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0.Candy 厨电\3.制造费用数据\"/>
    </mc:Choice>
  </mc:AlternateContent>
  <xr:revisionPtr revIDLastSave="0" documentId="13_ncr:1_{C9A41801-ECB5-4F5A-AEEE-DD6E8003F7EF}" xr6:coauthVersionLast="47" xr6:coauthVersionMax="47" xr10:uidLastSave="{00000000-0000-0000-0000-000000000000}"/>
  <bookViews>
    <workbookView xWindow="-110" yWindow="-110" windowWidth="25820" windowHeight="15500" activeTab="1" xr2:uid="{C9B688A4-D90F-4749-86DC-496A91CA8E59}"/>
  </bookViews>
  <sheets>
    <sheet name="大厨电" sheetId="15" r:id="rId1"/>
    <sheet name="厨电" sheetId="3" r:id="rId2"/>
    <sheet name="洗碗机" sheetId="6" r:id="rId3"/>
    <sheet name="Sheet4" sheetId="14" r:id="rId4"/>
    <sheet name="趋势图" sheetId="12" r:id="rId5"/>
    <sheet name="折旧年限延长" sheetId="9" r:id="rId6"/>
    <sheet name="Sheet1" sheetId="8" state="hidden" r:id="rId7"/>
    <sheet name="人数" sheetId="7" r:id="rId8"/>
    <sheet name="CK P&amp;L by account 2026" sheetId="10" r:id="rId9"/>
    <sheet name="DW P&amp;L by account 2026" sheetId="11" r:id="rId10"/>
    <sheet name="25年CK1" sheetId="5" r:id="rId11"/>
    <sheet name="25年CK2" sheetId="4" r:id="rId12"/>
    <sheet name="24年CK1" sheetId="1" r:id="rId13"/>
    <sheet name="24年CK2" sheetId="2" r:id="rId14"/>
    <sheet name="Sheet3" sheetId="13" r:id="rId15"/>
  </sheets>
  <externalReferences>
    <externalReference r:id="rId16"/>
    <externalReference r:id="rId17"/>
    <externalReference r:id="rId18"/>
  </externalReferences>
  <definedNames>
    <definedName name="\1" localSheetId="9">#REF!</definedName>
    <definedName name="\1">#REF!</definedName>
    <definedName name="\2" localSheetId="9">#REF!</definedName>
    <definedName name="\2">#REF!</definedName>
    <definedName name="\3" localSheetId="9">#REF!</definedName>
    <definedName name="\3">#REF!</definedName>
    <definedName name="\4" localSheetId="9">#REF!</definedName>
    <definedName name="\4">#REF!</definedName>
    <definedName name="\A" localSheetId="9">#REF!</definedName>
    <definedName name="\A">#REF!</definedName>
    <definedName name="\B" localSheetId="9">#REF!</definedName>
    <definedName name="\B">#REF!</definedName>
    <definedName name="\C" localSheetId="9">#REF!</definedName>
    <definedName name="\C">#REF!</definedName>
    <definedName name="\P" localSheetId="9">#REF!</definedName>
    <definedName name="\P">#REF!</definedName>
    <definedName name="\Q" localSheetId="9">#REF!</definedName>
    <definedName name="\Q">#REF!</definedName>
    <definedName name="\R" localSheetId="9">#REF!</definedName>
    <definedName name="\R">#REF!</definedName>
    <definedName name="\S" localSheetId="9">#REF!</definedName>
    <definedName name="\S">#REF!</definedName>
    <definedName name="\T" localSheetId="9">#REF!</definedName>
    <definedName name="\T">#REF!</definedName>
    <definedName name="\X" localSheetId="9">#REF!</definedName>
    <definedName name="\X">#REF!</definedName>
    <definedName name="_____GRE2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____GRE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___GG1" localSheetId="9" hidden="1">{#N/A,#N/A,FALSE,"Aging Summary";#N/A,#N/A,FALSE,"Ratio Analysis";#N/A,#N/A,FALSE,"Test 120 Day Accts";#N/A,#N/A,FALSE,"Tickmarks"}</definedName>
    <definedName name="____GG1" hidden="1">{#N/A,#N/A,FALSE,"Aging Summary";#N/A,#N/A,FALSE,"Ratio Analysis";#N/A,#N/A,FALSE,"Test 120 Day Accts";#N/A,#N/A,FALSE,"Tickmarks"}</definedName>
    <definedName name="____GG2" localSheetId="9" hidden="1">{#N/A,#N/A,FALSE,"Aging Summary";#N/A,#N/A,FALSE,"Ratio Analysis";#N/A,#N/A,FALSE,"Test 120 Day Accts";#N/A,#N/A,FALSE,"Tickmarks"}</definedName>
    <definedName name="____GG2" hidden="1">{#N/A,#N/A,FALSE,"Aging Summary";#N/A,#N/A,FALSE,"Ratio Analysis";#N/A,#N/A,FALSE,"Test 120 Day Accts";#N/A,#N/A,FALSE,"Tickmarks"}</definedName>
    <definedName name="___CON1" localSheetId="9">#REF!</definedName>
    <definedName name="___CON1">#REF!</definedName>
    <definedName name="___CON2" localSheetId="9">#REF!</definedName>
    <definedName name="___CON2">#REF!</definedName>
    <definedName name="___ddn400" localSheetId="9">#REF!</definedName>
    <definedName name="___ddn400">#REF!</definedName>
    <definedName name="___ddn600" localSheetId="9">#REF!</definedName>
    <definedName name="___ddn600">#REF!</definedName>
    <definedName name="___E99999" localSheetId="9">#REF!</definedName>
    <definedName name="___E99999">#REF!</definedName>
    <definedName name="___ETI2" localSheetId="9">#REF!</definedName>
    <definedName name="___ETI2">#REF!</definedName>
    <definedName name="___GG1" localSheetId="9" hidden="1">{#N/A,#N/A,FALSE,"Aging Summary";#N/A,#N/A,FALSE,"Ratio Analysis";#N/A,#N/A,FALSE,"Test 120 Day Accts";#N/A,#N/A,FALSE,"Tickmarks"}</definedName>
    <definedName name="___GG1" hidden="1">{#N/A,#N/A,FALSE,"Aging Summary";#N/A,#N/A,FALSE,"Ratio Analysis";#N/A,#N/A,FALSE,"Test 120 Day Accts";#N/A,#N/A,FALSE,"Tickmarks"}</definedName>
    <definedName name="___GG2" localSheetId="9" hidden="1">{#N/A,#N/A,FALSE,"Aging Summary";#N/A,#N/A,FALSE,"Ratio Analysis";#N/A,#N/A,FALSE,"Test 120 Day Accts";#N/A,#N/A,FALSE,"Tickmarks"}</definedName>
    <definedName name="___GG2" hidden="1">{#N/A,#N/A,FALSE,"Aging Summary";#N/A,#N/A,FALSE,"Ratio Analysis";#N/A,#N/A,FALSE,"Test 120 Day Accts";#N/A,#N/A,FALSE,"Tickmarks"}</definedName>
    <definedName name="___gon4" localSheetId="9">#REF!</definedName>
    <definedName name="___gon4">#REF!</definedName>
    <definedName name="___GRE2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__GRE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__IV999999" localSheetId="9">#REF!</definedName>
    <definedName name="___IV999999">#REF!</definedName>
    <definedName name="___IZ53" localSheetId="9">#REF!</definedName>
    <definedName name="___IZ53">#REF!</definedName>
    <definedName name="___JZ123" localSheetId="9">#REF!</definedName>
    <definedName name="___JZ123">#REF!</definedName>
    <definedName name="___lap1" localSheetId="9">#REF!</definedName>
    <definedName name="___lap1">#REF!</definedName>
    <definedName name="___lap2" localSheetId="9">#REF!</definedName>
    <definedName name="___lap2">#REF!</definedName>
    <definedName name="___LI1" localSheetId="9">OFFSET(#REF!,4,0,COUNTA(#REF!)-1,1)</definedName>
    <definedName name="___LI1">OFFSET(#REF!,4,0,COUNTA(#REF!)-1,1)</definedName>
    <definedName name="___LI10" localSheetId="9">OFFSET(#REF!,4,0,COUNTA(#REF!)-1,1)</definedName>
    <definedName name="___LI10">OFFSET(#REF!,4,0,COUNTA(#REF!)-1,1)</definedName>
    <definedName name="___LI11" localSheetId="9">OFFSET(#REF!,4,0,COUNTA(#REF!)-1,1)</definedName>
    <definedName name="___LI11">OFFSET(#REF!,4,0,COUNTA(#REF!)-1,1)</definedName>
    <definedName name="___LI12" localSheetId="9">OFFSET(#REF!,4,0,COUNTA(#REF!)-1,1)</definedName>
    <definedName name="___LI12">OFFSET(#REF!,4,0,COUNTA(#REF!)-1,1)</definedName>
    <definedName name="___LI13" localSheetId="9">OFFSET(#REF!,4,0,COUNTA(#REF!)-1,1)</definedName>
    <definedName name="___LI13">OFFSET(#REF!,4,0,COUNTA(#REF!)-1,1)</definedName>
    <definedName name="___LI14" localSheetId="9">OFFSET(#REF!,4,0,COUNTA(#REF!)-1,1)</definedName>
    <definedName name="___LI14">OFFSET(#REF!,4,0,COUNTA(#REF!)-1,1)</definedName>
    <definedName name="___LI15" localSheetId="9">OFFSET(#REF!,4,0,COUNTA(#REF!)-1,1)</definedName>
    <definedName name="___LI15">OFFSET(#REF!,4,0,COUNTA(#REF!)-1,1)</definedName>
    <definedName name="___LI16" localSheetId="9">OFFSET(#REF!,4,0,COUNTA(#REF!)-1,1)</definedName>
    <definedName name="___LI16">OFFSET(#REF!,4,0,COUNTA(#REF!)-1,1)</definedName>
    <definedName name="___LI17" localSheetId="9">OFFSET(#REF!,4,0,COUNTA(#REF!)-1,1)</definedName>
    <definedName name="___LI17">OFFSET(#REF!,4,0,COUNTA(#REF!)-1,1)</definedName>
    <definedName name="___LI18" localSheetId="9">OFFSET(#REF!,4,0,COUNTA(#REF!)-1,1)</definedName>
    <definedName name="___LI18">OFFSET(#REF!,4,0,COUNTA(#REF!)-1,1)</definedName>
    <definedName name="___LI19" localSheetId="9">OFFSET(#REF!,4,0,COUNTA(#REF!)-1,1)</definedName>
    <definedName name="___LI19">OFFSET(#REF!,4,0,COUNTA(#REF!)-1,1)</definedName>
    <definedName name="___LI2" localSheetId="9">OFFSET(#REF!,4,0,COUNTA(#REF!)-1,1)</definedName>
    <definedName name="___LI2">OFFSET(#REF!,4,0,COUNTA(#REF!)-1,1)</definedName>
    <definedName name="___LI20" localSheetId="9">OFFSET(#REF!,4,0,COUNTA(#REF!)-1,1)</definedName>
    <definedName name="___LI20">OFFSET(#REF!,4,0,COUNTA(#REF!)-1,1)</definedName>
    <definedName name="___LI21" localSheetId="9">OFFSET(#REF!,4,0,COUNTA(#REF!)-1,1)</definedName>
    <definedName name="___LI21">OFFSET(#REF!,4,0,COUNTA(#REF!)-1,1)</definedName>
    <definedName name="___LI22" localSheetId="9">OFFSET(#REF!,4,0,COUNTA(#REF!)-1,1)</definedName>
    <definedName name="___LI22">OFFSET(#REF!,4,0,COUNTA(#REF!)-1,1)</definedName>
    <definedName name="___LI23" localSheetId="9">OFFSET(#REF!,4,0,COUNTA(#REF!)-1,1)</definedName>
    <definedName name="___LI23">OFFSET(#REF!,4,0,COUNTA(#REF!)-1,1)</definedName>
    <definedName name="___LI24" localSheetId="9">OFFSET(#REF!,4,0,COUNTA(#REF!)-1,1)</definedName>
    <definedName name="___LI24">OFFSET(#REF!,4,0,COUNTA(#REF!)-1,1)</definedName>
    <definedName name="___LI25" localSheetId="9">OFFSET(#REF!,4,0,COUNTA(#REF!)-1,1)</definedName>
    <definedName name="___LI25">OFFSET(#REF!,4,0,COUNTA(#REF!)-1,1)</definedName>
    <definedName name="___LI3" localSheetId="9">OFFSET(#REF!,4,0,COUNTA(#REF!)-1,1)</definedName>
    <definedName name="___LI3">OFFSET(#REF!,4,0,COUNTA(#REF!)-1,1)</definedName>
    <definedName name="___LI30" localSheetId="9">OFFSET(#REF!,4,0,COUNTA(#REF!)-1,1)</definedName>
    <definedName name="___LI30">OFFSET(#REF!,4,0,COUNTA(#REF!)-1,1)</definedName>
    <definedName name="___LI4" localSheetId="9">OFFSET(#REF!,4,0,COUNTA(#REF!)-1,1)</definedName>
    <definedName name="___LI4">OFFSET(#REF!,4,0,COUNTA(#REF!)-1,1)</definedName>
    <definedName name="___LI5" localSheetId="9">OFFSET(#REF!,4,0,COUNTA(#REF!)-1,1)</definedName>
    <definedName name="___LI5">OFFSET(#REF!,4,0,COUNTA(#REF!)-1,1)</definedName>
    <definedName name="___LI6" localSheetId="9">OFFSET(#REF!,4,0,COUNTA(#REF!)-1,1)</definedName>
    <definedName name="___LI6">OFFSET(#REF!,4,0,COUNTA(#REF!)-1,1)</definedName>
    <definedName name="___LI7" localSheetId="9">OFFSET(#REF!,4,0,COUNTA(#REF!)-1,1)</definedName>
    <definedName name="___LI7">OFFSET(#REF!,4,0,COUNTA(#REF!)-1,1)</definedName>
    <definedName name="___LI8" localSheetId="9">OFFSET(#REF!,4,0,COUNTA(#REF!)-1,1)</definedName>
    <definedName name="___LI8">OFFSET(#REF!,4,0,COUNTA(#REF!)-1,1)</definedName>
    <definedName name="___LI9" localSheetId="9">OFFSET(#REF!,4,0,COUNTA(#REF!)-1,1)</definedName>
    <definedName name="___LI9">OFFSET(#REF!,4,0,COUNTA(#REF!)-1,1)</definedName>
    <definedName name="___LZ123" localSheetId="9">#REF!</definedName>
    <definedName name="___LZ123">#REF!</definedName>
    <definedName name="___MAC12" localSheetId="9">#REF!</definedName>
    <definedName name="___MAC12">#REF!</definedName>
    <definedName name="___MAC46" localSheetId="9">#REF!</definedName>
    <definedName name="___MAC46">#REF!</definedName>
    <definedName name="___MZ53" localSheetId="9">#REF!</definedName>
    <definedName name="___MZ53">#REF!</definedName>
    <definedName name="___NCL100" localSheetId="9">#REF!</definedName>
    <definedName name="___NCL100">#REF!</definedName>
    <definedName name="___NCL200" localSheetId="9">#REF!</definedName>
    <definedName name="___NCL200">#REF!</definedName>
    <definedName name="___NCL250" localSheetId="9">#REF!</definedName>
    <definedName name="___NCL250">#REF!</definedName>
    <definedName name="___NET2" localSheetId="9">#REF!</definedName>
    <definedName name="___NET2">#REF!</definedName>
    <definedName name="___nin190" localSheetId="9">#REF!</definedName>
    <definedName name="___nin190">#REF!</definedName>
    <definedName name="___sc1" localSheetId="9">#REF!</definedName>
    <definedName name="___sc1">#REF!</definedName>
    <definedName name="___SC2" localSheetId="9">#REF!</definedName>
    <definedName name="___SC2">#REF!</definedName>
    <definedName name="___sc3" localSheetId="9">#REF!</definedName>
    <definedName name="___sc3">#REF!</definedName>
    <definedName name="___SN3" localSheetId="9">#REF!</definedName>
    <definedName name="___SN3">#REF!</definedName>
    <definedName name="___tab1" localSheetId="9">#REF!</definedName>
    <definedName name="___tab1">#REF!</definedName>
    <definedName name="___tab10" localSheetId="9">#REF!</definedName>
    <definedName name="___tab10">#REF!</definedName>
    <definedName name="___tab11" localSheetId="9">#REF!</definedName>
    <definedName name="___tab11">#REF!</definedName>
    <definedName name="___tab12" localSheetId="9">#REF!</definedName>
    <definedName name="___tab12">#REF!</definedName>
    <definedName name="___tab2" localSheetId="9">#REF!</definedName>
    <definedName name="___tab2">#REF!</definedName>
    <definedName name="___tab3" localSheetId="9">#REF!</definedName>
    <definedName name="___tab3">#REF!</definedName>
    <definedName name="___tab4" localSheetId="9">#REF!</definedName>
    <definedName name="___tab4">#REF!</definedName>
    <definedName name="___tab5" localSheetId="9">#REF!</definedName>
    <definedName name="___tab5">#REF!</definedName>
    <definedName name="___tab6" localSheetId="9">#REF!</definedName>
    <definedName name="___tab6">#REF!</definedName>
    <definedName name="___tab7" localSheetId="9">#REF!</definedName>
    <definedName name="___tab7">#REF!</definedName>
    <definedName name="___tab8" localSheetId="9">#REF!</definedName>
    <definedName name="___tab8">#REF!</definedName>
    <definedName name="___tab9" localSheetId="9">#REF!</definedName>
    <definedName name="___tab9">#REF!</definedName>
    <definedName name="___TB1" localSheetId="9">#REF!</definedName>
    <definedName name="___TB1">#REF!</definedName>
    <definedName name="___TL1" localSheetId="9">#REF!</definedName>
    <definedName name="___TL1">#REF!</definedName>
    <definedName name="___TL2" localSheetId="9">#REF!</definedName>
    <definedName name="___TL2">#REF!</definedName>
    <definedName name="___TL3" localSheetId="9">#REF!</definedName>
    <definedName name="___TL3">#REF!</definedName>
    <definedName name="___TLA120" localSheetId="9">#REF!</definedName>
    <definedName name="___TLA120">#REF!</definedName>
    <definedName name="___TLA35" localSheetId="9">#REF!</definedName>
    <definedName name="___TLA35">#REF!</definedName>
    <definedName name="___TLA50" localSheetId="9">#REF!</definedName>
    <definedName name="___TLA50">#REF!</definedName>
    <definedName name="___TLA70" localSheetId="9">#REF!</definedName>
    <definedName name="___TLA70">#REF!</definedName>
    <definedName name="___TLA95" localSheetId="9">#REF!</definedName>
    <definedName name="___TLA95">#REF!</definedName>
    <definedName name="___VL100" localSheetId="9">#REF!</definedName>
    <definedName name="___VL100">#REF!</definedName>
    <definedName name="___VL200" localSheetId="9">#REF!</definedName>
    <definedName name="___VL200">#REF!</definedName>
    <definedName name="___VL250" localSheetId="9">#REF!</definedName>
    <definedName name="___VL250">#REF!</definedName>
    <definedName name="___XY123" localSheetId="9">#REF!</definedName>
    <definedName name="___XY123">#REF!</definedName>
    <definedName name="__1" localSheetId="9">#REF!</definedName>
    <definedName name="__1">#REF!</definedName>
    <definedName name="__123Graph_C" localSheetId="9" hidden="1">#REF!</definedName>
    <definedName name="__123Graph_C" hidden="1">#REF!</definedName>
    <definedName name="__2" localSheetId="9">#REF!</definedName>
    <definedName name="__2">#REF!</definedName>
    <definedName name="__CON1" localSheetId="9">#REF!</definedName>
    <definedName name="__CON1">#REF!</definedName>
    <definedName name="__CON2" localSheetId="9">#REF!</definedName>
    <definedName name="__CON2">#REF!</definedName>
    <definedName name="__ddn400" localSheetId="9">#REF!</definedName>
    <definedName name="__ddn400">#REF!</definedName>
    <definedName name="__ddn600" localSheetId="9">#REF!</definedName>
    <definedName name="__ddn600">#REF!</definedName>
    <definedName name="__E99999" localSheetId="9">#REF!</definedName>
    <definedName name="__E99999">#REF!</definedName>
    <definedName name="__ETI2" localSheetId="9">#REF!</definedName>
    <definedName name="__ETI2">#REF!</definedName>
    <definedName name="__GG1" localSheetId="9" hidden="1">{#N/A,#N/A,FALSE,"Aging Summary";#N/A,#N/A,FALSE,"Ratio Analysis";#N/A,#N/A,FALSE,"Test 120 Day Accts";#N/A,#N/A,FALSE,"Tickmarks"}</definedName>
    <definedName name="__GG1" hidden="1">{#N/A,#N/A,FALSE,"Aging Summary";#N/A,#N/A,FALSE,"Ratio Analysis";#N/A,#N/A,FALSE,"Test 120 Day Accts";#N/A,#N/A,FALSE,"Tickmarks"}</definedName>
    <definedName name="__GG2" localSheetId="9" hidden="1">{#N/A,#N/A,FALSE,"Aging Summary";#N/A,#N/A,FALSE,"Ratio Analysis";#N/A,#N/A,FALSE,"Test 120 Day Accts";#N/A,#N/A,FALSE,"Tickmarks"}</definedName>
    <definedName name="__GG2" hidden="1">{#N/A,#N/A,FALSE,"Aging Summary";#N/A,#N/A,FALSE,"Ratio Analysis";#N/A,#N/A,FALSE,"Test 120 Day Accts";#N/A,#N/A,FALSE,"Tickmarks"}</definedName>
    <definedName name="__gon4" localSheetId="9">#REF!</definedName>
    <definedName name="__gon4">#REF!</definedName>
    <definedName name="__IV17532" localSheetId="9">#REF!</definedName>
    <definedName name="__IV17532">#REF!</definedName>
    <definedName name="__IV19999" localSheetId="9">#REF!</definedName>
    <definedName name="__IV19999">#REF!</definedName>
    <definedName name="__IV20000" localSheetId="9">#REF!</definedName>
    <definedName name="__IV20000">#REF!</definedName>
    <definedName name="__IV60000" localSheetId="9">#REF!</definedName>
    <definedName name="__IV60000">#REF!</definedName>
    <definedName name="__IV999999" localSheetId="9">#REF!</definedName>
    <definedName name="__IV999999">#REF!</definedName>
    <definedName name="__IZ53" localSheetId="9">#REF!</definedName>
    <definedName name="__IZ53">#REF!</definedName>
    <definedName name="__JZ123" localSheetId="9">#REF!</definedName>
    <definedName name="__JZ123">#REF!</definedName>
    <definedName name="__lap1" localSheetId="9">#REF!</definedName>
    <definedName name="__lap1">#REF!</definedName>
    <definedName name="__lap2" localSheetId="9">#REF!</definedName>
    <definedName name="__lap2">#REF!</definedName>
    <definedName name="__LI1" localSheetId="9">OFFSET(#REF!,4,0,COUNTA(#REF!)-1,1)</definedName>
    <definedName name="__LI1">OFFSET(#REF!,4,0,COUNTA(#REF!)-1,1)</definedName>
    <definedName name="__LI10" localSheetId="9">OFFSET(#REF!,4,0,COUNTA(#REF!)-1,1)</definedName>
    <definedName name="__LI10">OFFSET(#REF!,4,0,COUNTA(#REF!)-1,1)</definedName>
    <definedName name="__LI11" localSheetId="9">OFFSET(#REF!,4,0,COUNTA(#REF!)-1,1)</definedName>
    <definedName name="__LI11">OFFSET(#REF!,4,0,COUNTA(#REF!)-1,1)</definedName>
    <definedName name="__LI12" localSheetId="9">OFFSET(#REF!,4,0,COUNTA(#REF!)-1,1)</definedName>
    <definedName name="__LI12">OFFSET(#REF!,4,0,COUNTA(#REF!)-1,1)</definedName>
    <definedName name="__LI13" localSheetId="9">OFFSET(#REF!,4,0,COUNTA(#REF!)-1,1)</definedName>
    <definedName name="__LI13">OFFSET(#REF!,4,0,COUNTA(#REF!)-1,1)</definedName>
    <definedName name="__LI14" localSheetId="9">OFFSET(#REF!,4,0,COUNTA(#REF!)-1,1)</definedName>
    <definedName name="__LI14">OFFSET(#REF!,4,0,COUNTA(#REF!)-1,1)</definedName>
    <definedName name="__LI15" localSheetId="9">OFFSET(#REF!,4,0,COUNTA(#REF!)-1,1)</definedName>
    <definedName name="__LI15">OFFSET(#REF!,4,0,COUNTA(#REF!)-1,1)</definedName>
    <definedName name="__LI16" localSheetId="9">OFFSET(#REF!,4,0,COUNTA(#REF!)-1,1)</definedName>
    <definedName name="__LI16">OFFSET(#REF!,4,0,COUNTA(#REF!)-1,1)</definedName>
    <definedName name="__LI17" localSheetId="9">OFFSET(#REF!,4,0,COUNTA(#REF!)-1,1)</definedName>
    <definedName name="__LI17">OFFSET(#REF!,4,0,COUNTA(#REF!)-1,1)</definedName>
    <definedName name="__LI18" localSheetId="9">OFFSET(#REF!,4,0,COUNTA(#REF!)-1,1)</definedName>
    <definedName name="__LI18">OFFSET(#REF!,4,0,COUNTA(#REF!)-1,1)</definedName>
    <definedName name="__LI19" localSheetId="9">OFFSET(#REF!,4,0,COUNTA(#REF!)-1,1)</definedName>
    <definedName name="__LI19">OFFSET(#REF!,4,0,COUNTA(#REF!)-1,1)</definedName>
    <definedName name="__LI2" localSheetId="9">OFFSET(#REF!,4,0,COUNTA(#REF!)-1,1)</definedName>
    <definedName name="__LI2">OFFSET(#REF!,4,0,COUNTA(#REF!)-1,1)</definedName>
    <definedName name="__LI20" localSheetId="9">OFFSET(#REF!,4,0,COUNTA(#REF!)-1,1)</definedName>
    <definedName name="__LI20">OFFSET(#REF!,4,0,COUNTA(#REF!)-1,1)</definedName>
    <definedName name="__LI21" localSheetId="9">OFFSET(#REF!,4,0,COUNTA(#REF!)-1,1)</definedName>
    <definedName name="__LI21">OFFSET(#REF!,4,0,COUNTA(#REF!)-1,1)</definedName>
    <definedName name="__LI22" localSheetId="9">OFFSET(#REF!,4,0,COUNTA(#REF!)-1,1)</definedName>
    <definedName name="__LI22">OFFSET(#REF!,4,0,COUNTA(#REF!)-1,1)</definedName>
    <definedName name="__LI23" localSheetId="9">OFFSET(#REF!,4,0,COUNTA(#REF!)-1,1)</definedName>
    <definedName name="__LI23">OFFSET(#REF!,4,0,COUNTA(#REF!)-1,1)</definedName>
    <definedName name="__LI24" localSheetId="9">OFFSET(#REF!,4,0,COUNTA(#REF!)-1,1)</definedName>
    <definedName name="__LI24">OFFSET(#REF!,4,0,COUNTA(#REF!)-1,1)</definedName>
    <definedName name="__LI25" localSheetId="9">OFFSET(#REF!,4,0,COUNTA(#REF!)-1,1)</definedName>
    <definedName name="__LI25">OFFSET(#REF!,4,0,COUNTA(#REF!)-1,1)</definedName>
    <definedName name="__LI3" localSheetId="9">OFFSET(#REF!,4,0,COUNTA(#REF!)-1,1)</definedName>
    <definedName name="__LI3">OFFSET(#REF!,4,0,COUNTA(#REF!)-1,1)</definedName>
    <definedName name="__LI30" localSheetId="9">OFFSET(#REF!,4,0,COUNTA(#REF!)-1,1)</definedName>
    <definedName name="__LI30">OFFSET(#REF!,4,0,COUNTA(#REF!)-1,1)</definedName>
    <definedName name="__LI4" localSheetId="9">OFFSET(#REF!,4,0,COUNTA(#REF!)-1,1)</definedName>
    <definedName name="__LI4">OFFSET(#REF!,4,0,COUNTA(#REF!)-1,1)</definedName>
    <definedName name="__LI5" localSheetId="9">OFFSET(#REF!,4,0,COUNTA(#REF!)-1,1)</definedName>
    <definedName name="__LI5">OFFSET(#REF!,4,0,COUNTA(#REF!)-1,1)</definedName>
    <definedName name="__LI6" localSheetId="9">OFFSET(#REF!,4,0,COUNTA(#REF!)-1,1)</definedName>
    <definedName name="__LI6">OFFSET(#REF!,4,0,COUNTA(#REF!)-1,1)</definedName>
    <definedName name="__LI7" localSheetId="9">OFFSET(#REF!,4,0,COUNTA(#REF!)-1,1)</definedName>
    <definedName name="__LI7">OFFSET(#REF!,4,0,COUNTA(#REF!)-1,1)</definedName>
    <definedName name="__LI8" localSheetId="9">OFFSET(#REF!,4,0,COUNTA(#REF!)-1,1)</definedName>
    <definedName name="__LI8">OFFSET(#REF!,4,0,COUNTA(#REF!)-1,1)</definedName>
    <definedName name="__LI9" localSheetId="9">OFFSET(#REF!,4,0,COUNTA(#REF!)-1,1)</definedName>
    <definedName name="__LI9">OFFSET(#REF!,4,0,COUNTA(#REF!)-1,1)</definedName>
    <definedName name="__LZ123" localSheetId="9">#REF!</definedName>
    <definedName name="__LZ123">#REF!</definedName>
    <definedName name="__MAC12" localSheetId="9">#REF!</definedName>
    <definedName name="__MAC12">#REF!</definedName>
    <definedName name="__MAC46" localSheetId="9">#REF!</definedName>
    <definedName name="__MAC46">#REF!</definedName>
    <definedName name="__MZ53" localSheetId="9">#REF!</definedName>
    <definedName name="__MZ53">#REF!</definedName>
    <definedName name="__NCL100" localSheetId="9">#REF!</definedName>
    <definedName name="__NCL100">#REF!</definedName>
    <definedName name="__NCL200" localSheetId="9">#REF!</definedName>
    <definedName name="__NCL200">#REF!</definedName>
    <definedName name="__NCL250" localSheetId="9">#REF!</definedName>
    <definedName name="__NCL250">#REF!</definedName>
    <definedName name="__NET2" localSheetId="9">#REF!</definedName>
    <definedName name="__NET2">#REF!</definedName>
    <definedName name="__nin190" localSheetId="9">#REF!</definedName>
    <definedName name="__nin190">#REF!</definedName>
    <definedName name="__sc1" localSheetId="9">#REF!</definedName>
    <definedName name="__sc1">#REF!</definedName>
    <definedName name="__SC2" localSheetId="9">#REF!</definedName>
    <definedName name="__SC2">#REF!</definedName>
    <definedName name="__sc3" localSheetId="9">#REF!</definedName>
    <definedName name="__sc3">#REF!</definedName>
    <definedName name="__SN3" localSheetId="9">#REF!</definedName>
    <definedName name="__SN3">#REF!</definedName>
    <definedName name="__tab1" localSheetId="9">#REF!</definedName>
    <definedName name="__tab1">#REF!</definedName>
    <definedName name="__tab10" localSheetId="9">#REF!</definedName>
    <definedName name="__tab10">#REF!</definedName>
    <definedName name="__tab11" localSheetId="9">#REF!</definedName>
    <definedName name="__tab11">#REF!</definedName>
    <definedName name="__tab12" localSheetId="9">#REF!</definedName>
    <definedName name="__tab12">#REF!</definedName>
    <definedName name="__tab2" localSheetId="9">#REF!</definedName>
    <definedName name="__tab2">#REF!</definedName>
    <definedName name="__tab3" localSheetId="9">#REF!</definedName>
    <definedName name="__tab3">#REF!</definedName>
    <definedName name="__tab4" localSheetId="9">#REF!</definedName>
    <definedName name="__tab4">#REF!</definedName>
    <definedName name="__tab5" localSheetId="9">#REF!</definedName>
    <definedName name="__tab5">#REF!</definedName>
    <definedName name="__tab6" localSheetId="9">#REF!</definedName>
    <definedName name="__tab6">#REF!</definedName>
    <definedName name="__tab7" localSheetId="9">#REF!</definedName>
    <definedName name="__tab7">#REF!</definedName>
    <definedName name="__tab8" localSheetId="9">#REF!</definedName>
    <definedName name="__tab8">#REF!</definedName>
    <definedName name="__tab9" localSheetId="9">#REF!</definedName>
    <definedName name="__tab9">#REF!</definedName>
    <definedName name="__TB1" localSheetId="9">#REF!</definedName>
    <definedName name="__TB1">#REF!</definedName>
    <definedName name="__TL1" localSheetId="9">#REF!</definedName>
    <definedName name="__TL1">#REF!</definedName>
    <definedName name="__TL2" localSheetId="9">#REF!</definedName>
    <definedName name="__TL2">#REF!</definedName>
    <definedName name="__TL3" localSheetId="9">#REF!</definedName>
    <definedName name="__TL3">#REF!</definedName>
    <definedName name="__TLA120" localSheetId="9">#REF!</definedName>
    <definedName name="__TLA120">#REF!</definedName>
    <definedName name="__TLA35" localSheetId="9">#REF!</definedName>
    <definedName name="__TLA35">#REF!</definedName>
    <definedName name="__TLA50" localSheetId="9">#REF!</definedName>
    <definedName name="__TLA50">#REF!</definedName>
    <definedName name="__TLA70" localSheetId="9">#REF!</definedName>
    <definedName name="__TLA70">#REF!</definedName>
    <definedName name="__TLA95" localSheetId="9">#REF!</definedName>
    <definedName name="__TLA95">#REF!</definedName>
    <definedName name="__VL100" localSheetId="9">#REF!</definedName>
    <definedName name="__VL100">#REF!</definedName>
    <definedName name="__VL200" localSheetId="9">#REF!</definedName>
    <definedName name="__VL200">#REF!</definedName>
    <definedName name="__VL250" localSheetId="9">#REF!</definedName>
    <definedName name="__VL250">#REF!</definedName>
    <definedName name="__XY123" localSheetId="9">#REF!</definedName>
    <definedName name="__XY123">#REF!</definedName>
    <definedName name="_000139" localSheetId="9">#REF!</definedName>
    <definedName name="_000139">#REF!</definedName>
    <definedName name="_00103工资及附加费" localSheetId="9">#REF!</definedName>
    <definedName name="_00103工资及附加费">#REF!</definedName>
    <definedName name="_0013600" localSheetId="9">#REF!</definedName>
    <definedName name="_0013600">#REF!</definedName>
    <definedName name="_012月" localSheetId="9">#REF!</definedName>
    <definedName name="_012月">#REF!</definedName>
    <definedName name="_0136" localSheetId="9">#REF!</definedName>
    <definedName name="_0136">#REF!</definedName>
    <definedName name="_0139" localSheetId="9">#REF!</definedName>
    <definedName name="_0139">#REF!</definedName>
    <definedName name="_0170608" localSheetId="9">#REF!</definedName>
    <definedName name="_0170608">#REF!</definedName>
    <definedName name="_02标准" localSheetId="9">#REF!</definedName>
    <definedName name="_02标准">#REF!</definedName>
    <definedName name="_02差异" localSheetId="9">#REF!</definedName>
    <definedName name="_02差异">#REF!</definedName>
    <definedName name="_02制造费用" localSheetId="9">#REF!</definedName>
    <definedName name="_02制造费用">#REF!</definedName>
    <definedName name="_03标准" localSheetId="9">#REF!</definedName>
    <definedName name="_03标准">#REF!</definedName>
    <definedName name="_03差异" localSheetId="9">#REF!</definedName>
    <definedName name="_03差异">#REF!</definedName>
    <definedName name="_03费用" localSheetId="9">#REF!</definedName>
    <definedName name="_03费用">#REF!</definedName>
    <definedName name="_04" localSheetId="9">#REF!</definedName>
    <definedName name="_04">#REF!</definedName>
    <definedName name="_04标准" localSheetId="9">#REF!</definedName>
    <definedName name="_04标准">#REF!</definedName>
    <definedName name="_04差异" localSheetId="9">#REF!</definedName>
    <definedName name="_04差异">#REF!</definedName>
    <definedName name="_050202" localSheetId="9">#REF!</definedName>
    <definedName name="_050202">#REF!</definedName>
    <definedName name="_05B箱体材料" localSheetId="9">#REF!</definedName>
    <definedName name="_05B箱体材料">#REF!</definedName>
    <definedName name="_05B箱体差异" localSheetId="9">#REF!</definedName>
    <definedName name="_05B箱体差异">#REF!</definedName>
    <definedName name="_05G机材料" localSheetId="9">#REF!</definedName>
    <definedName name="_05G机材料">#REF!</definedName>
    <definedName name="_05G机差异" localSheetId="9">#REF!</definedName>
    <definedName name="_05G机差异">#REF!</definedName>
    <definedName name="_05G箱体材料" localSheetId="9">#REF!</definedName>
    <definedName name="_05G箱体材料">#REF!</definedName>
    <definedName name="_05G箱体差异" localSheetId="9">#REF!</definedName>
    <definedName name="_05G箱体差异">#REF!</definedName>
    <definedName name="_05Q机材料" localSheetId="9">#REF!</definedName>
    <definedName name="_05Q机材料">#REF!</definedName>
    <definedName name="_05Q机差异" localSheetId="9">#REF!</definedName>
    <definedName name="_05Q机差异">#REF!</definedName>
    <definedName name="_05标准" localSheetId="9">#REF!</definedName>
    <definedName name="_05标准">#REF!</definedName>
    <definedName name="_05差异" localSheetId="9">#REF!</definedName>
    <definedName name="_05差异">#REF!</definedName>
    <definedName name="_05吹塑材料" localSheetId="9">#REF!</definedName>
    <definedName name="_05吹塑材料">#REF!</definedName>
    <definedName name="_05吹塑差异" localSheetId="9">#REF!</definedName>
    <definedName name="_05吹塑差异">#REF!</definedName>
    <definedName name="_05费用" localSheetId="9">#REF!</definedName>
    <definedName name="_05费用">#REF!</definedName>
    <definedName name="_05月" localSheetId="9">#REF!</definedName>
    <definedName name="_05月">#REF!</definedName>
    <definedName name="_05注塑材料" localSheetId="9">#REF!</definedName>
    <definedName name="_05注塑材料">#REF!</definedName>
    <definedName name="_05注塑差异" localSheetId="9">#REF!</definedName>
    <definedName name="_05注塑差异">#REF!</definedName>
    <definedName name="_06标准" localSheetId="9">#REF!</definedName>
    <definedName name="_06标准">#REF!</definedName>
    <definedName name="_06差异" localSheetId="9">#REF!</definedName>
    <definedName name="_06差异">#REF!</definedName>
    <definedName name="_06费用" localSheetId="9">#REF!</definedName>
    <definedName name="_06费用">#REF!</definedName>
    <definedName name="_06月" localSheetId="9">#REF!</definedName>
    <definedName name="_06月">#REF!</definedName>
    <definedName name="_06月材料" localSheetId="9">#REF!</definedName>
    <definedName name="_06月材料">#REF!</definedName>
    <definedName name="_06月差异" localSheetId="9">#REF!</definedName>
    <definedName name="_06月差异">#REF!</definedName>
    <definedName name="_07材料" localSheetId="9">#REF!</definedName>
    <definedName name="_07材料">#REF!</definedName>
    <definedName name="_07差异" localSheetId="9">#REF!</definedName>
    <definedName name="_07差异">#REF!</definedName>
    <definedName name="_07费用" localSheetId="9">#REF!</definedName>
    <definedName name="_07费用">#REF!</definedName>
    <definedName name="_07制造费用" localSheetId="9">#REF!</definedName>
    <definedName name="_07制造费用">#REF!</definedName>
    <definedName name="_08标准" localSheetId="9">#REF!</definedName>
    <definedName name="_08标准">#REF!</definedName>
    <definedName name="_08差异" localSheetId="9">#REF!</definedName>
    <definedName name="_08差异">#REF!</definedName>
    <definedName name="_08制造费用" localSheetId="9">#REF!</definedName>
    <definedName name="_08制造费用">#REF!</definedName>
    <definedName name="_09" localSheetId="9">#REF!</definedName>
    <definedName name="_09">#REF!</definedName>
    <definedName name="_0901" localSheetId="9">#REF!</definedName>
    <definedName name="_0901">#REF!</definedName>
    <definedName name="_0902" localSheetId="9">#REF!</definedName>
    <definedName name="_0902">#REF!</definedName>
    <definedName name="_0903" localSheetId="9">#REF!</definedName>
    <definedName name="_0903">#REF!</definedName>
    <definedName name="_0904" localSheetId="9">#REF!</definedName>
    <definedName name="_0904">#REF!</definedName>
    <definedName name="_0910制造费用" localSheetId="9">#REF!</definedName>
    <definedName name="_0910制造费用">#REF!</definedName>
    <definedName name="_09标准" localSheetId="9">#REF!</definedName>
    <definedName name="_09标准">#REF!</definedName>
    <definedName name="_09差异" localSheetId="9">#REF!</definedName>
    <definedName name="_09差异">#REF!</definedName>
    <definedName name="_09销售" localSheetId="9">#REF!</definedName>
    <definedName name="_09销售">#REF!</definedName>
    <definedName name="_09制造费用" localSheetId="9">#REF!</definedName>
    <definedName name="_09制造费用">#REF!</definedName>
    <definedName name="_0出口机" localSheetId="9">#REF!</definedName>
    <definedName name="_0出口机">#REF!</definedName>
    <definedName name="_1">#N/A</definedName>
    <definedName name="_1_119_7" localSheetId="9">#REF!</definedName>
    <definedName name="_1_119_7">#REF!</definedName>
    <definedName name="_1_231060302固话" localSheetId="9">#REF!</definedName>
    <definedName name="_1_231060302固话">#REF!</definedName>
    <definedName name="_10_2" localSheetId="9">#REF!</definedName>
    <definedName name="_10_2">#REF!</definedName>
    <definedName name="_10_231060505出差补助" localSheetId="9">#REF!</definedName>
    <definedName name="_10_231060505出差补助">#REF!</definedName>
    <definedName name="_1000A01">#N/A</definedName>
    <definedName name="_1001" localSheetId="9">#REF!</definedName>
    <definedName name="_1001">#REF!</definedName>
    <definedName name="_1002" localSheetId="9">#REF!</definedName>
    <definedName name="_1002">#REF!</definedName>
    <definedName name="_1003" localSheetId="9">#REF!</definedName>
    <definedName name="_1003">#REF!</definedName>
    <definedName name="_1005" localSheetId="9">#REF!</definedName>
    <definedName name="_1005">#REF!</definedName>
    <definedName name="_1006" localSheetId="9">#REF!</definedName>
    <definedName name="_1006">#REF!</definedName>
    <definedName name="_1007" localSheetId="9">#REF!</definedName>
    <definedName name="_1007">#REF!</definedName>
    <definedName name="_10IV19999_" localSheetId="9">#REF!</definedName>
    <definedName name="_10IV19999_">#REF!</definedName>
    <definedName name="_10THAØNH_TIEÀN" localSheetId="9">#REF!</definedName>
    <definedName name="_10THAØNH_TIEÀN">#REF!</definedName>
    <definedName name="_10标准" localSheetId="9">#REF!</definedName>
    <definedName name="_10标准">#REF!</definedName>
    <definedName name="_10差异" localSheetId="9">#REF!</definedName>
    <definedName name="_10差异">#REF!</definedName>
    <definedName name="_10预提" localSheetId="9">#REF!</definedName>
    <definedName name="_10预提">#REF!</definedName>
    <definedName name="_11_231060506住宿费" localSheetId="9">#REF!</definedName>
    <definedName name="_11_231060506住宿费">#REF!</definedName>
    <definedName name="_1101" localSheetId="9">#REF!</definedName>
    <definedName name="_1101">#REF!</definedName>
    <definedName name="_1102" localSheetId="9">#REF!</definedName>
    <definedName name="_1102">#REF!</definedName>
    <definedName name="_1103" localSheetId="9">#REF!</definedName>
    <definedName name="_1103">#REF!</definedName>
    <definedName name="_1104" localSheetId="9">#REF!</definedName>
    <definedName name="_1104">#REF!</definedName>
    <definedName name="_1105" localSheetId="9">#REF!</definedName>
    <definedName name="_1105">#REF!</definedName>
    <definedName name="_111" localSheetId="9">#REF!</definedName>
    <definedName name="_111">#REF!</definedName>
    <definedName name="_11IV20000_" localSheetId="9">#REF!</definedName>
    <definedName name="_11IV20000_">#REF!</definedName>
    <definedName name="_11TRÒ_GIAÙ" localSheetId="9">#REF!</definedName>
    <definedName name="_11TRÒ_GIAÙ">#REF!</definedName>
    <definedName name="_11标准" localSheetId="9">#REF!</definedName>
    <definedName name="_11标准">#REF!</definedName>
    <definedName name="_11差异" localSheetId="9">#REF!</definedName>
    <definedName name="_11差异">#REF!</definedName>
    <definedName name="_11月费用" localSheetId="9">#REF!</definedName>
    <definedName name="_11月费用">#REF!</definedName>
    <definedName name="_12_231060510杂费" localSheetId="9">#REF!</definedName>
    <definedName name="_12_231060510杂费">#REF!</definedName>
    <definedName name="_1201" localSheetId="9">#REF!</definedName>
    <definedName name="_1201">#REF!</definedName>
    <definedName name="_1202" localSheetId="9">#REF!</definedName>
    <definedName name="_1202">#REF!</definedName>
    <definedName name="_1203" localSheetId="9">#REF!</definedName>
    <definedName name="_1203">#REF!</definedName>
    <definedName name="_123" localSheetId="9">#REF!</definedName>
    <definedName name="_123">#REF!</definedName>
    <definedName name="_12IV60000_" localSheetId="9">#REF!</definedName>
    <definedName name="_12IV60000_">#REF!</definedName>
    <definedName name="_12TRÒ_GIAÙ__VAT" localSheetId="9">#REF!</definedName>
    <definedName name="_12TRÒ_GIAÙ__VAT">#REF!</definedName>
    <definedName name="_12标准" localSheetId="9">#REF!</definedName>
    <definedName name="_12标准">#REF!</definedName>
    <definedName name="_12月差异" localSheetId="9">#REF!</definedName>
    <definedName name="_12月差异">#REF!</definedName>
    <definedName name="_12月费用" localSheetId="9">#REF!</definedName>
    <definedName name="_12月费用">#REF!</definedName>
    <definedName name="_13_231060601至经营部运费" localSheetId="9">#REF!</definedName>
    <definedName name="_13_231060601至经营部运费">#REF!</definedName>
    <definedName name="_136_出口滚筒" localSheetId="9">#REF!</definedName>
    <definedName name="_136_出口滚筒">#REF!</definedName>
    <definedName name="_136产成" localSheetId="9">#REF!</definedName>
    <definedName name="_136产成">#REF!</definedName>
    <definedName name="_136产成品" localSheetId="9">#REF!</definedName>
    <definedName name="_136产成品">#REF!</definedName>
    <definedName name="_136产成品12" localSheetId="9">#REF!</definedName>
    <definedName name="_136产成品12">#REF!</definedName>
    <definedName name="_136产成品12月" localSheetId="9">#REF!</definedName>
    <definedName name="_136产成品12月">#REF!</definedName>
    <definedName name="_136产成品出口机仓库" localSheetId="9">#REF!</definedName>
    <definedName name="_136产成品出口机仓库">#REF!</definedName>
    <definedName name="_136出口" localSheetId="9">#REF!</definedName>
    <definedName name="_136出口">#REF!</definedName>
    <definedName name="_136出口1" localSheetId="9">#REF!</definedName>
    <definedName name="_136出口1">#REF!</definedName>
    <definedName name="_136出口仓" localSheetId="9">#REF!</definedName>
    <definedName name="_136出口仓">#REF!</definedName>
    <definedName name="_136出口仓库" localSheetId="9">#REF!</definedName>
    <definedName name="_136出口仓库">#REF!</definedName>
    <definedName name="_136出口机" localSheetId="9">#REF!</definedName>
    <definedName name="_136出口机">#REF!</definedName>
    <definedName name="_136出口机仓" localSheetId="9">#REF!</definedName>
    <definedName name="_136出口机仓">#REF!</definedName>
    <definedName name="_136出口机仓库12" localSheetId="9">#REF!</definedName>
    <definedName name="_136出口机仓库12">#REF!</definedName>
    <definedName name="_136出口机仓库12月" localSheetId="9">#REF!</definedName>
    <definedName name="_136出口机仓库12月">#REF!</definedName>
    <definedName name="_136出口机仓新" localSheetId="9">#REF!</definedName>
    <definedName name="_136出口机仓新">#REF!</definedName>
    <definedName name="_137" localSheetId="9">#REF!</definedName>
    <definedName name="_137">#REF!</definedName>
    <definedName name="_1370101" localSheetId="9">#REF!</definedName>
    <definedName name="_1370101">#REF!</definedName>
    <definedName name="_1370202" localSheetId="9">#REF!</definedName>
    <definedName name="_1370202">#REF!</definedName>
    <definedName name="_13703" localSheetId="9">#REF!</definedName>
    <definedName name="_13703">#REF!</definedName>
    <definedName name="_139" localSheetId="9">#REF!</definedName>
    <definedName name="_139">#REF!</definedName>
    <definedName name="_139产成品12月" localSheetId="9">#REF!</definedName>
    <definedName name="_139产成品12月">#REF!</definedName>
    <definedName name="_139产成品发出" localSheetId="9">#REF!</definedName>
    <definedName name="_139产成品发出">#REF!</definedName>
    <definedName name="_139发出" localSheetId="9">#REF!</definedName>
    <definedName name="_139发出">#REF!</definedName>
    <definedName name="_139发出12" localSheetId="9">#REF!</definedName>
    <definedName name="_139发出12">#REF!</definedName>
    <definedName name="_139发出12月" localSheetId="9">#REF!</definedName>
    <definedName name="_139发出12月">#REF!</definedName>
    <definedName name="_139发出商品" localSheetId="9">#REF!</definedName>
    <definedName name="_139发出商品">#REF!</definedName>
    <definedName name="_13MAÕ_HAØNG" localSheetId="9">#REF!</definedName>
    <definedName name="_13MAÕ_HAØNG">#REF!</definedName>
    <definedName name="_14_231060604其他运费" localSheetId="9">#REF!</definedName>
    <definedName name="_14_231060604其他运费">#REF!</definedName>
    <definedName name="_14MAÕ_SOÁ_THUEÁ" localSheetId="9">#REF!</definedName>
    <definedName name="_14MAÕ_SOÁ_THUEÁ">#REF!</definedName>
    <definedName name="_15_231060605至客户运费" localSheetId="9">#REF!</definedName>
    <definedName name="_15_231060605至客户运费">#REF!</definedName>
    <definedName name="_15ÑÔN_GIAÙ" localSheetId="9">#REF!</definedName>
    <definedName name="_15ÑÔN_GIAÙ">#REF!</definedName>
    <definedName name="_16_231060701赠送品" localSheetId="9">#REF!</definedName>
    <definedName name="_16_231060701赠送品">#REF!</definedName>
    <definedName name="_160201" localSheetId="9">#REF!</definedName>
    <definedName name="_160201">#REF!</definedName>
    <definedName name="_160202" localSheetId="9">#REF!</definedName>
    <definedName name="_160202">#REF!</definedName>
    <definedName name="_160203" localSheetId="9">#REF!</definedName>
    <definedName name="_160203">#REF!</definedName>
    <definedName name="_160402" localSheetId="9">#REF!</definedName>
    <definedName name="_160402">#REF!</definedName>
    <definedName name="_16SOÁ_CTÖØ" localSheetId="9">#REF!</definedName>
    <definedName name="_16SOÁ_CTÖØ">#REF!</definedName>
    <definedName name="_17_231060702促销活动费" localSheetId="9">#REF!</definedName>
    <definedName name="_17_231060702促销活动费">#REF!</definedName>
    <definedName name="_17SOÁ_LÖÔÏNG" localSheetId="9">#REF!</definedName>
    <definedName name="_17SOÁ_LÖÔÏNG">#REF!</definedName>
    <definedName name="_18_2310608办公室租金" localSheetId="9">#REF!</definedName>
    <definedName name="_18_2310608办公室租金">#REF!</definedName>
    <definedName name="_19_2310609贴息费用" localSheetId="9">#REF!</definedName>
    <definedName name="_19_2310609贴息费用">#REF!</definedName>
    <definedName name="_19T02_" localSheetId="9">{"Book1"}</definedName>
    <definedName name="_19T02_">{"Book1"}</definedName>
    <definedName name="_1BA2500" localSheetId="9">#REF!</definedName>
    <definedName name="_1BA2500">#REF!</definedName>
    <definedName name="_1BA3250" localSheetId="9">#REF!</definedName>
    <definedName name="_1BA3250">#REF!</definedName>
    <definedName name="_1BA400P" localSheetId="9">#REF!</definedName>
    <definedName name="_1BA400P">#REF!</definedName>
    <definedName name="_1CAP001" localSheetId="9">#REF!</definedName>
    <definedName name="_1CAP001">#REF!</definedName>
    <definedName name="_1CAP011" localSheetId="9">#REF!</definedName>
    <definedName name="_1CAP011">#REF!</definedName>
    <definedName name="_1CAP012" localSheetId="9">#REF!</definedName>
    <definedName name="_1CAP012">#REF!</definedName>
    <definedName name="_1CDHT03" localSheetId="9">#REF!</definedName>
    <definedName name="_1CDHT03">#REF!</definedName>
    <definedName name="_1CHANG2" localSheetId="9">#REF!</definedName>
    <definedName name="_1CHANG2">#REF!</definedName>
    <definedName name="_1DADOI1" localSheetId="9">#REF!</definedName>
    <definedName name="_1DADOI1">#REF!</definedName>
    <definedName name="_1DAU002" localSheetId="9">#REF!</definedName>
    <definedName name="_1DAU002">#REF!</definedName>
    <definedName name="_1DDAY03" localSheetId="9">#REF!</definedName>
    <definedName name="_1DDAY03">#REF!</definedName>
    <definedName name="_1DDTT01" localSheetId="9">#REF!</definedName>
    <definedName name="_1DDTT01">#REF!</definedName>
    <definedName name="_1FCO101" localSheetId="9">#REF!</definedName>
    <definedName name="_1FCO101">#REF!</definedName>
    <definedName name="_1GG1_" localSheetId="9" hidden="1">{#N/A,#N/A,FALSE,"Aging Summary";#N/A,#N/A,FALSE,"Ratio Analysis";#N/A,#N/A,FALSE,"Test 120 Day Accts";#N/A,#N/A,FALSE,"Tickmarks"}</definedName>
    <definedName name="_1GG1_" hidden="1">{#N/A,#N/A,FALSE,"Aging Summary";#N/A,#N/A,FALSE,"Ratio Analysis";#N/A,#N/A,FALSE,"Test 120 Day Accts";#N/A,#N/A,FALSE,"Tickmarks"}</definedName>
    <definedName name="_1GIA101" localSheetId="9">#REF!</definedName>
    <definedName name="_1GIA101">#REF!</definedName>
    <definedName name="_1LA1001" localSheetId="9">#REF!</definedName>
    <definedName name="_1LA1001">#REF!</definedName>
    <definedName name="_1LP" localSheetId="9">#REF!</definedName>
    <definedName name="_1LP">#REF!</definedName>
    <definedName name="_1MCCBO2" localSheetId="9">#REF!</definedName>
    <definedName name="_1MCCBO2">#REF!</definedName>
    <definedName name="_1Personal_Einga_e" localSheetId="9">#REF!,#REF!,#REF!,#REF!,#REF!,#REF!,#REF!,#REF!,#REF!,#REF!,#REF!,#REF!,#REF!</definedName>
    <definedName name="_1Personal_Einga_e">#REF!,#REF!,#REF!,#REF!,#REF!,#REF!,#REF!,#REF!,#REF!,#REF!,#REF!,#REF!,#REF!</definedName>
    <definedName name="_1PKCAP1" localSheetId="9">#REF!</definedName>
    <definedName name="_1PKCAP1">#REF!</definedName>
    <definedName name="_1PKIEN2" localSheetId="9">#REF!</definedName>
    <definedName name="_1PKIEN2">#REF!</definedName>
    <definedName name="_1PKTT01" localSheetId="9">#REF!</definedName>
    <definedName name="_1PKTT01">#REF!</definedName>
    <definedName name="_1TCD101" localSheetId="9">#REF!</definedName>
    <definedName name="_1TCD101">#REF!</definedName>
    <definedName name="_1TCD201" localSheetId="9">#REF!</definedName>
    <definedName name="_1TCD201">#REF!</definedName>
    <definedName name="_1TCD203" localSheetId="9">#REF!</definedName>
    <definedName name="_1TCD203">#REF!</definedName>
    <definedName name="_1TD2001" localSheetId="9">#REF!</definedName>
    <definedName name="_1TD2001">#REF!</definedName>
    <definedName name="_1TIHT01" localSheetId="9">#REF!</definedName>
    <definedName name="_1TIHT01">#REF!</definedName>
    <definedName name="_1TIHT06" localSheetId="9">#REF!</definedName>
    <definedName name="_1TIHT06">#REF!</definedName>
    <definedName name="_1TIHT07" localSheetId="9">#REF!</definedName>
    <definedName name="_1TIHT07">#REF!</definedName>
    <definedName name="_1TRU121" localSheetId="9">#REF!</definedName>
    <definedName name="_1TRU121">#REF!</definedName>
    <definedName name="_1月" localSheetId="9">#REF!</definedName>
    <definedName name="_1月">#REF!</definedName>
    <definedName name="_1月G机标准" localSheetId="9">#REF!</definedName>
    <definedName name="_1月G机标准">#REF!</definedName>
    <definedName name="_1月G机差异" localSheetId="9">#REF!</definedName>
    <definedName name="_1月G机差异">#REF!</definedName>
    <definedName name="_1月标准" localSheetId="9">#REF!</definedName>
    <definedName name="_1月标准">#REF!</definedName>
    <definedName name="_1月波轮总装标准" localSheetId="9">#REF!</definedName>
    <definedName name="_1月波轮总装标准">#REF!</definedName>
    <definedName name="_1月差异" localSheetId="9">#REF!</definedName>
    <definedName name="_1月差异">#REF!</definedName>
    <definedName name="_1月费用" localSheetId="9">#REF!</definedName>
    <definedName name="_1月费用">#REF!</definedName>
    <definedName name="_1月间接" localSheetId="9">#REF!</definedName>
    <definedName name="_1月间接">#REF!</definedName>
    <definedName name="_1月直接" localSheetId="9">#REF!</definedName>
    <definedName name="_1月直接">#REF!</definedName>
    <definedName name="_1月总装波轮机差异" localSheetId="9">#REF!</definedName>
    <definedName name="_1月总装波轮机差异">#REF!</definedName>
    <definedName name="_2">#N/A</definedName>
    <definedName name="_2_231060401邮寄电汇费" localSheetId="9">#REF!</definedName>
    <definedName name="_2_231060401邮寄电汇费">#REF!</definedName>
    <definedName name="_20_231061001维修零件费用" localSheetId="9">#REF!</definedName>
    <definedName name="_20_231061001维修零件费用">#REF!</definedName>
    <definedName name="_201601" localSheetId="9">#REF!</definedName>
    <definedName name="_201601">#REF!</definedName>
    <definedName name="_201601001" localSheetId="9">#REF!</definedName>
    <definedName name="_201601001">#REF!</definedName>
    <definedName name="_201601002" localSheetId="9">#REF!</definedName>
    <definedName name="_201601002">#REF!</definedName>
    <definedName name="_201601003" localSheetId="9">#REF!</definedName>
    <definedName name="_201601003">#REF!</definedName>
    <definedName name="_201601005" localSheetId="9">#REF!</definedName>
    <definedName name="_201601005">#REF!</definedName>
    <definedName name="_201601预提" localSheetId="9">#REF!</definedName>
    <definedName name="_201601预提">#REF!</definedName>
    <definedName name="_201602" localSheetId="9">#REF!</definedName>
    <definedName name="_201602">#REF!</definedName>
    <definedName name="_201602差异" localSheetId="9">#REF!</definedName>
    <definedName name="_201602差异">#REF!</definedName>
    <definedName name="_201602在产品" localSheetId="9">#REF!</definedName>
    <definedName name="_201602在产品">#REF!</definedName>
    <definedName name="_201603" localSheetId="9">#REF!</definedName>
    <definedName name="_201603">#REF!</definedName>
    <definedName name="_20160301" localSheetId="9">#REF!</definedName>
    <definedName name="_20160301">#REF!</definedName>
    <definedName name="_20160302" localSheetId="9">#REF!</definedName>
    <definedName name="_20160302">#REF!</definedName>
    <definedName name="_20160306" localSheetId="9">#REF!</definedName>
    <definedName name="_20160306">#REF!</definedName>
    <definedName name="_20160307" localSheetId="9">#REF!</definedName>
    <definedName name="_20160307">#REF!</definedName>
    <definedName name="_20160502" localSheetId="9">#REF!</definedName>
    <definedName name="_20160502">#REF!</definedName>
    <definedName name="_20160503" localSheetId="9">#REF!</definedName>
    <definedName name="_20160503">#REF!</definedName>
    <definedName name="_20160504" localSheetId="9">#REF!</definedName>
    <definedName name="_20160504">#REF!</definedName>
    <definedName name="_20160505" localSheetId="9">#REF!</definedName>
    <definedName name="_20160505">#REF!</definedName>
    <definedName name="_20160507" localSheetId="9">#REF!</definedName>
    <definedName name="_20160507">#REF!</definedName>
    <definedName name="_201606007" localSheetId="9">#REF!</definedName>
    <definedName name="_201606007">#REF!</definedName>
    <definedName name="_20160601" localSheetId="9">#REF!</definedName>
    <definedName name="_20160601">#REF!</definedName>
    <definedName name="_20160602" localSheetId="9">#REF!</definedName>
    <definedName name="_20160602">#REF!</definedName>
    <definedName name="_20160603" localSheetId="9">#REF!</definedName>
    <definedName name="_20160603">#REF!</definedName>
    <definedName name="_20160701" localSheetId="9">#REF!</definedName>
    <definedName name="_20160701">#REF!</definedName>
    <definedName name="_20160702" localSheetId="9">#REF!</definedName>
    <definedName name="_20160702">#REF!</definedName>
    <definedName name="_20160703" localSheetId="9">#REF!</definedName>
    <definedName name="_20160703">#REF!</definedName>
    <definedName name="_20160705" localSheetId="9">#REF!</definedName>
    <definedName name="_20160705">#REF!</definedName>
    <definedName name="_20160801" localSheetId="9">#REF!</definedName>
    <definedName name="_20160801">#REF!</definedName>
    <definedName name="_20160802" localSheetId="9">#REF!</definedName>
    <definedName name="_20160802">#REF!</definedName>
    <definedName name="_20160804" localSheetId="9">#REF!</definedName>
    <definedName name="_20160804">#REF!</definedName>
    <definedName name="_20160805" localSheetId="9">#REF!</definedName>
    <definedName name="_20160805">#REF!</definedName>
    <definedName name="_20160806" localSheetId="9">#REF!</definedName>
    <definedName name="_20160806">#REF!</definedName>
    <definedName name="_20160807" localSheetId="9">#REF!</definedName>
    <definedName name="_20160807">#REF!</definedName>
    <definedName name="_201608预提" localSheetId="9">#REF!</definedName>
    <definedName name="_201608预提">#REF!</definedName>
    <definedName name="_201609" localSheetId="9">#REF!</definedName>
    <definedName name="_201609">#REF!</definedName>
    <definedName name="_20161101" localSheetId="9">#REF!</definedName>
    <definedName name="_20161101">#REF!</definedName>
    <definedName name="_20161102" localSheetId="9">#REF!</definedName>
    <definedName name="_20161102">#REF!</definedName>
    <definedName name="_20161103" localSheetId="9">#REF!</definedName>
    <definedName name="_20161103">#REF!</definedName>
    <definedName name="_20161104" localSheetId="9">#REF!</definedName>
    <definedName name="_20161104">#REF!</definedName>
    <definedName name="_20161105" localSheetId="9">#REF!</definedName>
    <definedName name="_20161105">#REF!</definedName>
    <definedName name="_20161201" localSheetId="9">#REF!</definedName>
    <definedName name="_20161201">#REF!</definedName>
    <definedName name="_20161204" localSheetId="9">#REF!</definedName>
    <definedName name="_20161204">#REF!</definedName>
    <definedName name="_20161206" localSheetId="9">#REF!</definedName>
    <definedName name="_20161206">#REF!</definedName>
    <definedName name="_20161208" localSheetId="9">#REF!</definedName>
    <definedName name="_20161208">#REF!</definedName>
    <definedName name="_2016年水" localSheetId="9">#REF!</definedName>
    <definedName name="_2016年水">#REF!</definedName>
    <definedName name="_201701" localSheetId="9">#REF!</definedName>
    <definedName name="_201701">#REF!</definedName>
    <definedName name="_20170101" localSheetId="9">#REF!</definedName>
    <definedName name="_20170101">#REF!</definedName>
    <definedName name="_20170102" localSheetId="9">#REF!</definedName>
    <definedName name="_20170102">#REF!</definedName>
    <definedName name="_20170103" localSheetId="9">#REF!</definedName>
    <definedName name="_20170103">#REF!</definedName>
    <definedName name="_20170104" localSheetId="9">#REF!</definedName>
    <definedName name="_20170104">#REF!</definedName>
    <definedName name="_20170105" localSheetId="9">#REF!</definedName>
    <definedName name="_20170105">#REF!</definedName>
    <definedName name="_20170109" localSheetId="9">#REF!</definedName>
    <definedName name="_20170109">#REF!</definedName>
    <definedName name="_201701销售" localSheetId="9">#REF!</definedName>
    <definedName name="_201701销售">#REF!</definedName>
    <definedName name="_20170201" localSheetId="9">#REF!</definedName>
    <definedName name="_20170201">#REF!</definedName>
    <definedName name="_20170202" localSheetId="9">#REF!</definedName>
    <definedName name="_20170202">#REF!</definedName>
    <definedName name="_20170203" localSheetId="9">#REF!</definedName>
    <definedName name="_20170203">#REF!</definedName>
    <definedName name="_20170204" localSheetId="9">#REF!</definedName>
    <definedName name="_20170204">#REF!</definedName>
    <definedName name="_20170205" localSheetId="9">#REF!</definedName>
    <definedName name="_20170205">#REF!</definedName>
    <definedName name="_20170206" localSheetId="9">#REF!</definedName>
    <definedName name="_20170206">#REF!</definedName>
    <definedName name="_20170207" localSheetId="9">#REF!</definedName>
    <definedName name="_20170207">#REF!</definedName>
    <definedName name="_201702224210" localSheetId="9">#REF!</definedName>
    <definedName name="_201702224210">#REF!</definedName>
    <definedName name="_20170301" localSheetId="9">#REF!</definedName>
    <definedName name="_20170301">#REF!</definedName>
    <definedName name="_20170302" localSheetId="9">#REF!</definedName>
    <definedName name="_20170302">#REF!</definedName>
    <definedName name="_20170303" localSheetId="9">#REF!</definedName>
    <definedName name="_20170303">#REF!</definedName>
    <definedName name="_20170304" localSheetId="9">#REF!</definedName>
    <definedName name="_20170304">#REF!</definedName>
    <definedName name="_20170306" localSheetId="9">#REF!</definedName>
    <definedName name="_20170306">#REF!</definedName>
    <definedName name="_20170401" localSheetId="9">#REF!</definedName>
    <definedName name="_20170401">#REF!</definedName>
    <definedName name="_20170402" localSheetId="9">#REF!</definedName>
    <definedName name="_20170402">#REF!</definedName>
    <definedName name="_20170403" localSheetId="9">#REF!</definedName>
    <definedName name="_20170403">#REF!</definedName>
    <definedName name="_20170404" localSheetId="9">#REF!</definedName>
    <definedName name="_20170404">#REF!</definedName>
    <definedName name="_20170405" localSheetId="9">#REF!</definedName>
    <definedName name="_20170405">#REF!</definedName>
    <definedName name="_20170501" localSheetId="9">#REF!</definedName>
    <definedName name="_20170501">#REF!</definedName>
    <definedName name="_20170502" localSheetId="9">#REF!</definedName>
    <definedName name="_20170502">#REF!</definedName>
    <definedName name="_20170503" localSheetId="9">#REF!</definedName>
    <definedName name="_20170503">#REF!</definedName>
    <definedName name="_20170504" localSheetId="9">#REF!</definedName>
    <definedName name="_20170504">#REF!</definedName>
    <definedName name="_20170505" localSheetId="9">#REF!</definedName>
    <definedName name="_20170505">#REF!</definedName>
    <definedName name="_20170507" localSheetId="9">#REF!</definedName>
    <definedName name="_20170507">#REF!</definedName>
    <definedName name="_20170508" localSheetId="9">#REF!</definedName>
    <definedName name="_20170508">#REF!</definedName>
    <definedName name="_20170509" localSheetId="9">#REF!</definedName>
    <definedName name="_20170509">#REF!</definedName>
    <definedName name="_20170601" localSheetId="9">#REF!</definedName>
    <definedName name="_20170601">#REF!</definedName>
    <definedName name="_20170602" localSheetId="9">#REF!</definedName>
    <definedName name="_20170602">#REF!</definedName>
    <definedName name="_20170603" localSheetId="9">#REF!</definedName>
    <definedName name="_20170603">#REF!</definedName>
    <definedName name="_20170604" localSheetId="9">#REF!</definedName>
    <definedName name="_20170604">#REF!</definedName>
    <definedName name="_20170605" localSheetId="9">#REF!</definedName>
    <definedName name="_20170605">#REF!</definedName>
    <definedName name="_201706预提" localSheetId="9">#REF!</definedName>
    <definedName name="_201706预提">#REF!</definedName>
    <definedName name="_20170701" localSheetId="9">#REF!</definedName>
    <definedName name="_20170701">#REF!</definedName>
    <definedName name="_20170702" localSheetId="9">#REF!</definedName>
    <definedName name="_20170702">#REF!</definedName>
    <definedName name="_20170703" localSheetId="9">#REF!</definedName>
    <definedName name="_20170703">#REF!</definedName>
    <definedName name="_20170704" localSheetId="9">#REF!</definedName>
    <definedName name="_20170704">#REF!</definedName>
    <definedName name="_20170801" localSheetId="9">#REF!</definedName>
    <definedName name="_20170801">#REF!</definedName>
    <definedName name="_20170802" localSheetId="9">#REF!</definedName>
    <definedName name="_20170802">#REF!</definedName>
    <definedName name="_20170803" localSheetId="9">#REF!</definedName>
    <definedName name="_20170803">#REF!</definedName>
    <definedName name="_20170804" localSheetId="9">#REF!</definedName>
    <definedName name="_20170804">#REF!</definedName>
    <definedName name="_20170805" localSheetId="9">#REF!</definedName>
    <definedName name="_20170805">#REF!</definedName>
    <definedName name="_20170806" localSheetId="9">#REF!</definedName>
    <definedName name="_20170806">#REF!</definedName>
    <definedName name="_20170901" localSheetId="9">#REF!</definedName>
    <definedName name="_20170901">#REF!</definedName>
    <definedName name="_20170902" localSheetId="9">#REF!</definedName>
    <definedName name="_20170902">#REF!</definedName>
    <definedName name="_20170903" localSheetId="9">#REF!</definedName>
    <definedName name="_20170903">#REF!</definedName>
    <definedName name="_20171001" localSheetId="9">#REF!</definedName>
    <definedName name="_20171001">#REF!</definedName>
    <definedName name="_20171101" localSheetId="9">#REF!</definedName>
    <definedName name="_20171101">#REF!</definedName>
    <definedName name="_20171102" localSheetId="9">#REF!</definedName>
    <definedName name="_20171102">#REF!</definedName>
    <definedName name="_20171103" localSheetId="9">#REF!</definedName>
    <definedName name="_20171103">#REF!</definedName>
    <definedName name="_20171104" localSheetId="9">#REF!</definedName>
    <definedName name="_20171104">#REF!</definedName>
    <definedName name="_20171105" localSheetId="9">#REF!</definedName>
    <definedName name="_20171105">#REF!</definedName>
    <definedName name="_20171106" localSheetId="9">#REF!</definedName>
    <definedName name="_20171106">#REF!</definedName>
    <definedName name="_20171107" localSheetId="9">#REF!</definedName>
    <definedName name="_20171107">#REF!</definedName>
    <definedName name="_20171201" localSheetId="9">#REF!</definedName>
    <definedName name="_20171201">#REF!</definedName>
    <definedName name="_20171202" localSheetId="9">#REF!</definedName>
    <definedName name="_20171202">#REF!</definedName>
    <definedName name="_20171203" localSheetId="9">#REF!</definedName>
    <definedName name="_20171203">#REF!</definedName>
    <definedName name="_20171204" localSheetId="9">#REF!</definedName>
    <definedName name="_20171204">#REF!</definedName>
    <definedName name="_20171205" localSheetId="9">#REF!</definedName>
    <definedName name="_20171205">#REF!</definedName>
    <definedName name="_20171206" localSheetId="9">#REF!</definedName>
    <definedName name="_20171206">#REF!</definedName>
    <definedName name="_2017年水" localSheetId="9">#REF!</definedName>
    <definedName name="_2017年水">#REF!</definedName>
    <definedName name="_20180101" localSheetId="9">#REF!</definedName>
    <definedName name="_20180101">#REF!</definedName>
    <definedName name="_20180102" localSheetId="9">#REF!</definedName>
    <definedName name="_20180102">#REF!</definedName>
    <definedName name="_20180103" localSheetId="9">#REF!</definedName>
    <definedName name="_20180103">#REF!</definedName>
    <definedName name="_20180104" localSheetId="9">#REF!</definedName>
    <definedName name="_20180104">#REF!</definedName>
    <definedName name="_20180105" localSheetId="9">#REF!</definedName>
    <definedName name="_20180105">#REF!</definedName>
    <definedName name="_20180201" localSheetId="9">#REF!</definedName>
    <definedName name="_20180201">#REF!</definedName>
    <definedName name="_20180202" localSheetId="9">#REF!</definedName>
    <definedName name="_20180202">#REF!</definedName>
    <definedName name="_20180203" localSheetId="9">#REF!</definedName>
    <definedName name="_20180203">#REF!</definedName>
    <definedName name="_20180204" localSheetId="9">#REF!</definedName>
    <definedName name="_20180204">#REF!</definedName>
    <definedName name="_20180205" localSheetId="9">#REF!</definedName>
    <definedName name="_20180205">#REF!</definedName>
    <definedName name="_20180208" localSheetId="9">#REF!</definedName>
    <definedName name="_20180208">#REF!</definedName>
    <definedName name="_20180301" localSheetId="9">#REF!</definedName>
    <definedName name="_20180301">#REF!</definedName>
    <definedName name="_20180302" localSheetId="9">#REF!</definedName>
    <definedName name="_20180302">#REF!</definedName>
    <definedName name="_20180303" localSheetId="9">#REF!</definedName>
    <definedName name="_20180303">#REF!</definedName>
    <definedName name="_20180305" localSheetId="9">#REF!</definedName>
    <definedName name="_20180305">#REF!</definedName>
    <definedName name="_20180306" localSheetId="9">#REF!</definedName>
    <definedName name="_20180306">#REF!</definedName>
    <definedName name="_20180309" localSheetId="9">#REF!</definedName>
    <definedName name="_20180309">#REF!</definedName>
    <definedName name="_20180401" localSheetId="9">#REF!</definedName>
    <definedName name="_20180401">#REF!</definedName>
    <definedName name="_20180402" localSheetId="9">#REF!</definedName>
    <definedName name="_20180402">#REF!</definedName>
    <definedName name="_20180403" localSheetId="9">#REF!</definedName>
    <definedName name="_20180403">#REF!</definedName>
    <definedName name="_20180404" localSheetId="9">#REF!</definedName>
    <definedName name="_20180404">#REF!</definedName>
    <definedName name="_20180501" localSheetId="9">#REF!</definedName>
    <definedName name="_20180501">#REF!</definedName>
    <definedName name="_20180502" localSheetId="9">#REF!</definedName>
    <definedName name="_20180502">#REF!</definedName>
    <definedName name="_20180503" localSheetId="9">#REF!</definedName>
    <definedName name="_20180503">#REF!</definedName>
    <definedName name="_20180504" localSheetId="9">#REF!</definedName>
    <definedName name="_20180504">#REF!</definedName>
    <definedName name="_20180506" localSheetId="9">#REF!</definedName>
    <definedName name="_20180506">#REF!</definedName>
    <definedName name="_20180601" localSheetId="9">#REF!</definedName>
    <definedName name="_20180601">#REF!</definedName>
    <definedName name="_20180602" localSheetId="9">#REF!</definedName>
    <definedName name="_20180602">#REF!</definedName>
    <definedName name="_20180603" localSheetId="9">#REF!</definedName>
    <definedName name="_20180603">#REF!</definedName>
    <definedName name="_20180605" localSheetId="9">#REF!</definedName>
    <definedName name="_20180605">#REF!</definedName>
    <definedName name="_201806预提" localSheetId="9">#REF!</definedName>
    <definedName name="_201806预提">#REF!</definedName>
    <definedName name="_20180701" localSheetId="9">#REF!</definedName>
    <definedName name="_20180701">#REF!</definedName>
    <definedName name="_20180702" localSheetId="9">#REF!</definedName>
    <definedName name="_20180702">#REF!</definedName>
    <definedName name="_20180703" localSheetId="9">#REF!</definedName>
    <definedName name="_20180703">#REF!</definedName>
    <definedName name="_20180704" localSheetId="9">#REF!</definedName>
    <definedName name="_20180704">#REF!</definedName>
    <definedName name="_20180705" localSheetId="9">#REF!</definedName>
    <definedName name="_20180705">#REF!</definedName>
    <definedName name="_20180709" localSheetId="9">#REF!</definedName>
    <definedName name="_20180709">#REF!</definedName>
    <definedName name="_20180801" localSheetId="9">#REF!</definedName>
    <definedName name="_20180801">#REF!</definedName>
    <definedName name="_20180802" localSheetId="9">#REF!</definedName>
    <definedName name="_20180802">#REF!</definedName>
    <definedName name="_20180803" localSheetId="9">#REF!</definedName>
    <definedName name="_20180803">#REF!</definedName>
    <definedName name="_20180804" localSheetId="9">#REF!</definedName>
    <definedName name="_20180804">#REF!</definedName>
    <definedName name="_20180805" localSheetId="9">#REF!</definedName>
    <definedName name="_20180805">#REF!</definedName>
    <definedName name="_20180808" localSheetId="9">#REF!</definedName>
    <definedName name="_20180808">#REF!</definedName>
    <definedName name="_20180901" localSheetId="9">#REF!</definedName>
    <definedName name="_20180901">#REF!</definedName>
    <definedName name="_20180902" localSheetId="9">#REF!</definedName>
    <definedName name="_20180902">#REF!</definedName>
    <definedName name="_20180903" localSheetId="9">#REF!</definedName>
    <definedName name="_20180903">#REF!</definedName>
    <definedName name="_20180904" localSheetId="9">#REF!</definedName>
    <definedName name="_20180904">#REF!</definedName>
    <definedName name="_20180905" localSheetId="9">#REF!</definedName>
    <definedName name="_20180905">#REF!</definedName>
    <definedName name="_20180906" localSheetId="9">#REF!</definedName>
    <definedName name="_20180906">#REF!</definedName>
    <definedName name="_20180907" localSheetId="9">#REF!</definedName>
    <definedName name="_20180907">#REF!</definedName>
    <definedName name="_20181001" localSheetId="9">#REF!</definedName>
    <definedName name="_20181001">#REF!</definedName>
    <definedName name="_20181002" localSheetId="9">#REF!</definedName>
    <definedName name="_20181002">#REF!</definedName>
    <definedName name="_20181003" localSheetId="9">#REF!</definedName>
    <definedName name="_20181003">#REF!</definedName>
    <definedName name="_20181004" localSheetId="9">#REF!</definedName>
    <definedName name="_20181004">#REF!</definedName>
    <definedName name="_20181005" localSheetId="9">#REF!</definedName>
    <definedName name="_20181005">#REF!</definedName>
    <definedName name="_20181006" localSheetId="9">#REF!</definedName>
    <definedName name="_20181006">#REF!</definedName>
    <definedName name="_20181101" localSheetId="9">#REF!</definedName>
    <definedName name="_20181101">#REF!</definedName>
    <definedName name="_20181102" localSheetId="9">#REF!</definedName>
    <definedName name="_20181102">#REF!</definedName>
    <definedName name="_20181103" localSheetId="9">#REF!</definedName>
    <definedName name="_20181103">#REF!</definedName>
    <definedName name="_20181104" localSheetId="9">#REF!</definedName>
    <definedName name="_20181104">#REF!</definedName>
    <definedName name="_20181105" localSheetId="9">#REF!</definedName>
    <definedName name="_20181105">#REF!</definedName>
    <definedName name="_201811预提" localSheetId="9">#REF!</definedName>
    <definedName name="_201811预提">#REF!</definedName>
    <definedName name="_201812" localSheetId="9">#REF!</definedName>
    <definedName name="_201812">#REF!</definedName>
    <definedName name="_20181201" localSheetId="9">#REF!</definedName>
    <definedName name="_20181201">#REF!</definedName>
    <definedName name="_20181202" localSheetId="9">#REF!</definedName>
    <definedName name="_20181202">#REF!</definedName>
    <definedName name="_20181203" localSheetId="9">#REF!</definedName>
    <definedName name="_20181203">#REF!</definedName>
    <definedName name="_20181204" localSheetId="9">#REF!</definedName>
    <definedName name="_20181204">#REF!</definedName>
    <definedName name="_20181205" localSheetId="9">#REF!</definedName>
    <definedName name="_20181205">#REF!</definedName>
    <definedName name="_20181206" localSheetId="9">#REF!</definedName>
    <definedName name="_20181206">#REF!</definedName>
    <definedName name="_201901" localSheetId="9">#REF!</definedName>
    <definedName name="_201901">#REF!</definedName>
    <definedName name="_20190101" localSheetId="9">#REF!</definedName>
    <definedName name="_20190101">#REF!</definedName>
    <definedName name="_20190102" localSheetId="9">#REF!</definedName>
    <definedName name="_20190102">#REF!</definedName>
    <definedName name="_20190103" localSheetId="9">#REF!</definedName>
    <definedName name="_20190103">#REF!</definedName>
    <definedName name="_20190105" localSheetId="9">#REF!</definedName>
    <definedName name="_20190105">#REF!</definedName>
    <definedName name="_20190201" localSheetId="9">#REF!</definedName>
    <definedName name="_20190201">#REF!</definedName>
    <definedName name="_20190203" localSheetId="9">#REF!</definedName>
    <definedName name="_20190203">#REF!</definedName>
    <definedName name="_20190205" localSheetId="9">#REF!</definedName>
    <definedName name="_20190205">#REF!</definedName>
    <definedName name="_20190206" localSheetId="9">#REF!</definedName>
    <definedName name="_20190206">#REF!</definedName>
    <definedName name="_20190208" localSheetId="9">#REF!</definedName>
    <definedName name="_20190208">#REF!</definedName>
    <definedName name="_20190301" localSheetId="9">#REF!</definedName>
    <definedName name="_20190301">#REF!</definedName>
    <definedName name="_20190302" localSheetId="9">#REF!</definedName>
    <definedName name="_20190302">#REF!</definedName>
    <definedName name="_20190303" localSheetId="9">#REF!</definedName>
    <definedName name="_20190303">#REF!</definedName>
    <definedName name="_20190306" localSheetId="9">#REF!</definedName>
    <definedName name="_20190306">#REF!</definedName>
    <definedName name="_20190309" localSheetId="9">#REF!</definedName>
    <definedName name="_20190309">#REF!</definedName>
    <definedName name="_20190401" localSheetId="9">#REF!</definedName>
    <definedName name="_20190401">#REF!</definedName>
    <definedName name="_20190402" localSheetId="9">#REF!</definedName>
    <definedName name="_20190402">#REF!</definedName>
    <definedName name="_20190403" localSheetId="9">#REF!</definedName>
    <definedName name="_20190403">#REF!</definedName>
    <definedName name="_20190404" localSheetId="9">#REF!</definedName>
    <definedName name="_20190404">#REF!</definedName>
    <definedName name="_20190406" localSheetId="9">#REF!</definedName>
    <definedName name="_20190406">#REF!</definedName>
    <definedName name="_20190409" localSheetId="9">#REF!</definedName>
    <definedName name="_20190409">#REF!</definedName>
    <definedName name="_20190410" localSheetId="9">#REF!</definedName>
    <definedName name="_20190410">#REF!</definedName>
    <definedName name="_20190501" localSheetId="9">#REF!</definedName>
    <definedName name="_20190501">#REF!</definedName>
    <definedName name="_20190502" localSheetId="9">#REF!</definedName>
    <definedName name="_20190502">#REF!</definedName>
    <definedName name="_20190503" localSheetId="9">#REF!</definedName>
    <definedName name="_20190503">#REF!</definedName>
    <definedName name="_20190504" localSheetId="9">#REF!</definedName>
    <definedName name="_20190504">#REF!</definedName>
    <definedName name="_20190505" localSheetId="9">#REF!</definedName>
    <definedName name="_20190505">#REF!</definedName>
    <definedName name="_20190507" localSheetId="9">#REF!</definedName>
    <definedName name="_20190507">#REF!</definedName>
    <definedName name="_20190508" localSheetId="9">#REF!</definedName>
    <definedName name="_20190508">#REF!</definedName>
    <definedName name="_20190509" localSheetId="9">#REF!</definedName>
    <definedName name="_20190509">#REF!</definedName>
    <definedName name="_20190510" localSheetId="9">#REF!</definedName>
    <definedName name="_20190510">#REF!</definedName>
    <definedName name="_20190601" localSheetId="9">#REF!</definedName>
    <definedName name="_20190601">#REF!</definedName>
    <definedName name="_20190602" localSheetId="9">#REF!</definedName>
    <definedName name="_20190602">#REF!</definedName>
    <definedName name="_20190603" localSheetId="9">#REF!</definedName>
    <definedName name="_20190603">#REF!</definedName>
    <definedName name="_20190605" localSheetId="9">#REF!</definedName>
    <definedName name="_20190605">#REF!</definedName>
    <definedName name="_20190606" localSheetId="9">#REF!</definedName>
    <definedName name="_20190606">#REF!</definedName>
    <definedName name="_20190701" localSheetId="9">#REF!</definedName>
    <definedName name="_20190701">#REF!</definedName>
    <definedName name="_20190702" localSheetId="9">#REF!</definedName>
    <definedName name="_20190702">#REF!</definedName>
    <definedName name="_20190703" localSheetId="9">#REF!</definedName>
    <definedName name="_20190703">#REF!</definedName>
    <definedName name="_20190705" localSheetId="9">#REF!</definedName>
    <definedName name="_20190705">#REF!</definedName>
    <definedName name="_20190706" localSheetId="9">#REF!</definedName>
    <definedName name="_20190706">#REF!</definedName>
    <definedName name="_20190801" localSheetId="9">#REF!</definedName>
    <definedName name="_20190801">#REF!</definedName>
    <definedName name="_20190802" localSheetId="9">#REF!</definedName>
    <definedName name="_20190802">#REF!</definedName>
    <definedName name="_20190803" localSheetId="9">#REF!</definedName>
    <definedName name="_20190803">#REF!</definedName>
    <definedName name="_20190804" localSheetId="9">#REF!</definedName>
    <definedName name="_20190804">#REF!</definedName>
    <definedName name="_20190805" localSheetId="9">#REF!</definedName>
    <definedName name="_20190805">#REF!</definedName>
    <definedName name="_20190806" localSheetId="9">#REF!</definedName>
    <definedName name="_20190806">#REF!</definedName>
    <definedName name="_20190807" localSheetId="9">#REF!</definedName>
    <definedName name="_20190807">#REF!</definedName>
    <definedName name="_20190901" localSheetId="9">#REF!</definedName>
    <definedName name="_20190901">#REF!</definedName>
    <definedName name="_20190902" localSheetId="9">#REF!</definedName>
    <definedName name="_20190902">#REF!</definedName>
    <definedName name="_20190903" localSheetId="9">#REF!</definedName>
    <definedName name="_20190903">#REF!</definedName>
    <definedName name="_20190904" localSheetId="9">#REF!</definedName>
    <definedName name="_20190904">#REF!</definedName>
    <definedName name="_20190905" localSheetId="9">#REF!</definedName>
    <definedName name="_20190905">#REF!</definedName>
    <definedName name="_20190908" localSheetId="9">#REF!</definedName>
    <definedName name="_20190908">#REF!</definedName>
    <definedName name="_20190909" localSheetId="9">#REF!</definedName>
    <definedName name="_20190909">#REF!</definedName>
    <definedName name="_20190910" localSheetId="9">#REF!</definedName>
    <definedName name="_20190910">#REF!</definedName>
    <definedName name="_20190911" localSheetId="9">#REF!</definedName>
    <definedName name="_20190911">#REF!</definedName>
    <definedName name="_20191001" localSheetId="9">#REF!</definedName>
    <definedName name="_20191001">#REF!</definedName>
    <definedName name="_20191002" localSheetId="9">#REF!</definedName>
    <definedName name="_20191002">#REF!</definedName>
    <definedName name="_20191003" localSheetId="9">#REF!</definedName>
    <definedName name="_20191003">#REF!</definedName>
    <definedName name="_20191004" localSheetId="9">#REF!</definedName>
    <definedName name="_20191004">#REF!</definedName>
    <definedName name="_20191005" localSheetId="9">#REF!</definedName>
    <definedName name="_20191005">#REF!</definedName>
    <definedName name="_20191008" localSheetId="9">#REF!</definedName>
    <definedName name="_20191008">#REF!</definedName>
    <definedName name="_20191101" localSheetId="9">#REF!</definedName>
    <definedName name="_20191101">#REF!</definedName>
    <definedName name="_20191102" localSheetId="9">#REF!</definedName>
    <definedName name="_20191102">#REF!</definedName>
    <definedName name="_20191103" localSheetId="9">#REF!</definedName>
    <definedName name="_20191103">#REF!</definedName>
    <definedName name="_20191105" localSheetId="9">#REF!</definedName>
    <definedName name="_20191105">#REF!</definedName>
    <definedName name="_20191201" localSheetId="9">#REF!</definedName>
    <definedName name="_20191201">#REF!</definedName>
    <definedName name="_20191202" localSheetId="9">#REF!</definedName>
    <definedName name="_20191202">#REF!</definedName>
    <definedName name="_20191203" localSheetId="9">#REF!</definedName>
    <definedName name="_20191203">#REF!</definedName>
    <definedName name="_20191204" localSheetId="9">#REF!</definedName>
    <definedName name="_20191204">#REF!</definedName>
    <definedName name="_20191205" localSheetId="9">#REF!</definedName>
    <definedName name="_20191205">#REF!</definedName>
    <definedName name="_20191206" localSheetId="9">#REF!</definedName>
    <definedName name="_20191206">#REF!</definedName>
    <definedName name="_20191207" localSheetId="9">#REF!</definedName>
    <definedName name="_20191207">#REF!</definedName>
    <definedName name="_20191208" localSheetId="9">#REF!</definedName>
    <definedName name="_20191208">#REF!</definedName>
    <definedName name="_20191209" localSheetId="9">#REF!</definedName>
    <definedName name="_20191209">#REF!</definedName>
    <definedName name="_20191210" localSheetId="9">#REF!</definedName>
    <definedName name="_20191210">#REF!</definedName>
    <definedName name="_20200110" localSheetId="9">#REF!</definedName>
    <definedName name="_20200110">#REF!</definedName>
    <definedName name="_20200201" localSheetId="9">#REF!</definedName>
    <definedName name="_20200201">#REF!</definedName>
    <definedName name="_20200202" localSheetId="9">#REF!</definedName>
    <definedName name="_20200202">#REF!</definedName>
    <definedName name="_20200203" localSheetId="9">#REF!</definedName>
    <definedName name="_20200203">#REF!</definedName>
    <definedName name="_20200301" localSheetId="9">#REF!</definedName>
    <definedName name="_20200301">#REF!</definedName>
    <definedName name="_20200302" localSheetId="9">#REF!</definedName>
    <definedName name="_20200302">#REF!</definedName>
    <definedName name="_20200303" localSheetId="9">#REF!</definedName>
    <definedName name="_20200303">#REF!</definedName>
    <definedName name="_20200304" localSheetId="9">#REF!</definedName>
    <definedName name="_20200304">#REF!</definedName>
    <definedName name="_20200305" localSheetId="9">#REF!</definedName>
    <definedName name="_20200305">#REF!</definedName>
    <definedName name="_20200309" localSheetId="9">#REF!</definedName>
    <definedName name="_20200309">#REF!</definedName>
    <definedName name="_20200401" localSheetId="9">#REF!</definedName>
    <definedName name="_20200401">#REF!</definedName>
    <definedName name="_20200402" localSheetId="9">#REF!</definedName>
    <definedName name="_20200402">#REF!</definedName>
    <definedName name="_20200403" localSheetId="9">#REF!</definedName>
    <definedName name="_20200403">#REF!</definedName>
    <definedName name="_20200405" localSheetId="9">#REF!</definedName>
    <definedName name="_20200405">#REF!</definedName>
    <definedName name="_20200501" localSheetId="9">#REF!</definedName>
    <definedName name="_20200501">#REF!</definedName>
    <definedName name="_20200502" localSheetId="9">#REF!</definedName>
    <definedName name="_20200502">#REF!</definedName>
    <definedName name="_20200503" localSheetId="9">#REF!</definedName>
    <definedName name="_20200503">#REF!</definedName>
    <definedName name="_20200504" localSheetId="9">#REF!</definedName>
    <definedName name="_20200504">#REF!</definedName>
    <definedName name="_20200601" localSheetId="9">#REF!</definedName>
    <definedName name="_20200601">#REF!</definedName>
    <definedName name="_20200602" localSheetId="9">#REF!</definedName>
    <definedName name="_20200602">#REF!</definedName>
    <definedName name="_20200603" localSheetId="9">#REF!</definedName>
    <definedName name="_20200603">#REF!</definedName>
    <definedName name="_20200701" localSheetId="9">#REF!</definedName>
    <definedName name="_20200701">#REF!</definedName>
    <definedName name="_20200702" localSheetId="9">#REF!</definedName>
    <definedName name="_20200702">#REF!</definedName>
    <definedName name="_20200703" localSheetId="9">#REF!</definedName>
    <definedName name="_20200703">#REF!</definedName>
    <definedName name="_20200706" localSheetId="9">#REF!</definedName>
    <definedName name="_20200706">#REF!</definedName>
    <definedName name="_20200801" localSheetId="9">#REF!</definedName>
    <definedName name="_20200801">#REF!</definedName>
    <definedName name="_20200802" localSheetId="9">#REF!</definedName>
    <definedName name="_20200802">#REF!</definedName>
    <definedName name="_20200803" localSheetId="9">#REF!</definedName>
    <definedName name="_20200803">#REF!</definedName>
    <definedName name="_20200804" localSheetId="9">#REF!</definedName>
    <definedName name="_20200804">#REF!</definedName>
    <definedName name="_20200805" localSheetId="9">#REF!</definedName>
    <definedName name="_20200805">#REF!</definedName>
    <definedName name="_20200901" localSheetId="9">#REF!</definedName>
    <definedName name="_20200901">#REF!</definedName>
    <definedName name="_20200902" localSheetId="9">#REF!</definedName>
    <definedName name="_20200902">#REF!</definedName>
    <definedName name="_20200903" localSheetId="9">#REF!</definedName>
    <definedName name="_20200903">#REF!</definedName>
    <definedName name="_20200904" localSheetId="9">#REF!</definedName>
    <definedName name="_20200904">#REF!</definedName>
    <definedName name="_20201001" localSheetId="9">#REF!</definedName>
    <definedName name="_20201001">#REF!</definedName>
    <definedName name="_20201002" localSheetId="9">#REF!</definedName>
    <definedName name="_20201002">#REF!</definedName>
    <definedName name="_20201003" localSheetId="9">#REF!</definedName>
    <definedName name="_20201003">#REF!</definedName>
    <definedName name="_20201102" localSheetId="9">#REF!</definedName>
    <definedName name="_20201102">#REF!</definedName>
    <definedName name="_20201103" localSheetId="9">#REF!</definedName>
    <definedName name="_20201103">#REF!</definedName>
    <definedName name="_20201105" localSheetId="9">#REF!</definedName>
    <definedName name="_20201105">#REF!</definedName>
    <definedName name="_20201203" localSheetId="9">#REF!</definedName>
    <definedName name="_20201203">#REF!</definedName>
    <definedName name="_20201205" localSheetId="9">#REF!</definedName>
    <definedName name="_20201205">#REF!</definedName>
    <definedName name="_20210202" localSheetId="9">#REF!</definedName>
    <definedName name="_20210202">#REF!</definedName>
    <definedName name="_20210203" localSheetId="9">#REF!</definedName>
    <definedName name="_20210203">#REF!</definedName>
    <definedName name="_20210301" localSheetId="9">#REF!</definedName>
    <definedName name="_20210301">#REF!</definedName>
    <definedName name="_20210302" localSheetId="9">#REF!</definedName>
    <definedName name="_20210302">#REF!</definedName>
    <definedName name="_20210401" localSheetId="9">#REF!</definedName>
    <definedName name="_20210401">#REF!</definedName>
    <definedName name="_20210402" localSheetId="9">#REF!</definedName>
    <definedName name="_20210402">#REF!</definedName>
    <definedName name="_20210403" localSheetId="9">#REF!</definedName>
    <definedName name="_20210403">#REF!</definedName>
    <definedName name="_20210404" localSheetId="9">#REF!</definedName>
    <definedName name="_20210404">#REF!</definedName>
    <definedName name="_2021年" localSheetId="9">#REF!</definedName>
    <definedName name="_2021年">#REF!</definedName>
    <definedName name="_20TEÂN_HAØNG" localSheetId="9">#REF!</definedName>
    <definedName name="_20TEÂN_HAØNG">#REF!</definedName>
    <definedName name="_21" localSheetId="9">#REF!</definedName>
    <definedName name="_21">#REF!</definedName>
    <definedName name="_21_231061101电视收音机" localSheetId="9">#REF!</definedName>
    <definedName name="_21_231061101电视收音机">#REF!</definedName>
    <definedName name="_21TEÂN_KHAÙCH_HAØ" localSheetId="9">#REF!</definedName>
    <definedName name="_21TEÂN_KHAÙCH_HAØ">#REF!</definedName>
    <definedName name="_22_231061102出版物" localSheetId="9">#REF!</definedName>
    <definedName name="_22_231061102出版物">#REF!</definedName>
    <definedName name="_224210" localSheetId="9">#REF!</definedName>
    <definedName name="_224210">#REF!</definedName>
    <definedName name="_22421002" localSheetId="9">#REF!</definedName>
    <definedName name="_22421002">#REF!</definedName>
    <definedName name="_22421006" localSheetId="9">#REF!</definedName>
    <definedName name="_22421006">#REF!</definedName>
    <definedName name="_2242100601" localSheetId="9">#REF!</definedName>
    <definedName name="_2242100601">#REF!</definedName>
    <definedName name="_22THAØNH_TIEÀN" localSheetId="9">#REF!</definedName>
    <definedName name="_22THAØNH_TIEÀN">#REF!</definedName>
    <definedName name="_23_231061103海报广告" localSheetId="9">#REF!</definedName>
    <definedName name="_23_231061103海报广告">#REF!</definedName>
    <definedName name="_231060302固话" localSheetId="9">#REF!</definedName>
    <definedName name="_231060302固话">#REF!</definedName>
    <definedName name="_231060401邮寄费" localSheetId="9">#REF!</definedName>
    <definedName name="_231060401邮寄费">#REF!</definedName>
    <definedName name="_231060402文具印刷" localSheetId="9">#REF!</definedName>
    <definedName name="_231060402文具印刷">#REF!</definedName>
    <definedName name="_231060402文具印刷费" localSheetId="9">#REF!</definedName>
    <definedName name="_231060402文具印刷费">#REF!</definedName>
    <definedName name="_231060403办公其他费用" localSheetId="9">#REF!</definedName>
    <definedName name="_231060403办公其他费用">#REF!</definedName>
    <definedName name="_231060501飞机票费" localSheetId="9">#REF!</definedName>
    <definedName name="_231060501飞机票费">#REF!</definedName>
    <definedName name="_231060502火车轮船" localSheetId="9">#REF!</definedName>
    <definedName name="_231060502火车轮船">#REF!</definedName>
    <definedName name="_231060503其他交通费" localSheetId="9">#REF!</definedName>
    <definedName name="_231060503其他交通费">#REF!</definedName>
    <definedName name="_231060505出差补助" localSheetId="9">#REF!</definedName>
    <definedName name="_231060505出差补助">#REF!</definedName>
    <definedName name="_231060506住宿费" localSheetId="9">#REF!</definedName>
    <definedName name="_231060506住宿费">#REF!</definedName>
    <definedName name="_231060510杂费" localSheetId="9">#REF!</definedName>
    <definedName name="_231060510杂费">#REF!</definedName>
    <definedName name="_231060601至经营部运费" localSheetId="9">#REF!</definedName>
    <definedName name="_231060601至经营部运费">#REF!</definedName>
    <definedName name="_231060604其他运费" localSheetId="9">#REF!</definedName>
    <definedName name="_231060604其他运费">#REF!</definedName>
    <definedName name="_231060605至客户运费" localSheetId="9">#REF!</definedName>
    <definedName name="_231060605至客户运费">#REF!</definedName>
    <definedName name="_231060701赠送品" localSheetId="9">#REF!</definedName>
    <definedName name="_231060701赠送品">#REF!</definedName>
    <definedName name="_231060702促销活动费" localSheetId="9">#REF!</definedName>
    <definedName name="_231060702促销活动费">#REF!</definedName>
    <definedName name="_2310608办公室租金" localSheetId="9">#REF!</definedName>
    <definedName name="_2310608办公室租金">#REF!</definedName>
    <definedName name="_2310609贴息费用" localSheetId="9">#REF!</definedName>
    <definedName name="_2310609贴息费用">#REF!</definedName>
    <definedName name="_231061001维修零件费用" localSheetId="9">#REF!</definedName>
    <definedName name="_231061001维修零件费用">#REF!</definedName>
    <definedName name="_231061101电视收音机" localSheetId="9">#REF!</definedName>
    <definedName name="_231061101电视收音机">#REF!</definedName>
    <definedName name="_231061102出版物" localSheetId="9">#REF!</definedName>
    <definedName name="_231061102出版物">#REF!</definedName>
    <definedName name="_231061103海报广告" localSheetId="9">#REF!</definedName>
    <definedName name="_231061103海报广告">#REF!</definedName>
    <definedName name="_231061105目录和手册" localSheetId="9">#REF!</definedName>
    <definedName name="_231061105目录和手册">#REF!</definedName>
    <definedName name="_231061106门头广告" localSheetId="9">#REF!</definedName>
    <definedName name="_231061106门头广告">#REF!</definedName>
    <definedName name="_231061107商场展销费" localSheetId="9">#REF!</definedName>
    <definedName name="_231061107商场展销费">#REF!</definedName>
    <definedName name="_231061108展会费" localSheetId="9">#REF!</definedName>
    <definedName name="_231061108展会费">#REF!</definedName>
    <definedName name="_231061110其他" localSheetId="9">#REF!</definedName>
    <definedName name="_231061110其他">#REF!</definedName>
    <definedName name="_231061203" localSheetId="9">#REF!</definedName>
    <definedName name="_231061203">#REF!</definedName>
    <definedName name="_231061301电费" localSheetId="9">#REF!</definedName>
    <definedName name="_231061301电费">#REF!</definedName>
    <definedName name="_231061302燃油" localSheetId="9">#REF!</definedName>
    <definedName name="_231061302燃油">#REF!</definedName>
    <definedName name="_231061303保暖费" localSheetId="9">#REF!</definedName>
    <definedName name="_231061303保暖费">#REF!</definedName>
    <definedName name="_231061304" localSheetId="9">#REF!</definedName>
    <definedName name="_231061304">#REF!</definedName>
    <definedName name="_231061304水" localSheetId="9">#REF!</definedName>
    <definedName name="_231061304水">#REF!</definedName>
    <definedName name="_231061401客户" localSheetId="9">#REF!</definedName>
    <definedName name="_231061401客户">#REF!</definedName>
    <definedName name="_231061402个人" localSheetId="9">#REF!</definedName>
    <definedName name="_231061402个人">#REF!</definedName>
    <definedName name="_2310615安装费" localSheetId="9">#REF!</definedName>
    <definedName name="_2310615安装费">#REF!</definedName>
    <definedName name="_231061601进场费" localSheetId="9">#REF!</definedName>
    <definedName name="_231061601进场费">#REF!</definedName>
    <definedName name="_231061602节庆店庆费" localSheetId="9">#REF!</definedName>
    <definedName name="_231061602节庆店庆费">#REF!</definedName>
    <definedName name="_231061603赞助费" localSheetId="9">#REF!</definedName>
    <definedName name="_231061603赞助费">#REF!</definedName>
    <definedName name="_231061604促销员管理费" localSheetId="9">#REF!</definedName>
    <definedName name="_231061604促销员管理费">#REF!</definedName>
    <definedName name="_231061610渠道费其他" localSheetId="9">#REF!</definedName>
    <definedName name="_231061610渠道费其他">#REF!</definedName>
    <definedName name="_2310617折旧修理费" localSheetId="9">#REF!</definedName>
    <definedName name="_2310617折旧修理费">#REF!</definedName>
    <definedName name="_2310621仓租" localSheetId="9">#REF!</definedName>
    <definedName name="_2310621仓租">#REF!</definedName>
    <definedName name="_2310622仓库管理成本" localSheetId="9">#REF!</definedName>
    <definedName name="_2310622仓库管理成本">#REF!</definedName>
    <definedName name="_2310650其他" localSheetId="9">#REF!</definedName>
    <definedName name="_2310650其他">#REF!</definedName>
    <definedName name="_23TRÒ_GIAÙ" localSheetId="9">#REF!</definedName>
    <definedName name="_23TRÒ_GIAÙ">#REF!</definedName>
    <definedName name="_24_231061105目录和手册" localSheetId="9">#REF!</definedName>
    <definedName name="_24_231061105目录和手册">#REF!</definedName>
    <definedName name="_24TRÒ_GIAÙ__VAT" localSheetId="9">#REF!</definedName>
    <definedName name="_24TRÒ_GIAÙ__VAT">#REF!</definedName>
    <definedName name="_25_231061106门头广告" localSheetId="9">#REF!</definedName>
    <definedName name="_25_231061106门头广告">#REF!</definedName>
    <definedName name="_26_231061107商场展销费" localSheetId="9">#REF!</definedName>
    <definedName name="_26_231061107商场展销费">#REF!</definedName>
    <definedName name="_261203" localSheetId="9">#REF!</definedName>
    <definedName name="_261203">#REF!</definedName>
    <definedName name="_27_231061108展会费" localSheetId="9">#REF!</definedName>
    <definedName name="_27_231061108展会费">#REF!</definedName>
    <definedName name="_28_231061110其他" localSheetId="9">#REF!</definedName>
    <definedName name="_28_231061110其他">#REF!</definedName>
    <definedName name="_29_231061203" localSheetId="9">#REF!</definedName>
    <definedName name="_29_231061203">#REF!</definedName>
    <definedName name="_2BLA100" localSheetId="9">#REF!</definedName>
    <definedName name="_2BLA100">#REF!</definedName>
    <definedName name="_2CHANG1" localSheetId="9">#REF!</definedName>
    <definedName name="_2CHANG1">#REF!</definedName>
    <definedName name="_2CHANG2" localSheetId="9">#REF!</definedName>
    <definedName name="_2CHANG2">#REF!</definedName>
    <definedName name="_2DADOI1" localSheetId="9">#REF!</definedName>
    <definedName name="_2DADOI1">#REF!</definedName>
    <definedName name="_2DAL201" localSheetId="9">#REF!</definedName>
    <definedName name="_2DAL201">#REF!</definedName>
    <definedName name="_2GG2_" localSheetId="9" hidden="1">{#N/A,#N/A,FALSE,"Aging Summary";#N/A,#N/A,FALSE,"Ratio Analysis";#N/A,#N/A,FALSE,"Test 120 Day Accts";#N/A,#N/A,FALSE,"Tickmarks"}</definedName>
    <definedName name="_2GG2_" hidden="1">{#N/A,#N/A,FALSE,"Aging Summary";#N/A,#N/A,FALSE,"Ratio Analysis";#N/A,#N/A,FALSE,"Test 120 Day Accts";#N/A,#N/A,FALSE,"Tickmarks"}</definedName>
    <definedName name="_2KD0222" localSheetId="9">#REF!</definedName>
    <definedName name="_2KD0222">#REF!</definedName>
    <definedName name="_2LP" localSheetId="9">#REF!</definedName>
    <definedName name="_2LP">#REF!</definedName>
    <definedName name="_2TD2001" localSheetId="9">#REF!</definedName>
    <definedName name="_2TD2001">#REF!</definedName>
    <definedName name="_2月" localSheetId="9">#REF!</definedName>
    <definedName name="_2月">#REF!</definedName>
    <definedName name="_2月G机标准" localSheetId="9">#REF!</definedName>
    <definedName name="_2月G机标准">#REF!</definedName>
    <definedName name="_2月G机差异" localSheetId="9">#REF!</definedName>
    <definedName name="_2月G机差异">#REF!</definedName>
    <definedName name="_2月Q机标准" localSheetId="9">#REF!</definedName>
    <definedName name="_2月Q机标准">#REF!</definedName>
    <definedName name="_2月Q机差异" localSheetId="9">#REF!</definedName>
    <definedName name="_2月Q机差异">#REF!</definedName>
    <definedName name="_3_119_8" localSheetId="9">#REF!</definedName>
    <definedName name="_3_119_8">#REF!</definedName>
    <definedName name="_3_20190418" localSheetId="9">#REF!</definedName>
    <definedName name="_3_20190418">#REF!</definedName>
    <definedName name="_3_231060401邮寄费" localSheetId="9">#REF!</definedName>
    <definedName name="_3_231060401邮寄费">#REF!</definedName>
    <definedName name="_30_231061301电费" localSheetId="9">#REF!</definedName>
    <definedName name="_30_231061301电费">#REF!</definedName>
    <definedName name="_31__123Graph_AGRAPHIQUE_1A" localSheetId="9" hidden="1">#REF!</definedName>
    <definedName name="_31__123Graph_AGRAPHIQUE_1A" hidden="1">#REF!</definedName>
    <definedName name="_31_231061302" localSheetId="9">#REF!</definedName>
    <definedName name="_31_231061302">#REF!</definedName>
    <definedName name="_32__123Graph_AGRAPHIQUE_2A" localSheetId="9" hidden="1">#REF!</definedName>
    <definedName name="_32__123Graph_AGRAPHIQUE_2A" hidden="1">#REF!</definedName>
    <definedName name="_32_231061302燃油" localSheetId="9">#REF!</definedName>
    <definedName name="_32_231061302燃油">#REF!</definedName>
    <definedName name="_33__123Graph_XGRAPHIQUE_1A" localSheetId="9" hidden="1">#REF!</definedName>
    <definedName name="_33__123Graph_XGRAPHIQUE_1A" hidden="1">#REF!</definedName>
    <definedName name="_33_231061303保暖费" localSheetId="9">#REF!</definedName>
    <definedName name="_33_231061303保暖费">#REF!</definedName>
    <definedName name="_34__123Graph_XGRAPHIQUE_2A" localSheetId="9" hidden="1">#REF!</definedName>
    <definedName name="_34__123Graph_XGRAPHIQUE_2A" hidden="1">#REF!</definedName>
    <definedName name="_34_231061304" localSheetId="9">#REF!</definedName>
    <definedName name="_34_231061304">#REF!</definedName>
    <definedName name="_35_231061304水" localSheetId="9">#REF!</definedName>
    <definedName name="_35_231061304水">#REF!</definedName>
    <definedName name="_36_231061401客户" localSheetId="9">#REF!</definedName>
    <definedName name="_36_231061401客户">#REF!</definedName>
    <definedName name="_37_231061402个人" localSheetId="9">#REF!</definedName>
    <definedName name="_37_231061402个人">#REF!</definedName>
    <definedName name="_38_2310615安装费" localSheetId="9">#REF!</definedName>
    <definedName name="_38_2310615安装费">#REF!</definedName>
    <definedName name="_39_231061601进场费" localSheetId="9">#REF!</definedName>
    <definedName name="_39_231061601进场费">#REF!</definedName>
    <definedName name="_3BLXMD" localSheetId="9">#REF!</definedName>
    <definedName name="_3BLXMD">#REF!</definedName>
    <definedName name="_3BOAG01" localSheetId="9">#REF!</definedName>
    <definedName name="_3BOAG01">#REF!</definedName>
    <definedName name="_3COSSE1" localSheetId="9">#REF!</definedName>
    <definedName name="_3COSSE1">#REF!</definedName>
    <definedName name="_3CTKHAC" localSheetId="9">#REF!</definedName>
    <definedName name="_3CTKHAC">#REF!</definedName>
    <definedName name="_3DMINO1" localSheetId="9">#REF!</definedName>
    <definedName name="_3DMINO1">#REF!</definedName>
    <definedName name="_3DMINO2" localSheetId="9">#REF!</definedName>
    <definedName name="_3DMINO2">#REF!</definedName>
    <definedName name="_3DUPSSS" localSheetId="9">#REF!</definedName>
    <definedName name="_3DUPSSS">#REF!</definedName>
    <definedName name="_3HTTR01" localSheetId="9">#REF!</definedName>
    <definedName name="_3HTTR01">#REF!</definedName>
    <definedName name="_3HTTR02" localSheetId="9">#REF!</definedName>
    <definedName name="_3HTTR02">#REF!</definedName>
    <definedName name="_3HTTR03" localSheetId="9">#REF!</definedName>
    <definedName name="_3HTTR03">#REF!</definedName>
    <definedName name="_3HTTR04" localSheetId="9">#REF!</definedName>
    <definedName name="_3HTTR04">#REF!</definedName>
    <definedName name="_3HTTR05" localSheetId="9">#REF!</definedName>
    <definedName name="_3HTTR05">#REF!</definedName>
    <definedName name="_3MAÕ_HAØNG" localSheetId="9">#REF!</definedName>
    <definedName name="_3MAÕ_HAØNG">#REF!</definedName>
    <definedName name="_3PKDOM1" localSheetId="9">#REF!</definedName>
    <definedName name="_3PKDOM1">#REF!</definedName>
    <definedName name="_3PKDOM2" localSheetId="9">#REF!</definedName>
    <definedName name="_3PKDOM2">#REF!</definedName>
    <definedName name="_3TRU122" localSheetId="9">#REF!</definedName>
    <definedName name="_3TRU122">#REF!</definedName>
    <definedName name="_3TU0609" localSheetId="9">#REF!</definedName>
    <definedName name="_3TU0609">#REF!</definedName>
    <definedName name="_3月" localSheetId="9">#REF!</definedName>
    <definedName name="_3月">#REF!</definedName>
    <definedName name="_3月G机标准" localSheetId="9">#REF!</definedName>
    <definedName name="_3月G机标准">#REF!</definedName>
    <definedName name="_3月G机差异" localSheetId="9">#REF!</definedName>
    <definedName name="_3月G机差异">#REF!</definedName>
    <definedName name="_3月Q机标准" localSheetId="9">#REF!</definedName>
    <definedName name="_3月Q机标准">#REF!</definedName>
    <definedName name="_3月Q机差异" localSheetId="9">#REF!</definedName>
    <definedName name="_3月Q机差异">#REF!</definedName>
    <definedName name="_4_123" localSheetId="9">#REF!</definedName>
    <definedName name="_4_123">#REF!</definedName>
    <definedName name="_4_231060402文具印刷" localSheetId="9">#REF!</definedName>
    <definedName name="_4_231060402文具印刷">#REF!</definedName>
    <definedName name="_40_231061602节庆店庆费" localSheetId="9">#REF!</definedName>
    <definedName name="_40_231061602节庆店庆费">#REF!</definedName>
    <definedName name="_4010103在产品差异" localSheetId="9">#REF!</definedName>
    <definedName name="_4010103在产品差异">#REF!</definedName>
    <definedName name="_41_231061603赞助费" localSheetId="9">#REF!</definedName>
    <definedName name="_41_231061603赞助费">#REF!</definedName>
    <definedName name="_42_231061604促销员管理费" localSheetId="9">#REF!</definedName>
    <definedName name="_42_231061604促销员管理费">#REF!</definedName>
    <definedName name="_43_231061610渠道费其他" localSheetId="9">#REF!</definedName>
    <definedName name="_43_231061610渠道费其他">#REF!</definedName>
    <definedName name="_430.001" localSheetId="9">#REF!</definedName>
    <definedName name="_430.001">#REF!</definedName>
    <definedName name="_44_2310617折旧修理费" localSheetId="9">#REF!</definedName>
    <definedName name="_44_2310617折旧修理费">#REF!</definedName>
    <definedName name="_45_2310621仓租" localSheetId="9">#REF!</definedName>
    <definedName name="_45_2310621仓租">#REF!</definedName>
    <definedName name="_456" localSheetId="9">#REF!</definedName>
    <definedName name="_456">#REF!</definedName>
    <definedName name="_46_2310622仓库管理成本" localSheetId="9">#REF!</definedName>
    <definedName name="_46_2310622仓库管理成本">#REF!</definedName>
    <definedName name="_47_2310650其他" localSheetId="9">#REF!</definedName>
    <definedName name="_47_2310650其他">#REF!</definedName>
    <definedName name="_48_80001" localSheetId="9">#REF!</definedName>
    <definedName name="_48_80001">#REF!</definedName>
    <definedName name="_49_86003" localSheetId="9">#REF!</definedName>
    <definedName name="_49_86003">#REF!</definedName>
    <definedName name="_4CNT240" localSheetId="9">#REF!</definedName>
    <definedName name="_4CNT240">#REF!</definedName>
    <definedName name="_4CTL240" localSheetId="9">#REF!</definedName>
    <definedName name="_4CTL240">#REF!</definedName>
    <definedName name="_4FCO100" localSheetId="9">#REF!</definedName>
    <definedName name="_4FCO100">#REF!</definedName>
    <definedName name="_4HDCTT4" localSheetId="9">#REF!</definedName>
    <definedName name="_4HDCTT4">#REF!</definedName>
    <definedName name="_4HNCTT4" localSheetId="9">#REF!</definedName>
    <definedName name="_4HNCTT4">#REF!</definedName>
    <definedName name="_4LBCO01" localSheetId="9">#REF!</definedName>
    <definedName name="_4LBCO01">#REF!</definedName>
    <definedName name="_4MAÕ_SOÁ_THUEÁ" localSheetId="9">#REF!</definedName>
    <definedName name="_4MAÕ_SOÁ_THUEÁ">#REF!</definedName>
    <definedName name="_4OSLCTT" localSheetId="9">#REF!</definedName>
    <definedName name="_4OSLCTT">#REF!</definedName>
    <definedName name="_4月" localSheetId="9">#REF!</definedName>
    <definedName name="_4月">#REF!</definedName>
    <definedName name="_4月B箱体材料" localSheetId="9">#REF!</definedName>
    <definedName name="_4月B箱体材料">#REF!</definedName>
    <definedName name="_4月B箱体差异" localSheetId="9">#REF!</definedName>
    <definedName name="_4月B箱体差异">#REF!</definedName>
    <definedName name="_4月G机车间材料" localSheetId="9">#REF!</definedName>
    <definedName name="_4月G机车间材料">#REF!</definedName>
    <definedName name="_4月G机车间差异" localSheetId="9">#REF!</definedName>
    <definedName name="_4月G机车间差异">#REF!</definedName>
    <definedName name="_4月G机箱体材料" localSheetId="9">#REF!</definedName>
    <definedName name="_4月G机箱体材料">#REF!</definedName>
    <definedName name="_4月G机箱体差异" localSheetId="9">#REF!</definedName>
    <definedName name="_4月G机箱体差异">#REF!</definedName>
    <definedName name="_4月Q机车间材料" localSheetId="9">#REF!</definedName>
    <definedName name="_4月Q机车间材料">#REF!</definedName>
    <definedName name="_4月Q机车间差异" localSheetId="9">#REF!</definedName>
    <definedName name="_4月Q机车间差异">#REF!</definedName>
    <definedName name="_4月制造费用" localSheetId="9">#REF!</definedName>
    <definedName name="_4月制造费用">#REF!</definedName>
    <definedName name="_4月注塑材料" localSheetId="9">#REF!</definedName>
    <definedName name="_4月注塑材料">#REF!</definedName>
    <definedName name="_4月注塑差异" localSheetId="9">#REF!</definedName>
    <definedName name="_4月注塑差异">#REF!</definedName>
    <definedName name="_5_131" localSheetId="9">#REF!</definedName>
    <definedName name="_5_131">#REF!</definedName>
    <definedName name="_5_231060402文具印刷费" localSheetId="9">#REF!</definedName>
    <definedName name="_5_231060402文具印刷费">#REF!</definedName>
    <definedName name="_50_86004" localSheetId="9">#REF!</definedName>
    <definedName name="_50_86004">#REF!</definedName>
    <definedName name="_5001010201" localSheetId="9">#REF!</definedName>
    <definedName name="_5001010201">#REF!</definedName>
    <definedName name="_5001010202" localSheetId="9">#REF!</definedName>
    <definedName name="_5001010202">#REF!</definedName>
    <definedName name="_500101020601" localSheetId="9">#REF!</definedName>
    <definedName name="_500101020601">#REF!</definedName>
    <definedName name="_500102" localSheetId="9">#REF!</definedName>
    <definedName name="_500102">#REF!</definedName>
    <definedName name="_501" localSheetId="9">#REF!</definedName>
    <definedName name="_501">#REF!</definedName>
    <definedName name="_501_2" localSheetId="9">#REF!</definedName>
    <definedName name="_501_2">#REF!</definedName>
    <definedName name="_502" localSheetId="9">#REF!</definedName>
    <definedName name="_502">#REF!</definedName>
    <definedName name="_50202" localSheetId="9">#REF!</definedName>
    <definedName name="_50202">#REF!</definedName>
    <definedName name="_50202出口" localSheetId="9">#REF!</definedName>
    <definedName name="_50202出口">#REF!</definedName>
    <definedName name="_50202出口12月" localSheetId="9">#REF!</definedName>
    <definedName name="_50202出口12月">#REF!</definedName>
    <definedName name="_50202出口销机" localSheetId="9">#REF!</definedName>
    <definedName name="_50202出口销机">#REF!</definedName>
    <definedName name="_50202出口销售" localSheetId="9">#REF!</definedName>
    <definedName name="_50202出口销售">#REF!</definedName>
    <definedName name="_50203" localSheetId="9">#REF!</definedName>
    <definedName name="_50203">#REF!</definedName>
    <definedName name="_50203出口CANDY" localSheetId="9">#REF!</definedName>
    <definedName name="_50203出口CANDY">#REF!</definedName>
    <definedName name="_50203出口CANDY12月" localSheetId="9">#REF!</definedName>
    <definedName name="_50203出口CANDY12月">#REF!</definedName>
    <definedName name="_50203直接出口CANDY" localSheetId="9">#REF!</definedName>
    <definedName name="_50203直接出口CANDY">#REF!</definedName>
    <definedName name="_50205定牌销售" localSheetId="9">#REF!</definedName>
    <definedName name="_50205定牌销售">#REF!</definedName>
    <definedName name="_502出口" localSheetId="9">#REF!</definedName>
    <definedName name="_502出口">#REF!</definedName>
    <definedName name="_5080591" localSheetId="9">#REF!</definedName>
    <definedName name="_5080591">#REF!</definedName>
    <definedName name="_51_86005" localSheetId="9">#REF!</definedName>
    <definedName name="_51_86005">#REF!</definedName>
    <definedName name="_51010401" localSheetId="9">#REF!</definedName>
    <definedName name="_51010401">#REF!</definedName>
    <definedName name="_51010402" localSheetId="9">#REF!</definedName>
    <definedName name="_51010402">#REF!</definedName>
    <definedName name="_51010403" localSheetId="9">#REF!</definedName>
    <definedName name="_51010403">#REF!</definedName>
    <definedName name="_51010404" localSheetId="9">#REF!</definedName>
    <definedName name="_51010404">#REF!</definedName>
    <definedName name="_510105" localSheetId="9">#REF!</definedName>
    <definedName name="_510105">#REF!</definedName>
    <definedName name="_510142" localSheetId="9">#REF!</definedName>
    <definedName name="_510142">#REF!</definedName>
    <definedName name="_52_86006" localSheetId="9">#REF!</definedName>
    <definedName name="_52_86006">#REF!</definedName>
    <definedName name="_53_86007" localSheetId="9">#REF!</definedName>
    <definedName name="_53_86007">#REF!</definedName>
    <definedName name="_54_86008" localSheetId="9">#REF!</definedName>
    <definedName name="_54_86008">#REF!</definedName>
    <definedName name="_5GG1_" localSheetId="9" hidden="1">{#N/A,#N/A,FALSE,"Aging Summary";#N/A,#N/A,FALSE,"Ratio Analysis";#N/A,#N/A,FALSE,"Test 120 Day Accts";#N/A,#N/A,FALSE,"Tickmarks"}</definedName>
    <definedName name="_5GG1_" hidden="1">{#N/A,#N/A,FALSE,"Aging Summary";#N/A,#N/A,FALSE,"Ratio Analysis";#N/A,#N/A,FALSE,"Test 120 Day Accts";#N/A,#N/A,FALSE,"Tickmarks"}</definedName>
    <definedName name="_5ÑÔN_GIAÙ" localSheetId="9">#REF!</definedName>
    <definedName name="_5ÑÔN_GIAÙ">#REF!</definedName>
    <definedName name="_6" localSheetId="9">#REF!</definedName>
    <definedName name="_6">#REF!</definedName>
    <definedName name="_6_13120" localSheetId="9">#REF!</definedName>
    <definedName name="_6_13120">#REF!</definedName>
    <definedName name="_6_231060403办公其他费用" localSheetId="9">#REF!</definedName>
    <definedName name="_6_231060403办公其他费用">#REF!</definedName>
    <definedName name="_65" localSheetId="9">#REF!</definedName>
    <definedName name="_65">#REF!</definedName>
    <definedName name="_67" localSheetId="9">#REF!</definedName>
    <definedName name="_67">#REF!</definedName>
    <definedName name="_6SOÁ_CTÖØ" localSheetId="9">#REF!</definedName>
    <definedName name="_6SOÁ_CTÖØ">#REF!</definedName>
    <definedName name="_6月" localSheetId="9">#REF!</definedName>
    <definedName name="_6月">#REF!</definedName>
    <definedName name="_7_134_138" localSheetId="9">#REF!</definedName>
    <definedName name="_7_134_138">#REF!</definedName>
    <definedName name="_7_231060501飞机票费" localSheetId="9">#REF!</definedName>
    <definedName name="_7_231060501飞机票费">#REF!</definedName>
    <definedName name="_7GG2_" localSheetId="9" hidden="1">{#N/A,#N/A,FALSE,"Aging Summary";#N/A,#N/A,FALSE,"Ratio Analysis";#N/A,#N/A,FALSE,"Test 120 Day Accts";#N/A,#N/A,FALSE,"Tickmarks"}</definedName>
    <definedName name="_7GG2_" hidden="1">{#N/A,#N/A,FALSE,"Aging Summary";#N/A,#N/A,FALSE,"Ratio Analysis";#N/A,#N/A,FALSE,"Test 120 Day Accts";#N/A,#N/A,FALSE,"Tickmarks"}</definedName>
    <definedName name="_7SOÁ_LÖÔÏNG" localSheetId="9">#REF!</definedName>
    <definedName name="_7SOÁ_LÖÔÏNG">#REF!</definedName>
    <definedName name="_7月销售" localSheetId="9">#REF!</definedName>
    <definedName name="_7月销售">#REF!</definedName>
    <definedName name="_8" localSheetId="9">#REF!</definedName>
    <definedName name="_8">#REF!</definedName>
    <definedName name="_8_231060502火车轮船" localSheetId="9">#REF!</definedName>
    <definedName name="_8_231060502火车轮船">#REF!</definedName>
    <definedName name="_80001" localSheetId="9">#REF!</definedName>
    <definedName name="_80001">#REF!</definedName>
    <definedName name="_86003" localSheetId="9">#REF!</definedName>
    <definedName name="_86003">#REF!</definedName>
    <definedName name="_86004" localSheetId="9">#REF!</definedName>
    <definedName name="_86004">#REF!</definedName>
    <definedName name="_86005" localSheetId="9">#REF!</definedName>
    <definedName name="_86005">#REF!</definedName>
    <definedName name="_86006" localSheetId="9">#REF!</definedName>
    <definedName name="_86006">#REF!</definedName>
    <definedName name="_86007" localSheetId="9">#REF!</definedName>
    <definedName name="_86007">#REF!</definedName>
    <definedName name="_86008" localSheetId="9">#REF!</definedName>
    <definedName name="_86008">#REF!</definedName>
    <definedName name="_8IV16532_" localSheetId="9">#REF!</definedName>
    <definedName name="_8IV16532_">#REF!</definedName>
    <definedName name="_8TEÂN_HAØNG" localSheetId="9">#REF!</definedName>
    <definedName name="_8TEÂN_HAØNG">#REF!</definedName>
    <definedName name="_9" localSheetId="9">#REF!</definedName>
    <definedName name="_9">#REF!</definedName>
    <definedName name="_9_231060503其他交通费" localSheetId="9">#REF!</definedName>
    <definedName name="_9_231060503其他交通费">#REF!</definedName>
    <definedName name="_93" localSheetId="9">#REF!</definedName>
    <definedName name="_93">#REF!</definedName>
    <definedName name="_94" localSheetId="9">#REF!</definedName>
    <definedName name="_94">#REF!</definedName>
    <definedName name="_95" localSheetId="9">#REF!</definedName>
    <definedName name="_95">#REF!</definedName>
    <definedName name="_96" localSheetId="9">#REF!</definedName>
    <definedName name="_96">#REF!</definedName>
    <definedName name="_97" localSheetId="9">#REF!</definedName>
    <definedName name="_97">#REF!</definedName>
    <definedName name="_98" localSheetId="9">#REF!</definedName>
    <definedName name="_98">#REF!</definedName>
    <definedName name="_99" localSheetId="9">#REF!</definedName>
    <definedName name="_99">#REF!</definedName>
    <definedName name="_9IV17532_" localSheetId="9">#REF!</definedName>
    <definedName name="_9IV17532_">#REF!</definedName>
    <definedName name="_9TEÂN_KHAÙCH_HAØ" localSheetId="9">#REF!</definedName>
    <definedName name="_9TEÂN_KHAÙCH_HAØ">#REF!</definedName>
    <definedName name="_9月预提" localSheetId="9">#REF!</definedName>
    <definedName name="_9月预提">#REF!</definedName>
    <definedName name="_A" localSheetId="9">#REF!</definedName>
    <definedName name="_A">#REF!</definedName>
    <definedName name="_BQ4.10" localSheetId="9" hidden="1">#REF!</definedName>
    <definedName name="_BQ4.10" hidden="1">#REF!</definedName>
    <definedName name="_BQ4.5" localSheetId="9" hidden="1">#REF!</definedName>
    <definedName name="_BQ4.5" hidden="1">#REF!</definedName>
    <definedName name="_BQ4.8" localSheetId="9" hidden="1">#REF!</definedName>
    <definedName name="_BQ4.8" hidden="1">#REF!</definedName>
    <definedName name="_BQ4.9" localSheetId="9" hidden="1">#REF!</definedName>
    <definedName name="_BQ4.9" hidden="1">#REF!</definedName>
    <definedName name="_CON1" localSheetId="9">#REF!</definedName>
    <definedName name="_CON1">#REF!</definedName>
    <definedName name="_CON2" localSheetId="9">#REF!</definedName>
    <definedName name="_CON2">#REF!</definedName>
    <definedName name="_ddn400" localSheetId="9">#REF!</definedName>
    <definedName name="_ddn400">#REF!</definedName>
    <definedName name="_ddn600" localSheetId="9">#REF!</definedName>
    <definedName name="_ddn600">#REF!</definedName>
    <definedName name="_E99999" localSheetId="9">#REF!</definedName>
    <definedName name="_E99999">#REF!</definedName>
    <definedName name="_ETI2" localSheetId="9">#REF!</definedName>
    <definedName name="_ETI2">#REF!</definedName>
    <definedName name="_Fill" localSheetId="9" hidden="1">#REF!</definedName>
    <definedName name="_Fill" hidden="1">#REF!</definedName>
    <definedName name="_xlnm._FilterDatabase" localSheetId="12" hidden="1">'24年CK1'!$A$3:$Q$3</definedName>
    <definedName name="_xlnm._FilterDatabase" localSheetId="13" hidden="1">'24年CK2'!$A$3:$X$3</definedName>
    <definedName name="_xlnm._FilterDatabase" localSheetId="10" hidden="1">'25年CK1'!$A$3:$Q$162</definedName>
    <definedName name="_xlnm._FilterDatabase" localSheetId="11" hidden="1">'25年CK2'!$A$3:$O$107</definedName>
    <definedName name="_xlnm._FilterDatabase" localSheetId="8" hidden="1">'CK P&amp;L by account 2026'!$A$4:$U$118</definedName>
    <definedName name="_xlnm._FilterDatabase" localSheetId="9" hidden="1">'DW P&amp;L by account 2026'!$A$4:$Q$198</definedName>
    <definedName name="_xlnm._FilterDatabase">#REF!</definedName>
    <definedName name="_GG1" localSheetId="9" hidden="1">{#N/A,#N/A,FALSE,"Aging Summary";#N/A,#N/A,FALSE,"Ratio Analysis";#N/A,#N/A,FALSE,"Test 120 Day Accts";#N/A,#N/A,FALSE,"Tickmarks"}</definedName>
    <definedName name="_GG1" hidden="1">{#N/A,#N/A,FALSE,"Aging Summary";#N/A,#N/A,FALSE,"Ratio Analysis";#N/A,#N/A,FALSE,"Test 120 Day Accts";#N/A,#N/A,FALSE,"Tickmarks"}</definedName>
    <definedName name="_GG2" localSheetId="9" hidden="1">{#N/A,#N/A,FALSE,"Aging Summary";#N/A,#N/A,FALSE,"Ratio Analysis";#N/A,#N/A,FALSE,"Test 120 Day Accts";#N/A,#N/A,FALSE,"Tickmarks"}</definedName>
    <definedName name="_GG2" hidden="1">{#N/A,#N/A,FALSE,"Aging Summary";#N/A,#N/A,FALSE,"Ratio Analysis";#N/A,#N/A,FALSE,"Test 120 Day Accts";#N/A,#N/A,FALSE,"Tickmarks"}</definedName>
    <definedName name="_gon4" localSheetId="9">#REF!</definedName>
    <definedName name="_gon4">#REF!</definedName>
    <definedName name="_GRE2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GRE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IV16532" localSheetId="9">#REF!</definedName>
    <definedName name="_IV16532">#REF!</definedName>
    <definedName name="_IV17532" localSheetId="9">#REF!</definedName>
    <definedName name="_IV17532">#REF!</definedName>
    <definedName name="_IV19999" localSheetId="9">#REF!</definedName>
    <definedName name="_IV19999">#REF!</definedName>
    <definedName name="_IV20000" localSheetId="9">#REF!</definedName>
    <definedName name="_IV20000">#REF!</definedName>
    <definedName name="_IV60000" localSheetId="9">#REF!</definedName>
    <definedName name="_IV60000">#REF!</definedName>
    <definedName name="_IV999999" localSheetId="9">#REF!</definedName>
    <definedName name="_IV999999">#REF!</definedName>
    <definedName name="_IZ53" localSheetId="9">#REF!</definedName>
    <definedName name="_IZ53">#REF!</definedName>
    <definedName name="_JZ123" localSheetId="9">#REF!</definedName>
    <definedName name="_JZ123">#REF!</definedName>
    <definedName name="_Key1" localSheetId="9" hidden="1">#REF!</definedName>
    <definedName name="_Key1" hidden="1">#REF!</definedName>
    <definedName name="_key10000" localSheetId="9" hidden="1">#REF!</definedName>
    <definedName name="_key10000" hidden="1">#REF!</definedName>
    <definedName name="_Key10000000000" localSheetId="9" hidden="1">#REF!</definedName>
    <definedName name="_Key10000000000" hidden="1">#REF!</definedName>
    <definedName name="_Key2" localSheetId="9" hidden="1">#REF!</definedName>
    <definedName name="_Key2" hidden="1">#REF!</definedName>
    <definedName name="_lap1" localSheetId="9">#REF!</definedName>
    <definedName name="_lap1">#REF!</definedName>
    <definedName name="_lap2" localSheetId="9">#REF!</definedName>
    <definedName name="_lap2">#REF!</definedName>
    <definedName name="_LI1" localSheetId="9">OFFSET(#REF!,4,0,COUNTA(#REF!)-1,1)</definedName>
    <definedName name="_LI1">OFFSET(#REF!,4,0,COUNTA(#REF!)-1,1)</definedName>
    <definedName name="_LI10" localSheetId="9">OFFSET(#REF!,4,0,COUNTA(#REF!)-1,1)</definedName>
    <definedName name="_LI10">OFFSET(#REF!,4,0,COUNTA(#REF!)-1,1)</definedName>
    <definedName name="_LI11" localSheetId="9">OFFSET(#REF!,4,0,COUNTA(#REF!)-1,1)</definedName>
    <definedName name="_LI11">OFFSET(#REF!,4,0,COUNTA(#REF!)-1,1)</definedName>
    <definedName name="_LI12" localSheetId="9">OFFSET(#REF!,4,0,COUNTA(#REF!)-1,1)</definedName>
    <definedName name="_LI12">OFFSET(#REF!,4,0,COUNTA(#REF!)-1,1)</definedName>
    <definedName name="_LI13" localSheetId="9">OFFSET(#REF!,4,0,COUNTA(#REF!)-1,1)</definedName>
    <definedName name="_LI13">OFFSET(#REF!,4,0,COUNTA(#REF!)-1,1)</definedName>
    <definedName name="_LI14" localSheetId="9">OFFSET(#REF!,4,0,COUNTA(#REF!)-1,1)</definedName>
    <definedName name="_LI14">OFFSET(#REF!,4,0,COUNTA(#REF!)-1,1)</definedName>
    <definedName name="_LI15" localSheetId="9">OFFSET(#REF!,4,0,COUNTA(#REF!)-1,1)</definedName>
    <definedName name="_LI15">OFFSET(#REF!,4,0,COUNTA(#REF!)-1,1)</definedName>
    <definedName name="_LI16" localSheetId="9">OFFSET(#REF!,4,0,COUNTA(#REF!)-1,1)</definedName>
    <definedName name="_LI16">OFFSET(#REF!,4,0,COUNTA(#REF!)-1,1)</definedName>
    <definedName name="_LI17" localSheetId="9">OFFSET(#REF!,4,0,COUNTA(#REF!)-1,1)</definedName>
    <definedName name="_LI17">OFFSET(#REF!,4,0,COUNTA(#REF!)-1,1)</definedName>
    <definedName name="_LI18" localSheetId="9">OFFSET(#REF!,4,0,COUNTA(#REF!)-1,1)</definedName>
    <definedName name="_LI18">OFFSET(#REF!,4,0,COUNTA(#REF!)-1,1)</definedName>
    <definedName name="_LI19" localSheetId="9">OFFSET(#REF!,4,0,COUNTA(#REF!)-1,1)</definedName>
    <definedName name="_LI19">OFFSET(#REF!,4,0,COUNTA(#REF!)-1,1)</definedName>
    <definedName name="_LI2" localSheetId="9">OFFSET(#REF!,4,0,COUNTA(#REF!)-1,1)</definedName>
    <definedName name="_LI2">OFFSET(#REF!,4,0,COUNTA(#REF!)-1,1)</definedName>
    <definedName name="_LI20" localSheetId="9">OFFSET(#REF!,4,0,COUNTA(#REF!)-1,1)</definedName>
    <definedName name="_LI20">OFFSET(#REF!,4,0,COUNTA(#REF!)-1,1)</definedName>
    <definedName name="_LI21" localSheetId="9">OFFSET(#REF!,4,0,COUNTA(#REF!)-1,1)</definedName>
    <definedName name="_LI21">OFFSET(#REF!,4,0,COUNTA(#REF!)-1,1)</definedName>
    <definedName name="_LI22" localSheetId="9">OFFSET(#REF!,4,0,COUNTA(#REF!)-1,1)</definedName>
    <definedName name="_LI22">OFFSET(#REF!,4,0,COUNTA(#REF!)-1,1)</definedName>
    <definedName name="_LI23" localSheetId="9">OFFSET(#REF!,4,0,COUNTA(#REF!)-1,1)</definedName>
    <definedName name="_LI23">OFFSET(#REF!,4,0,COUNTA(#REF!)-1,1)</definedName>
    <definedName name="_LI24" localSheetId="9">OFFSET(#REF!,4,0,COUNTA(#REF!)-1,1)</definedName>
    <definedName name="_LI24">OFFSET(#REF!,4,0,COUNTA(#REF!)-1,1)</definedName>
    <definedName name="_LI25" localSheetId="9">OFFSET(#REF!,4,0,COUNTA(#REF!)-1,1)</definedName>
    <definedName name="_LI25">OFFSET(#REF!,4,0,COUNTA(#REF!)-1,1)</definedName>
    <definedName name="_LI3" localSheetId="9">OFFSET(#REF!,4,0,COUNTA(#REF!)-1,1)</definedName>
    <definedName name="_LI3">OFFSET(#REF!,4,0,COUNTA(#REF!)-1,1)</definedName>
    <definedName name="_LI30" localSheetId="9">OFFSET(#REF!,4,0,COUNTA(#REF!)-1,1)</definedName>
    <definedName name="_LI30">OFFSET(#REF!,4,0,COUNTA(#REF!)-1,1)</definedName>
    <definedName name="_LI4" localSheetId="9">OFFSET(#REF!,4,0,COUNTA(#REF!)-1,1)</definedName>
    <definedName name="_LI4">OFFSET(#REF!,4,0,COUNTA(#REF!)-1,1)</definedName>
    <definedName name="_LI5" localSheetId="9">OFFSET(#REF!,4,0,COUNTA(#REF!)-1,1)</definedName>
    <definedName name="_LI5">OFFSET(#REF!,4,0,COUNTA(#REF!)-1,1)</definedName>
    <definedName name="_LI6" localSheetId="9">OFFSET(#REF!,4,0,COUNTA(#REF!)-1,1)</definedName>
    <definedName name="_LI6">OFFSET(#REF!,4,0,COUNTA(#REF!)-1,1)</definedName>
    <definedName name="_LI7" localSheetId="9">OFFSET(#REF!,4,0,COUNTA(#REF!)-1,1)</definedName>
    <definedName name="_LI7">OFFSET(#REF!,4,0,COUNTA(#REF!)-1,1)</definedName>
    <definedName name="_LI8" localSheetId="9">OFFSET(#REF!,4,0,COUNTA(#REF!)-1,1)</definedName>
    <definedName name="_LI8">OFFSET(#REF!,4,0,COUNTA(#REF!)-1,1)</definedName>
    <definedName name="_LI9" localSheetId="9">OFFSET(#REF!,4,0,COUNTA(#REF!)-1,1)</definedName>
    <definedName name="_LI9">OFFSET(#REF!,4,0,COUNTA(#REF!)-1,1)</definedName>
    <definedName name="_LZ123" localSheetId="9">#REF!</definedName>
    <definedName name="_LZ123">#REF!</definedName>
    <definedName name="_M1110" localSheetId="9" hidden="1">{#N/A,#N/A,FALSE,"Aging"}</definedName>
    <definedName name="_M1110" hidden="1">{#N/A,#N/A,FALSE,"Aging"}</definedName>
    <definedName name="_M136" localSheetId="9">#REF!</definedName>
    <definedName name="_M136">#REF!</definedName>
    <definedName name="_M139" localSheetId="9">#REF!</definedName>
    <definedName name="_M139">#REF!</definedName>
    <definedName name="_MAC12" localSheetId="9">#REF!</definedName>
    <definedName name="_MAC12">#REF!</definedName>
    <definedName name="_MAC46" localSheetId="9">#REF!</definedName>
    <definedName name="_MAC46">#REF!</definedName>
    <definedName name="_MZ53" localSheetId="9">#REF!</definedName>
    <definedName name="_MZ53">#REF!</definedName>
    <definedName name="_NCL100" localSheetId="9">#REF!</definedName>
    <definedName name="_NCL100">#REF!</definedName>
    <definedName name="_NCL200" localSheetId="9">#REF!</definedName>
    <definedName name="_NCL200">#REF!</definedName>
    <definedName name="_NCL250" localSheetId="9">#REF!</definedName>
    <definedName name="_NCL250">#REF!</definedName>
    <definedName name="_NET2" localSheetId="9">#REF!</definedName>
    <definedName name="_NET2">#REF!</definedName>
    <definedName name="_nin190" localSheetId="9">#REF!</definedName>
    <definedName name="_nin190">#REF!</definedName>
    <definedName name="_Order1" hidden="1">255</definedName>
    <definedName name="_Order2" hidden="1">255</definedName>
    <definedName name="_Parse_Out" localSheetId="9" hidden="1">#REF!</definedName>
    <definedName name="_Parse_Out" hidden="1">#REF!</definedName>
    <definedName name="_Regression_X" localSheetId="9" hidden="1">#REF!</definedName>
    <definedName name="_Regression_X" hidden="1">#REF!</definedName>
    <definedName name="_sc1" localSheetId="9">#REF!</definedName>
    <definedName name="_sc1">#REF!</definedName>
    <definedName name="_SC2" localSheetId="9">#REF!</definedName>
    <definedName name="_SC2">#REF!</definedName>
    <definedName name="_sc3" localSheetId="9">#REF!</definedName>
    <definedName name="_sc3">#REF!</definedName>
    <definedName name="_SN3" localSheetId="9">#REF!</definedName>
    <definedName name="_SN3">#REF!</definedName>
    <definedName name="_Sort" localSheetId="9" hidden="1">#REF!</definedName>
    <definedName name="_Sort" hidden="1">#REF!</definedName>
    <definedName name="_T02" localSheetId="9">{"Book1"}</definedName>
    <definedName name="_T02">{"Book1"}</definedName>
    <definedName name="_tab1" localSheetId="9">#REF!</definedName>
    <definedName name="_tab1">#REF!</definedName>
    <definedName name="_tab10" localSheetId="9">#REF!</definedName>
    <definedName name="_tab10">#REF!</definedName>
    <definedName name="_tab11" localSheetId="9">#REF!</definedName>
    <definedName name="_tab11">#REF!</definedName>
    <definedName name="_tab12" localSheetId="9">#REF!</definedName>
    <definedName name="_tab12">#REF!</definedName>
    <definedName name="_tab2" localSheetId="9">#REF!</definedName>
    <definedName name="_tab2">#REF!</definedName>
    <definedName name="_tab3" localSheetId="9">#REF!</definedName>
    <definedName name="_tab3">#REF!</definedName>
    <definedName name="_tab4" localSheetId="9">#REF!</definedName>
    <definedName name="_tab4">#REF!</definedName>
    <definedName name="_tab5" localSheetId="9">#REF!</definedName>
    <definedName name="_tab5">#REF!</definedName>
    <definedName name="_tab6" localSheetId="9">#REF!</definedName>
    <definedName name="_tab6">#REF!</definedName>
    <definedName name="_tab7" localSheetId="9">#REF!</definedName>
    <definedName name="_tab7">#REF!</definedName>
    <definedName name="_tab8" localSheetId="9">#REF!</definedName>
    <definedName name="_tab8">#REF!</definedName>
    <definedName name="_tab9" localSheetId="9">#REF!</definedName>
    <definedName name="_tab9">#REF!</definedName>
    <definedName name="_Table2_In1" localSheetId="9" hidden="1">#REF!</definedName>
    <definedName name="_Table2_In1" hidden="1">#REF!</definedName>
    <definedName name="_Table2_In2" localSheetId="9" hidden="1">#REF!</definedName>
    <definedName name="_Table2_In2" hidden="1">#REF!</definedName>
    <definedName name="_TB1" localSheetId="9">#REF!</definedName>
    <definedName name="_TB1">#REF!</definedName>
    <definedName name="_TC07" localSheetId="9">#REF!</definedName>
    <definedName name="_TC07">#REF!</definedName>
    <definedName name="_TL1" localSheetId="9">#REF!</definedName>
    <definedName name="_TL1">#REF!</definedName>
    <definedName name="_TL2" localSheetId="9">#REF!</definedName>
    <definedName name="_TL2">#REF!</definedName>
    <definedName name="_TL3" localSheetId="9">#REF!</definedName>
    <definedName name="_TL3">#REF!</definedName>
    <definedName name="_TLA120" localSheetId="9">#REF!</definedName>
    <definedName name="_TLA120">#REF!</definedName>
    <definedName name="_TLA35" localSheetId="9">#REF!</definedName>
    <definedName name="_TLA35">#REF!</definedName>
    <definedName name="_TLA50" localSheetId="9">#REF!</definedName>
    <definedName name="_TLA50">#REF!</definedName>
    <definedName name="_TLA70" localSheetId="9">#REF!</definedName>
    <definedName name="_TLA70">#REF!</definedName>
    <definedName name="_TLA95" localSheetId="9">#REF!</definedName>
    <definedName name="_TLA95">#REF!</definedName>
    <definedName name="_UNDO_UPS_" localSheetId="9" hidden="1">#REF!</definedName>
    <definedName name="_UNDO_UPS_" hidden="1">#REF!</definedName>
    <definedName name="_UNDO_UPS_SEL_" localSheetId="9" hidden="1">#REF!</definedName>
    <definedName name="_UNDO_UPS_SEL_" hidden="1">#REF!</definedName>
    <definedName name="_UNDO31X31X_" localSheetId="9" hidden="1">#REF!</definedName>
    <definedName name="_UNDO31X31X_" hidden="1">#REF!</definedName>
    <definedName name="_VL100" localSheetId="9">#REF!</definedName>
    <definedName name="_VL100">#REF!</definedName>
    <definedName name="_VL200" localSheetId="9">#REF!</definedName>
    <definedName name="_VL200">#REF!</definedName>
    <definedName name="_VL250" localSheetId="9">#REF!</definedName>
    <definedName name="_VL250">#REF!</definedName>
    <definedName name="_XY123" localSheetId="9">#REF!</definedName>
    <definedName name="_XY123">#REF!</definedName>
    <definedName name="_销售09" localSheetId="9">#REF!</definedName>
    <definedName name="_销售09">#REF!</definedName>
    <definedName name="_预提06" localSheetId="9">#REF!</definedName>
    <definedName name="_预提06">#REF!</definedName>
    <definedName name="_预提08" localSheetId="9">#REF!</definedName>
    <definedName name="_预提08">#REF!</definedName>
    <definedName name="a" localSheetId="9">{"Book1"}</definedName>
    <definedName name="a">{"Book1"}</definedName>
    <definedName name="A_impresión_IM" localSheetId="9">#REF!</definedName>
    <definedName name="A_impresión_IM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 localSheetId="9">#REF!</definedName>
    <definedName name="A120_">#REF!</definedName>
    <definedName name="a277Print_Titles" localSheetId="9">#REF!</definedName>
    <definedName name="a277Print_Titles">#REF!</definedName>
    <definedName name="A35_" localSheetId="9">#REF!</definedName>
    <definedName name="A35_">#REF!</definedName>
    <definedName name="A50_" localSheetId="9">#REF!</definedName>
    <definedName name="A50_">#REF!</definedName>
    <definedName name="A70_" localSheetId="9">#REF!</definedName>
    <definedName name="A70_">#REF!</definedName>
    <definedName name="A95_" localSheetId="9">#REF!</definedName>
    <definedName name="A95_">#REF!</definedName>
    <definedName name="AA" localSheetId="9">#REF!</definedName>
    <definedName name="AA">#REF!</definedName>
    <definedName name="AA_SIZE" localSheetId="9">#REF!</definedName>
    <definedName name="AA_SIZE">#REF!</definedName>
    <definedName name="aaa" localSheetId="9" hidden="1">#REF!</definedName>
    <definedName name="aaa" hidden="1">#REF!</definedName>
    <definedName name="aaaaaaaa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aaaaaa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BC" localSheetId="9">#REF!</definedName>
    <definedName name="ABC">#REF!</definedName>
    <definedName name="AC" localSheetId="9" hidden="1">{"'Actual'!$A$1:$F$25"}</definedName>
    <definedName name="AC" hidden="1">{"'Actual'!$A$1:$F$25"}</definedName>
    <definedName name="AC120_" localSheetId="9">#REF!</definedName>
    <definedName name="AC120_">#REF!</definedName>
    <definedName name="AC35_" localSheetId="9">#REF!</definedName>
    <definedName name="AC35_">#REF!</definedName>
    <definedName name="AC50_" localSheetId="9">#REF!</definedName>
    <definedName name="AC50_">#REF!</definedName>
    <definedName name="AC70_" localSheetId="9">#REF!</definedName>
    <definedName name="AC70_">#REF!</definedName>
    <definedName name="AC95_" localSheetId="9">#REF!</definedName>
    <definedName name="AC95_">#REF!</definedName>
    <definedName name="AccessDatabase" hidden="1">"Z:\FI\Finance\Liuxj\Export sales\pastdue-e 2004\France 04.mdb"</definedName>
    <definedName name="actpl" localSheetId="9">#REF!</definedName>
    <definedName name="actpl">#REF!</definedName>
    <definedName name="ad" localSheetId="9">#REF!</definedName>
    <definedName name="ad">#REF!</definedName>
    <definedName name="Address" localSheetId="9">#REF!</definedName>
    <definedName name="Address">#REF!</definedName>
    <definedName name="adsa" localSheetId="9" hidden="1">{"'Actual'!$A$1:$F$25"}</definedName>
    <definedName name="adsa" hidden="1">{"'Actual'!$A$1:$F$25"}</definedName>
    <definedName name="All_Item" localSheetId="9">#REF!</definedName>
    <definedName name="All_Item">#REF!</definedName>
    <definedName name="ALPIN">#N/A</definedName>
    <definedName name="ALPJYOU">#N/A</definedName>
    <definedName name="ALPTOI">#N/A</definedName>
    <definedName name="April" localSheetId="9">#REF!</definedName>
    <definedName name="April">#REF!</definedName>
    <definedName name="Arbeitsinhalte_Bemerkungen" localSheetId="9">#REF!,#REF!</definedName>
    <definedName name="Arbeitsinhalte_Bemerkungen">#REF!,#REF!</definedName>
    <definedName name="Arbeitsinhalte_Eingabe" localSheetId="9">#REF!,#REF!,#REF!,#REF!</definedName>
    <definedName name="Arbeitsinhalte_Eingabe">#REF!,#REF!,#REF!,#REF!</definedName>
    <definedName name="ARCHIVO" localSheetId="9">#REF!</definedName>
    <definedName name="ARCHIVO">#REF!</definedName>
    <definedName name="Area_access_852" localSheetId="9">#REF!</definedName>
    <definedName name="Area_access_852">#REF!</definedName>
    <definedName name="Area_stampa_MI" localSheetId="9">#REF!</definedName>
    <definedName name="Area_stampa_MI">#REF!</definedName>
    <definedName name="as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S2DocOpenMode" hidden="1">"AS2DocumentEdit"</definedName>
    <definedName name="asd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ssessment" localSheetId="9">#REF!</definedName>
    <definedName name="Assessment">#REF!</definedName>
    <definedName name="assumptionProductionOverhead" localSheetId="9">#REF!</definedName>
    <definedName name="assumptionProductionOverhead">#REF!</definedName>
    <definedName name="AuraStyleDefaultsReset" hidden="1">#N/A</definedName>
    <definedName name="b" localSheetId="9">#REF!</definedName>
    <definedName name="b">#REF!</definedName>
    <definedName name="b_240" localSheetId="9">#REF!</definedName>
    <definedName name="b_240">#REF!</definedName>
    <definedName name="b_280" localSheetId="9">#REF!</definedName>
    <definedName name="b_280">#REF!</definedName>
    <definedName name="b_320" localSheetId="9">#REF!</definedName>
    <definedName name="b_320">#REF!</definedName>
    <definedName name="B_AM_act" localSheetId="9">#REF!</definedName>
    <definedName name="B_AM_act">#REF!</definedName>
    <definedName name="B_AM_plan" localSheetId="9">#REF!</definedName>
    <definedName name="B_AM_plan">#REF!</definedName>
    <definedName name="B_AS_act" localSheetId="9">#REF!</definedName>
    <definedName name="B_AS_act">#REF!</definedName>
    <definedName name="B_AS_plan" localSheetId="9">#REF!</definedName>
    <definedName name="B_AS_plan">#REF!</definedName>
    <definedName name="B_EU_act" localSheetId="9">#REF!</definedName>
    <definedName name="B_EU_act">#REF!</definedName>
    <definedName name="B_EU_plan" localSheetId="9">#REF!</definedName>
    <definedName name="B_EU_plan">#REF!</definedName>
    <definedName name="B_tinh" localSheetId="9">#REF!</definedName>
    <definedName name="B_tinh">#REF!</definedName>
    <definedName name="b70_" localSheetId="9">#REF!</definedName>
    <definedName name="b70_">#REF!</definedName>
    <definedName name="Bang_cly" localSheetId="9">#REF!</definedName>
    <definedName name="Bang_cly">#REF!</definedName>
    <definedName name="Bang_CVC" localSheetId="9">#REF!</definedName>
    <definedName name="Bang_CVC">#REF!</definedName>
    <definedName name="bang_gia" localSheetId="9">#REF!</definedName>
    <definedName name="bang_gia">#REF!</definedName>
    <definedName name="Bang_travl" localSheetId="9">#REF!</definedName>
    <definedName name="Bang_travl">#REF!</definedName>
    <definedName name="BarData" localSheetId="9">#REF!</definedName>
    <definedName name="BarData">#REF!</definedName>
    <definedName name="Basisdaten_Eingabe" localSheetId="9">#REF!,#REF!,#REF!,#REF!,#REF!,#REF!,#REF!,#REF!,#REF!,#REF!,#REF!,#REF!,#REF!,#REF!,#REF!,#REF!</definedName>
    <definedName name="Basisdaten_Eingabe">#REF!,#REF!,#REF!,#REF!,#REF!,#REF!,#REF!,#REF!,#REF!,#REF!,#REF!,#REF!,#REF!,#REF!,#REF!,#REF!</definedName>
    <definedName name="BB" localSheetId="9">#REF!</definedName>
    <definedName name="BB">#REF!</definedName>
    <definedName name="bbb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bb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bbbbb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egin10" localSheetId="9">#REF!</definedName>
    <definedName name="begin10">#REF!</definedName>
    <definedName name="BEL" localSheetId="9">#REF!</definedName>
    <definedName name="BEL">#REF!</definedName>
    <definedName name="BIL_NO">"MO85110026"</definedName>
    <definedName name="blkh" localSheetId="9">#REF!</definedName>
    <definedName name="blkh">#REF!</definedName>
    <definedName name="blkh1" localSheetId="9">#REF!</definedName>
    <definedName name="blkh1">#REF!</definedName>
    <definedName name="BLOCK" localSheetId="9">#REF!</definedName>
    <definedName name="BLOCK">#REF!</definedName>
    <definedName name="BLOCK1" localSheetId="9">#REF!</definedName>
    <definedName name="BLOCK1">#REF!</definedName>
    <definedName name="BLOCK2" localSheetId="9">#REF!</definedName>
    <definedName name="BLOCK2">#REF!</definedName>
    <definedName name="BLOCK3" localSheetId="9">#REF!</definedName>
    <definedName name="BLOCK3">#REF!</definedName>
    <definedName name="bn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OQ" localSheetId="9">#REF!</definedName>
    <definedName name="BOQ">#REF!</definedName>
    <definedName name="BREAKDOWN" localSheetId="9">#REF!</definedName>
    <definedName name="BREAKDOWN">#REF!</definedName>
    <definedName name="BS_Date" localSheetId="9">#REF!</definedName>
    <definedName name="BS_Date">#REF!</definedName>
    <definedName name="BTLT1pm" localSheetId="9">#REF!</definedName>
    <definedName name="BTLT1pm">#REF!</definedName>
    <definedName name="BTLT3pm" localSheetId="9">#REF!</definedName>
    <definedName name="BTLT3pm">#REF!</definedName>
    <definedName name="BTLTct" localSheetId="9">#REF!</definedName>
    <definedName name="BTLTct">#REF!</definedName>
    <definedName name="BTLTHTDL" localSheetId="9">#REF!</definedName>
    <definedName name="BTLTHTDL">#REF!</definedName>
    <definedName name="BTLTHTHH" localSheetId="9">#REF!</definedName>
    <definedName name="BTLTHTHH">#REF!</definedName>
    <definedName name="BTRAM" localSheetId="9">#REF!</definedName>
    <definedName name="BTRAM">#REF!</definedName>
    <definedName name="Build">1</definedName>
    <definedName name="BVCISUMMARY" localSheetId="9">#REF!</definedName>
    <definedName name="BVCISUMMARY">#REF!</definedName>
    <definedName name="BZ" localSheetId="9">#REF!</definedName>
    <definedName name="BZ">#REF!</definedName>
    <definedName name="C_O" localSheetId="9">#REF!</definedName>
    <definedName name="C_O">#REF!</definedName>
    <definedName name="C_SIZE" localSheetId="9">#REF!</definedName>
    <definedName name="C_SIZE">#REF!</definedName>
    <definedName name="C2.7" localSheetId="9">#REF!</definedName>
    <definedName name="C2.7">#REF!</definedName>
    <definedName name="C3.0" localSheetId="9">#REF!</definedName>
    <definedName name="C3.0">#REF!</definedName>
    <definedName name="C3.5" localSheetId="9">#REF!</definedName>
    <definedName name="C3.5">#REF!</definedName>
    <definedName name="C3.7" localSheetId="9">#REF!</definedName>
    <definedName name="C3.7">#REF!</definedName>
    <definedName name="C4.0" localSheetId="9">#REF!</definedName>
    <definedName name="C4.0">#REF!</definedName>
    <definedName name="calculocosthora" localSheetId="9">#REF!</definedName>
    <definedName name="calculocosthora">#REF!</definedName>
    <definedName name="cap" localSheetId="9">#REF!</definedName>
    <definedName name="cap">#REF!</definedName>
    <definedName name="cap0.7" localSheetId="9">#REF!</definedName>
    <definedName name="cap0.7">#REF!</definedName>
    <definedName name="capdat" localSheetId="9">#REF!</definedName>
    <definedName name="capdat">#REF!</definedName>
    <definedName name="Capex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ape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apexCorn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apexCor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ategory_All" localSheetId="9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AL" localSheetId="9">#REF!</definedName>
    <definedName name="CAUSAL">#REF!</definedName>
    <definedName name="CB1_END_DD">"2008-05-13"</definedName>
    <definedName name="cc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ccccccccccccccccccccccccccccccccccccccc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cccccccccccccccccccccccccccccccccc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ccccccccccccccccccccccccccccccccccccccccccccc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cccccccccccccccccccccccccccccccccccccccc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ddddd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S" localSheetId="9">#REF!</definedName>
    <definedName name="CCS">#REF!</definedName>
    <definedName name="CDD" localSheetId="9">#REF!</definedName>
    <definedName name="CDD">#REF!</definedName>
    <definedName name="CDDD" localSheetId="9">#REF!</definedName>
    <definedName name="CDDD">#REF!</definedName>
    <definedName name="CDDD1P" localSheetId="9">#REF!</definedName>
    <definedName name="CDDD1P">#REF!</definedName>
    <definedName name="CDDD1PHA" localSheetId="9">#REF!</definedName>
    <definedName name="CDDD1PHA">#REF!</definedName>
    <definedName name="CDDD3PHA" localSheetId="9">#REF!</definedName>
    <definedName name="CDDD3PHA">#REF!</definedName>
    <definedName name="Cdnum" localSheetId="9">#REF!</definedName>
    <definedName name="Cdnum">#REF!</definedName>
    <definedName name="CellaValuta" localSheetId="9">#REF!</definedName>
    <definedName name="CellaValuta">#REF!</definedName>
    <definedName name="ceri" localSheetId="9">#REF!</definedName>
    <definedName name="ceri">#REF!</definedName>
    <definedName name="CH" localSheetId="9">#REF!</definedName>
    <definedName name="CH">#REF!</definedName>
    <definedName name="chang1pm" localSheetId="9">#REF!</definedName>
    <definedName name="chang1pm">#REF!</definedName>
    <definedName name="chang3pm" localSheetId="9">#REF!</definedName>
    <definedName name="chang3pm">#REF!</definedName>
    <definedName name="changct" localSheetId="9">#REF!</definedName>
    <definedName name="changct">#REF!</definedName>
    <definedName name="changht" localSheetId="9">#REF!</definedName>
    <definedName name="changht">#REF!</definedName>
    <definedName name="changHTDL" localSheetId="9">#REF!</definedName>
    <definedName name="changHTDL">#REF!</definedName>
    <definedName name="changHTHH" localSheetId="9">#REF!</definedName>
    <definedName name="changHTHH">#REF!</definedName>
    <definedName name="China" localSheetId="9">#REF!</definedName>
    <definedName name="China">#REF!</definedName>
    <definedName name="China_critera" localSheetId="9">#REF!</definedName>
    <definedName name="China_critera">#REF!</definedName>
    <definedName name="China_criteria" localSheetId="9">#REF!</definedName>
    <definedName name="China_criteria">#REF!</definedName>
    <definedName name="choice" localSheetId="9">#REF!</definedName>
    <definedName name="choice">#REF!</definedName>
    <definedName name="City" localSheetId="9">#REF!</definedName>
    <definedName name="City">#REF!</definedName>
    <definedName name="CK" localSheetId="9">#REF!</definedName>
    <definedName name="CK">#REF!</definedName>
    <definedName name="CL" localSheetId="9">#REF!</definedName>
    <definedName name="CL">#REF!</definedName>
    <definedName name="CLA" localSheetId="9">#REF!</definedName>
    <definedName name="CLA">#REF!</definedName>
    <definedName name="clvc" localSheetId="9">#REF!</definedName>
    <definedName name="clvc">#REF!</definedName>
    <definedName name="CLVC3">0.1</definedName>
    <definedName name="CLVC35" localSheetId="9">#REF!</definedName>
    <definedName name="CLVC35">#REF!</definedName>
    <definedName name="CLVCTB" localSheetId="9">#REF!</definedName>
    <definedName name="CLVCTB">#REF!</definedName>
    <definedName name="CLVL" localSheetId="9">#REF!</definedName>
    <definedName name="CLVL">#REF!</definedName>
    <definedName name="Co" localSheetId="9">#REF!</definedName>
    <definedName name="Co">#REF!</definedName>
    <definedName name="Code" localSheetId="9" hidden="1">#REF!</definedName>
    <definedName name="Code" hidden="1">#REF!</definedName>
    <definedName name="Code_to_Position_Name" localSheetId="9">#REF!</definedName>
    <definedName name="Code_to_Position_Name">#REF!</definedName>
    <definedName name="Cöï_ly_vaän_chuyeãn" localSheetId="9">#REF!</definedName>
    <definedName name="Cöï_ly_vaän_chuyeãn">#REF!</definedName>
    <definedName name="CÖÏ_LY_VAÄN_CHUYEÅN" localSheetId="9">#REF!</definedName>
    <definedName name="CÖÏ_LY_VAÄN_CHUYEÅN">#REF!</definedName>
    <definedName name="COLUMNS10">#N/A</definedName>
    <definedName name="COMMON" localSheetId="9">#REF!</definedName>
    <definedName name="COMMON">#REF!</definedName>
    <definedName name="comp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any" localSheetId="9">#REF!</definedName>
    <definedName name="Company">#REF!</definedName>
    <definedName name="COMPARATIVO" localSheetId="9">#REF!</definedName>
    <definedName name="COMPARATIVO">#REF!</definedName>
    <definedName name="compnew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ne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Outlk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Outl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N_EQP_COS" localSheetId="9">#REF!</definedName>
    <definedName name="CON_EQP_COS">#REF!</definedName>
    <definedName name="CON_EQP_COST" localSheetId="9">#REF!</definedName>
    <definedName name="CON_EQP_COST">#REF!</definedName>
    <definedName name="Cong_HM_DTCT" localSheetId="9">#REF!</definedName>
    <definedName name="Cong_HM_DTCT">#REF!</definedName>
    <definedName name="Cong_M_DTCT" localSheetId="9">#REF!</definedName>
    <definedName name="Cong_M_DTCT">#REF!</definedName>
    <definedName name="Cong_NC_DTCT" localSheetId="9">#REF!</definedName>
    <definedName name="Cong_NC_DTCT">#REF!</definedName>
    <definedName name="Cong_VL_DTCT" localSheetId="9">#REF!</definedName>
    <definedName name="Cong_VL_DTCT">#REF!</definedName>
    <definedName name="CONST_EQ" localSheetId="9">#REF!</definedName>
    <definedName name="CONST_EQ">#REF!</definedName>
    <definedName name="CONSUMOACUMULAD" localSheetId="9">#REF!</definedName>
    <definedName name="CONSUMOACUMULAD">#REF!</definedName>
    <definedName name="consumomes" localSheetId="9">#REF!</definedName>
    <definedName name="consumomes">#REF!</definedName>
    <definedName name="CONTABILE" localSheetId="9">#REF!</definedName>
    <definedName name="CONTABILE">#REF!</definedName>
    <definedName name="Cost" localSheetId="9">#REF!</definedName>
    <definedName name="Cost">#REF!</definedName>
    <definedName name="COSTO" localSheetId="9">#REF!</definedName>
    <definedName name="COSTO">#REF!</definedName>
    <definedName name="Count_In_OnePage">1</definedName>
    <definedName name="Countr" localSheetId="9">#REF!</definedName>
    <definedName name="Countr">#REF!</definedName>
    <definedName name="Country" localSheetId="9">#REF!</definedName>
    <definedName name="Country">#REF!</definedName>
    <definedName name="Country_Source" localSheetId="9">#REF!</definedName>
    <definedName name="Country_Source">#REF!</definedName>
    <definedName name="COVER" localSheetId="9">#REF!</definedName>
    <definedName name="COVER">#REF!</definedName>
    <definedName name="CPC" localSheetId="9">#REF!</definedName>
    <definedName name="CPC">#REF!</definedName>
    <definedName name="CPVC35" localSheetId="9">#REF!</definedName>
    <definedName name="CPVC35">#REF!</definedName>
    <definedName name="CPVCDN" localSheetId="9">#REF!</definedName>
    <definedName name="CPVCDN">#REF!</definedName>
    <definedName name="cr" localSheetId="9">#REF!</definedName>
    <definedName name="cr">#REF!</definedName>
    <definedName name="CRD" localSheetId="9">#REF!</definedName>
    <definedName name="CRD">#REF!</definedName>
    <definedName name="CRITINST" localSheetId="9">#REF!</definedName>
    <definedName name="CRITINST">#REF!</definedName>
    <definedName name="CRITPURC" localSheetId="9">#REF!</definedName>
    <definedName name="CRITPURC">#REF!</definedName>
    <definedName name="CRS" localSheetId="9">#REF!</definedName>
    <definedName name="CRS">#REF!</definedName>
    <definedName name="CS" localSheetId="9">#REF!</definedName>
    <definedName name="CS">#REF!</definedName>
    <definedName name="CS_10" localSheetId="9">#REF!</definedName>
    <definedName name="CS_10">#REF!</definedName>
    <definedName name="CS_100" localSheetId="9">#REF!</definedName>
    <definedName name="CS_100">#REF!</definedName>
    <definedName name="CS_10S" localSheetId="9">#REF!</definedName>
    <definedName name="CS_10S">#REF!</definedName>
    <definedName name="CS_120" localSheetId="9">#REF!</definedName>
    <definedName name="CS_120">#REF!</definedName>
    <definedName name="CS_140" localSheetId="9">#REF!</definedName>
    <definedName name="CS_140">#REF!</definedName>
    <definedName name="CS_160" localSheetId="9">#REF!</definedName>
    <definedName name="CS_160">#REF!</definedName>
    <definedName name="CS_20" localSheetId="9">#REF!</definedName>
    <definedName name="CS_20">#REF!</definedName>
    <definedName name="CS_30" localSheetId="9">#REF!</definedName>
    <definedName name="CS_30">#REF!</definedName>
    <definedName name="CS_40" localSheetId="9">#REF!</definedName>
    <definedName name="CS_40">#REF!</definedName>
    <definedName name="CS_40S" localSheetId="9">#REF!</definedName>
    <definedName name="CS_40S">#REF!</definedName>
    <definedName name="CS_5S" localSheetId="9">#REF!</definedName>
    <definedName name="CS_5S">#REF!</definedName>
    <definedName name="CS_60" localSheetId="9">#REF!</definedName>
    <definedName name="CS_60">#REF!</definedName>
    <definedName name="CS_80" localSheetId="9">#REF!</definedName>
    <definedName name="CS_80">#REF!</definedName>
    <definedName name="CS_80S" localSheetId="9">#REF!</definedName>
    <definedName name="CS_80S">#REF!</definedName>
    <definedName name="CS_STD" localSheetId="9">#REF!</definedName>
    <definedName name="CS_STD">#REF!</definedName>
    <definedName name="CS_XS" localSheetId="9">#REF!</definedName>
    <definedName name="CS_XS">#REF!</definedName>
    <definedName name="CS_XXS" localSheetId="9">#REF!</definedName>
    <definedName name="CS_XXS">#REF!</definedName>
    <definedName name="csd3p" localSheetId="9">#REF!</definedName>
    <definedName name="csd3p">#REF!</definedName>
    <definedName name="csddg1p" localSheetId="9">#REF!</definedName>
    <definedName name="csddg1p">#REF!</definedName>
    <definedName name="csddt1p" localSheetId="9">#REF!</definedName>
    <definedName name="csddt1p">#REF!</definedName>
    <definedName name="csht3p" localSheetId="9">#REF!</definedName>
    <definedName name="csht3p">#REF!</definedName>
    <definedName name="ctdn9697" localSheetId="9">#REF!</definedName>
    <definedName name="ctdn9697">#REF!</definedName>
    <definedName name="ctiep" localSheetId="9">#REF!</definedName>
    <definedName name="ctiep">#REF!</definedName>
    <definedName name="CTIET" localSheetId="9">#REF!</definedName>
    <definedName name="CTIET">#REF!</definedName>
    <definedName name="CURRENCY" localSheetId="9">#REF!</definedName>
    <definedName name="CURRENCY">#REF!</definedName>
    <definedName name="Currency_list" localSheetId="9">#REF!</definedName>
    <definedName name="Currency_list">#REF!</definedName>
    <definedName name="Current_Qtr" localSheetId="9">#REF!</definedName>
    <definedName name="Current_Qtr">#REF!</definedName>
    <definedName name="CX" localSheetId="9">#REF!</definedName>
    <definedName name="CX">#REF!</definedName>
    <definedName name="Cycle" localSheetId="9">#REF!</definedName>
    <definedName name="Cycle">#REF!</definedName>
    <definedName name="Cycle_Name" localSheetId="9">#REF!</definedName>
    <definedName name="Cycle_Name">#REF!</definedName>
    <definedName name="d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_7101A_B" localSheetId="9">#REF!</definedName>
    <definedName name="D_7101A_B">#REF!</definedName>
    <definedName name="D_SIZE">"Dsize"</definedName>
    <definedName name="D300A" localSheetId="9" hidden="1">#REF!</definedName>
    <definedName name="D300A" hidden="1">#REF!</definedName>
    <definedName name="dad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a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anhmuc" localSheetId="9">#REF!</definedName>
    <definedName name="danhmuc">#REF!</definedName>
    <definedName name="data" localSheetId="9">OFFSET(#REF!,0,0,COUNTA(#REF!),COUNTA(#REF!))</definedName>
    <definedName name="data">OFFSET(#REF!,0,0,COUNTA(#REF!),COUNTA(#REF!))</definedName>
    <definedName name="DATA_DATA2_List" localSheetId="9">#REF!</definedName>
    <definedName name="DATA_DATA2_List">#REF!</definedName>
    <definedName name="data1" localSheetId="9" hidden="1">#REF!</definedName>
    <definedName name="data1" hidden="1">#REF!</definedName>
    <definedName name="Data11" localSheetId="9">#REF!</definedName>
    <definedName name="Data11">#REF!</definedName>
    <definedName name="data2" localSheetId="9" hidden="1">#REF!</definedName>
    <definedName name="data2" hidden="1">#REF!</definedName>
    <definedName name="data3" localSheetId="9" hidden="1">#REF!</definedName>
    <definedName name="data3" hidden="1">#REF!</definedName>
    <definedName name="Data41" localSheetId="9">#REF!</definedName>
    <definedName name="Data41">#REF!</definedName>
    <definedName name="DATA498" localSheetId="9">OFFSET(#REF!,,,COUNTA(#REF!)-6,COUNTA(#REF!))</definedName>
    <definedName name="DATA498">OFFSET(#REF!,,,COUNTA(#REF!)-6,COUNTA(#REF!))</definedName>
    <definedName name="_xlnm.Database" localSheetId="9">#REF!</definedName>
    <definedName name="_xlnm.Database">#REF!</definedName>
    <definedName name="DATACAS" localSheetId="9">OFFSET(#REF!,,,COUNTA(#REF!),COUNTA(#REF!))</definedName>
    <definedName name="DATACAS">OFFSET(#REF!,,,COUNTA(#REF!),COUNTA(#REF!))</definedName>
    <definedName name="DATATKDT" localSheetId="9">#REF!</definedName>
    <definedName name="DATATKDT">#REF!</definedName>
    <definedName name="DAY">#N/A</definedName>
    <definedName name="DB_Input_Dol" localSheetId="9">#REF!</definedName>
    <definedName name="DB_Input_Dol">#REF!</definedName>
    <definedName name="dcfg" localSheetId="9" hidden="1">{"'Actual'!$A$1:$F$25"}</definedName>
    <definedName name="dcfg" hidden="1">{"'Actual'!$A$1:$F$25"}</definedName>
    <definedName name="DD" localSheetId="9">#REF!</definedName>
    <definedName name="DD">#REF!</definedName>
    <definedName name="DDAY" localSheetId="9">#REF!</definedName>
    <definedName name="DDAY">#REF!</definedName>
    <definedName name="dddd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dd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dddddddddddddd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ddddddddd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f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e" localSheetId="9" hidden="1">{"'Actual'!$A$1:$F$25"}</definedName>
    <definedName name="de" hidden="1">{"'Actual'!$A$1:$F$25"}</definedName>
    <definedName name="Delta_pcs" localSheetId="9">#REF!</definedName>
    <definedName name="Delta_pcs">#REF!</definedName>
    <definedName name="den_bu" localSheetId="9">#REF!</definedName>
    <definedName name="den_bu">#REF!</definedName>
    <definedName name="DEP">"外1线"</definedName>
    <definedName name="DEP_NM">""</definedName>
    <definedName name="DEPT" localSheetId="9">#REF!</definedName>
    <definedName name="DEPT">#REF!</definedName>
    <definedName name="df" localSheetId="9">#REF!</definedName>
    <definedName name="df">#REF!</definedName>
    <definedName name="dfdfd" localSheetId="9" hidden="1">{#N/A,#N/A,FALSE,"Aging";#N/A,#N/A,FALSE,"Cerebos";#N/A,#N/A,FALSE,"Coca";#N/A,#N/A,FALSE,"GM";#N/A,#N/A,FALSE,"Hawley ";#N/A,#N/A,FALSE,"Inchape";#N/A,#N/A,FALSE,"JWT";#N/A,#N/A,FALSE,"Nestle";#N/A,#N/A,FALSE,"CCNR";#N/A,#N/A,FALSE,"nutrasweet";#N/A,#N/A,FALSE,"Oris";#N/A,#N/A,FALSE,"RJR ";#N/A,#N/A,FALSE,"NPL(RJR-619)";#N/A,#N/A,FALSE,"WBI";#N/A,#N/A,FALSE,"Citiplaza";#N/A,#N/A,FALSE,"Spectrum";#N/A,#N/A,FALSE,"Tinan";#N/A,#N/A,FALSE,"William ";#N/A,#N/A,FALSE,"R&amp;C";#N/A,#N/A,FALSE,"TetraPak";#N/A,#N/A,FALSE,"CMI";#N/A,#N/A,FALSE,"L'oreal";#N/A,#N/A,FALSE,"Lifung";#N/A,#N/A,FALSE,"CME";#N/A,#N/A,FALSE,"Garden";#N/A,#N/A,FALSE,"MRytd"}</definedName>
    <definedName name="dfdfd" hidden="1">{#N/A,#N/A,FALSE,"Aging";#N/A,#N/A,FALSE,"Cerebos";#N/A,#N/A,FALSE,"Coca";#N/A,#N/A,FALSE,"GM";#N/A,#N/A,FALSE,"Hawley ";#N/A,#N/A,FALSE,"Inchape";#N/A,#N/A,FALSE,"JWT";#N/A,#N/A,FALSE,"Nestle";#N/A,#N/A,FALSE,"CCNR";#N/A,#N/A,FALSE,"nutrasweet";#N/A,#N/A,FALSE,"Oris";#N/A,#N/A,FALSE,"RJR ";#N/A,#N/A,FALSE,"NPL(RJR-619)";#N/A,#N/A,FALSE,"WBI";#N/A,#N/A,FALSE,"Citiplaza";#N/A,#N/A,FALSE,"Spectrum";#N/A,#N/A,FALSE,"Tinan";#N/A,#N/A,FALSE,"William ";#N/A,#N/A,FALSE,"R&amp;C";#N/A,#N/A,FALSE,"TetraPak";#N/A,#N/A,FALSE,"CMI";#N/A,#N/A,FALSE,"L'oreal";#N/A,#N/A,FALSE,"Lifung";#N/A,#N/A,FALSE,"CME";#N/A,#N/A,FALSE,"Garden";#N/A,#N/A,FALSE,"MRytd"}</definedName>
    <definedName name="dffg" localSheetId="9" hidden="1">{"'Actual'!$A$1:$F$25"}</definedName>
    <definedName name="dffg" hidden="1">{"'Actual'!$A$1:$F$25"}</definedName>
    <definedName name="dfg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fgd" localSheetId="9">#REF!</definedName>
    <definedName name="dfgd">#REF!</definedName>
    <definedName name="dfgfg" localSheetId="9" hidden="1">{"'Actual'!$A$1:$F$25"}</definedName>
    <definedName name="dfgfg" hidden="1">{"'Actual'!$A$1:$F$25"}</definedName>
    <definedName name="dft" localSheetId="9" hidden="1">{"'Actual'!$A$1:$F$25"}</definedName>
    <definedName name="dft" hidden="1">{"'Actual'!$A$1:$F$25"}</definedName>
    <definedName name="DGCTI592" localSheetId="9">#REF!</definedName>
    <definedName name="DGCTI592">#REF!</definedName>
    <definedName name="DGNC" localSheetId="9">#REF!</definedName>
    <definedName name="DGNC">#REF!</definedName>
    <definedName name="DGTV" localSheetId="9">#REF!</definedName>
    <definedName name="DGTV">#REF!</definedName>
    <definedName name="dgvc" localSheetId="9">#REF!</definedName>
    <definedName name="dgvc">#REF!</definedName>
    <definedName name="DGVT" localSheetId="9">#REF!</definedName>
    <definedName name="DGVT">#REF!</definedName>
    <definedName name="Diagramm_Eingabe" localSheetId="9">#REF!,#REF!,#REF!,#REF!,#REF!</definedName>
    <definedName name="Diagramm_Eingabe">#REF!,#REF!,#REF!,#REF!,#REF!</definedName>
    <definedName name="DIARIO46" localSheetId="9">#REF!</definedName>
    <definedName name="DIARIO46">#REF!</definedName>
    <definedName name="DIARIO47" localSheetId="9">#REF!</definedName>
    <definedName name="DIARIO47">#REF!</definedName>
    <definedName name="Direct_Labor_Cost_Per_H_2022" localSheetId="9">#REF!</definedName>
    <definedName name="Direct_Labor_Cost_Per_H_2022">#REF!</definedName>
    <definedName name="directlabor" localSheetId="9">#REF!</definedName>
    <definedName name="directlabor">#REF!</definedName>
    <definedName name="Discount" localSheetId="9" hidden="1">#REF!</definedName>
    <definedName name="Discount" hidden="1">#REF!</definedName>
    <definedName name="display_area_2" localSheetId="9" hidden="1">#REF!</definedName>
    <definedName name="display_area_2" hidden="1">#REF!</definedName>
    <definedName name="DLCC" localSheetId="9">#REF!</definedName>
    <definedName name="DLCC">#REF!</definedName>
    <definedName name="DM" localSheetId="9">#REF!</definedName>
    <definedName name="DM">#REF!</definedName>
    <definedName name="dobt" localSheetId="9">#REF!</definedName>
    <definedName name="dobt">#REF!</definedName>
    <definedName name="Document_array" localSheetId="9">{"Thuxm2.xls","Sheet1"}</definedName>
    <definedName name="Document_array">{"Thuxm2.xls","Sheet1"}</definedName>
    <definedName name="DruckeMitVorschau">#N/A</definedName>
    <definedName name="DS1p1vc" localSheetId="9">#REF!</definedName>
    <definedName name="DS1p1vc">#REF!</definedName>
    <definedName name="ds1p2nc" localSheetId="9">#REF!</definedName>
    <definedName name="ds1p2nc">#REF!</definedName>
    <definedName name="ds1p2vc" localSheetId="9">#REF!</definedName>
    <definedName name="ds1p2vc">#REF!</definedName>
    <definedName name="ds1p2vl" localSheetId="9">#REF!</definedName>
    <definedName name="ds1p2vl">#REF!</definedName>
    <definedName name="ds1pnc" localSheetId="9">#REF!</definedName>
    <definedName name="ds1pnc">#REF!</definedName>
    <definedName name="ds1pvl" localSheetId="9">#REF!</definedName>
    <definedName name="ds1pvl">#REF!</definedName>
    <definedName name="ds3pctnc" localSheetId="9">#REF!</definedName>
    <definedName name="ds3pctnc">#REF!</definedName>
    <definedName name="ds3pctvc" localSheetId="9">#REF!</definedName>
    <definedName name="ds3pctvc">#REF!</definedName>
    <definedName name="ds3pctvl" localSheetId="9">#REF!</definedName>
    <definedName name="ds3pctvl">#REF!</definedName>
    <definedName name="ds3pmnc" localSheetId="9">#REF!</definedName>
    <definedName name="ds3pmnc">#REF!</definedName>
    <definedName name="ds3pmvc" localSheetId="9">#REF!</definedName>
    <definedName name="ds3pmvc">#REF!</definedName>
    <definedName name="ds3pmvl" localSheetId="9">#REF!</definedName>
    <definedName name="ds3pmvl">#REF!</definedName>
    <definedName name="ds3pnc" localSheetId="9">#REF!</definedName>
    <definedName name="ds3pnc">#REF!</definedName>
    <definedName name="ds3pvl" localSheetId="9">#REF!</definedName>
    <definedName name="ds3pvl">#REF!</definedName>
    <definedName name="dsct3pnc" localSheetId="9">#REF!</definedName>
    <definedName name="dsct3pnc">#REF!</definedName>
    <definedName name="dsct3pvl" localSheetId="9">#REF!</definedName>
    <definedName name="dsct3pvl">#REF!</definedName>
    <definedName name="DSPK1p1nc" localSheetId="9">#REF!</definedName>
    <definedName name="DSPK1p1nc">#REF!</definedName>
    <definedName name="DSPK1p1vl" localSheetId="9">#REF!</definedName>
    <definedName name="DSPK1p1vl">#REF!</definedName>
    <definedName name="DSPK1pnc" localSheetId="9">#REF!</definedName>
    <definedName name="DSPK1pnc">#REF!</definedName>
    <definedName name="DSPK1pvl" localSheetId="9">#REF!</definedName>
    <definedName name="DSPK1pvl">#REF!</definedName>
    <definedName name="DSTD_Clear">#N/A</definedName>
    <definedName name="DSUMDATA" localSheetId="9">#REF!</definedName>
    <definedName name="DSUMDATA">#REF!</definedName>
    <definedName name="dt" localSheetId="9">#REF!</definedName>
    <definedName name="dt">#REF!</definedName>
    <definedName name="dtdt" localSheetId="9">#REF!</definedName>
    <definedName name="dtdt">#REF!</definedName>
    <definedName name="Durchführng">"AutoForm 5"</definedName>
    <definedName name="Durchführung">"AutoForm 5"</definedName>
    <definedName name="dwe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w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WHAM0011" localSheetId="9">OFFSET(#REF!,,,COUNTA(#REF!),COUNTA(#REF!))</definedName>
    <definedName name="DWHAM0011">OFFSET(#REF!,,,COUNTA(#REF!),COUNTA(#REF!))</definedName>
    <definedName name="e" localSheetId="9">#REF!</definedName>
    <definedName name="e">#REF!</definedName>
    <definedName name="ED_DEP_NM">"外1线"</definedName>
    <definedName name="ee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E_DEPDOWN_NM">""</definedName>
    <definedName name="EE_DEPUP_NM">"外1线"</definedName>
    <definedName name="EE_QTY_FIN">150</definedName>
    <definedName name="EE_TZ_DD">"2008-05-11"</definedName>
    <definedName name="EE_TZ_NO">"TZ85110078"</definedName>
    <definedName name="eeee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ee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FFETTIVO" localSheetId="9">#REF!</definedName>
    <definedName name="EFFETTIVO">#REF!</definedName>
    <definedName name="Einmalaufwand_Bemerkungen" localSheetId="9">#REF!,#REF!,#REF!,#REF!</definedName>
    <definedName name="Einmalaufwand_Bemerkungen">#REF!,#REF!,#REF!,#REF!</definedName>
    <definedName name="Einmalaufwand_Eingabe" localSheetId="9">#REF!,#REF!,#REF!,#REF!,#REF!,#REF!,#REF!,#REF!,#REF!</definedName>
    <definedName name="Einmalaufwand_Eingabe">#REF!,#REF!,#REF!,#REF!,#REF!,#REF!,#REF!,#REF!,#REF!</definedName>
    <definedName name="ej" localSheetId="9">#REF!</definedName>
    <definedName name="ej">#REF!</definedName>
    <definedName name="Email" localSheetId="9">#REF!</definedName>
    <definedName name="Email">#REF!</definedName>
    <definedName name="End_1" localSheetId="9">#REF!</definedName>
    <definedName name="End_1">#REF!</definedName>
    <definedName name="End_10" localSheetId="9">#REF!</definedName>
    <definedName name="End_10">#REF!</definedName>
    <definedName name="End_11" localSheetId="9">#REF!</definedName>
    <definedName name="End_11">#REF!</definedName>
    <definedName name="End_12" localSheetId="9">#REF!</definedName>
    <definedName name="End_12">#REF!</definedName>
    <definedName name="End_13" localSheetId="9">#REF!</definedName>
    <definedName name="End_13">#REF!</definedName>
    <definedName name="End_2" localSheetId="9">#REF!</definedName>
    <definedName name="End_2">#REF!</definedName>
    <definedName name="End_3" localSheetId="9">#REF!</definedName>
    <definedName name="End_3">#REF!</definedName>
    <definedName name="End_4" localSheetId="9">#REF!</definedName>
    <definedName name="End_4">#REF!</definedName>
    <definedName name="End_5" localSheetId="9">#REF!</definedName>
    <definedName name="End_5">#REF!</definedName>
    <definedName name="End_6" localSheetId="9">#REF!</definedName>
    <definedName name="End_6">#REF!</definedName>
    <definedName name="End_7" localSheetId="9">#REF!</definedName>
    <definedName name="End_7">#REF!</definedName>
    <definedName name="End_8" localSheetId="9">#REF!</definedName>
    <definedName name="End_8">#REF!</definedName>
    <definedName name="End_9" localSheetId="9">#REF!</definedName>
    <definedName name="End_9">#REF!</definedName>
    <definedName name="Ende">"AutoForm 3"</definedName>
    <definedName name="epina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pin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pinal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pinal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r">#N/A</definedName>
    <definedName name="err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r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rt" localSheetId="9">#REF!</definedName>
    <definedName name="ert">#REF!</definedName>
    <definedName name="EV__LASTREFTIME__" hidden="1">"20/10/2004 PM 4:03:03"</definedName>
    <definedName name="EV__MAXEXPCOLS__" hidden="1">100</definedName>
    <definedName name="EV__MAXEXPROWS__" hidden="1">1000</definedName>
    <definedName name="EV__WBEVMODE__" hidden="1">0</definedName>
    <definedName name="EV__WBREFOPTIONS__" hidden="1">134217735</definedName>
    <definedName name="EV__WBVERSION__" hidden="1">0</definedName>
    <definedName name="EV__WSINFO__" hidden="1">"everest"</definedName>
    <definedName name="Ext_factor" localSheetId="9">#REF!</definedName>
    <definedName name="Ext_factor">#REF!</definedName>
    <definedName name="F" localSheetId="9">#REF!</definedName>
    <definedName name="F">#REF!</definedName>
    <definedName name="fa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ACTOR" localSheetId="9">#REF!</definedName>
    <definedName name="FACTOR">#REF!</definedName>
    <definedName name="Fan" localSheetId="9" hidden="1">{"'Actual'!$A$1:$F$25"}</definedName>
    <definedName name="Fan" hidden="1">{"'Actual'!$A$1:$F$25"}</definedName>
    <definedName name="FAS_TABLE_BODY">"6;1;51;6;"</definedName>
    <definedName name="FAS_TABLE_BODY_AUTOSIZE">"FALSE"</definedName>
    <definedName name="fasa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as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ax" localSheetId="9">#REF!</definedName>
    <definedName name="Fax">#REF!</definedName>
    <definedName name="FCode" localSheetId="9" hidden="1">#REF!</definedName>
    <definedName name="FCode" hidden="1">#REF!</definedName>
    <definedName name="fd" localSheetId="9">#REF!</definedName>
    <definedName name="fd">#REF!</definedName>
    <definedName name="fdhdt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dhd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dhdt1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dhdt1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ebruary" localSheetId="9">#REF!</definedName>
    <definedName name="February">#REF!</definedName>
    <definedName name="Fertigungsart" localSheetId="9">#REF!</definedName>
    <definedName name="Fertigungsart">#REF!</definedName>
    <definedName name="ff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ff" localSheetId="9">#REF!</definedName>
    <definedName name="ffffff">#REF!</definedName>
    <definedName name="fffffffffffff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ffffff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ST">"BRSUM FFST"</definedName>
    <definedName name="fgf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g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GService" localSheetId="9">#REF!</definedName>
    <definedName name="FGService">#REF!</definedName>
    <definedName name="FiltroDati_BS">#N/A</definedName>
    <definedName name="FiltroDati_Country">#N/A</definedName>
    <definedName name="FiltroDati_Country1">#N/A</definedName>
    <definedName name="FiltroDati_month">#N/A</definedName>
    <definedName name="FiltroDati_Prodotto">#N/A</definedName>
    <definedName name="FL" localSheetId="9">IF(ISERROR(FIND("PE薄膜",V_12)),IF(ISERROR(FIND("牛皮",V_12)),"其他","包装材料_包装箱体"),"包装材料_PE")</definedName>
    <definedName name="FL">IF(ISERROR(FIND("PE薄膜",V_12)),IF(ISERROR(FIND("牛皮",V_12)),"其他","包装材料_包装箱体"),"包装材料_PE")</definedName>
    <definedName name="freecf1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reecf1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" localSheetId="9">#REF!</definedName>
    <definedName name="G">#REF!</definedName>
    <definedName name="G_ME" localSheetId="9">#REF!</definedName>
    <definedName name="G_ME">#REF!</definedName>
    <definedName name="gelb">"Ellipse 245"</definedName>
    <definedName name="gg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ggggg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ggg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ggggggggggg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ggggggggg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hhhh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hhh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hj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h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ia" localSheetId="9">#REF!</definedName>
    <definedName name="gia">#REF!</definedName>
    <definedName name="Gia_CT" localSheetId="9">#REF!</definedName>
    <definedName name="Gia_CT">#REF!</definedName>
    <definedName name="gia_tien" localSheetId="9">#REF!</definedName>
    <definedName name="gia_tien">#REF!</definedName>
    <definedName name="gia_tien_BTN" localSheetId="9">#REF!</definedName>
    <definedName name="gia_tien_BTN">#REF!</definedName>
    <definedName name="Gia_VT" localSheetId="9">#REF!</definedName>
    <definedName name="Gia_VT">#REF!</definedName>
    <definedName name="GIAVLIEUTN" localSheetId="9">#REF!</definedName>
    <definedName name="GIAVLIEUTN">#REF!</definedName>
    <definedName name="Giocong" localSheetId="9">#REF!</definedName>
    <definedName name="Giocong">#REF!</definedName>
    <definedName name="gl3p" localSheetId="9">#REF!</definedName>
    <definedName name="gl3p">#REF!</definedName>
    <definedName name="GROSS" localSheetId="9">#REF!</definedName>
    <definedName name="GROSS">#REF!</definedName>
    <definedName name="GROUP" localSheetId="9">#REF!</definedName>
    <definedName name="GROUP">#REF!</definedName>
    <definedName name="Growth" localSheetId="9">#REF!</definedName>
    <definedName name="Growth">#REF!</definedName>
    <definedName name="grün">"Ellipse 246"</definedName>
    <definedName name="gsd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T" localSheetId="9">#REF!</definedName>
    <definedName name="GT">#REF!</definedName>
    <definedName name="GTXL" localSheetId="9">#REF!</definedName>
    <definedName name="GTXL">#REF!</definedName>
    <definedName name="h" localSheetId="9">#REF!</definedName>
    <definedName name="h">#REF!</definedName>
    <definedName name="H_THUCHTHH" localSheetId="9">#REF!</definedName>
    <definedName name="H_THUCHTHH">#REF!</definedName>
    <definedName name="H_THUCTT" localSheetId="9">#REF!</definedName>
    <definedName name="H_THUCTT">#REF!</definedName>
    <definedName name="hay" localSheetId="9">#REF!</definedName>
    <definedName name="hay">#REF!</definedName>
    <definedName name="Haytabel" localSheetId="9">#REF!</definedName>
    <definedName name="Haytabel">#REF!</definedName>
    <definedName name="HC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dhdhdh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dhdhd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eä_soá_laép_xaø_H">1.7</definedName>
    <definedName name="heä_soá_sình_laày" localSheetId="9">#REF!</definedName>
    <definedName name="heä_soá_sình_laày">#REF!</definedName>
    <definedName name="hfi" localSheetId="9">#REF!</definedName>
    <definedName name="hfi">#REF!</definedName>
    <definedName name="hh" localSheetId="9" hidden="1">{"'Actual'!$A$1:$F$25"}</definedName>
    <definedName name="hh" hidden="1">{"'Actual'!$A$1:$F$25"}</definedName>
    <definedName name="HHTT" localSheetId="9">#REF!</definedName>
    <definedName name="HHTT">#REF!</definedName>
    <definedName name="HiddenRows" localSheetId="9" hidden="1">#REF!</definedName>
    <definedName name="HiddenRows" hidden="1">#REF!</definedName>
    <definedName name="hien" localSheetId="9">#REF!</definedName>
    <definedName name="hien">#REF!</definedName>
    <definedName name="HIEU" localSheetId="9" hidden="1">{"'Sheet1'!$L$16"}</definedName>
    <definedName name="HIEU" hidden="1">{"'Sheet1'!$L$16"}</definedName>
    <definedName name="Hinh_thuc">"bangtra"</definedName>
    <definedName name="hjlx" localSheetId="9">#REF!</definedName>
    <definedName name="hjlx">#REF!</definedName>
    <definedName name="HOME_MANP" localSheetId="9">#REF!</definedName>
    <definedName name="HOME_MANP">#REF!</definedName>
    <definedName name="HOMEOFFICE_COST" localSheetId="9">#REF!</definedName>
    <definedName name="HOMEOFFICE_COST">#REF!</definedName>
    <definedName name="hoten" localSheetId="9">#REF!</definedName>
    <definedName name="hoten">#REF!</definedName>
    <definedName name="Hoü_vaì_tãn" localSheetId="9">#REF!</definedName>
    <definedName name="Hoü_vaì_tãn">#REF!</definedName>
    <definedName name="Hours" localSheetId="9">#REF!</definedName>
    <definedName name="Hours">#REF!</definedName>
    <definedName name="hrthrtde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rthrtd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SCT3">0.1</definedName>
    <definedName name="hsdc" localSheetId="9">#REF!</definedName>
    <definedName name="hsdc">#REF!</definedName>
    <definedName name="hsdc1" localSheetId="9">#REF!</definedName>
    <definedName name="hsdc1">#REF!</definedName>
    <definedName name="HSDN" localSheetId="9">#REF!</definedName>
    <definedName name="HSDN">#REF!</definedName>
    <definedName name="HSHH" localSheetId="9">#REF!</definedName>
    <definedName name="HSHH">#REF!</definedName>
    <definedName name="HSHHUT" localSheetId="9">#REF!</definedName>
    <definedName name="HSHHUT">#REF!</definedName>
    <definedName name="hsk" localSheetId="9">#REF!</definedName>
    <definedName name="hsk">#REF!</definedName>
    <definedName name="hskd" localSheetId="9">#REF!</definedName>
    <definedName name="hskd">#REF!</definedName>
    <definedName name="hskk" localSheetId="9">#REF!</definedName>
    <definedName name="hskk">#REF!</definedName>
    <definedName name="HSKK35" localSheetId="9">#REF!</definedName>
    <definedName name="HSKK35">#REF!</definedName>
    <definedName name="hslx" localSheetId="9">#REF!</definedName>
    <definedName name="hslx">#REF!</definedName>
    <definedName name="hslxh" localSheetId="9">#REF!</definedName>
    <definedName name="hslxh">#REF!</definedName>
    <definedName name="HSLXP" localSheetId="9">#REF!</definedName>
    <definedName name="HSLXP">#REF!</definedName>
    <definedName name="HSSL" localSheetId="9">#REF!</definedName>
    <definedName name="HSSL">#REF!</definedName>
    <definedName name="HSVC1" localSheetId="9">#REF!</definedName>
    <definedName name="HSVC1">#REF!</definedName>
    <definedName name="HSVC2" localSheetId="9">#REF!</definedName>
    <definedName name="HSVC2">#REF!</definedName>
    <definedName name="HSVC3" localSheetId="9">#REF!</definedName>
    <definedName name="HSVC3">#REF!</definedName>
    <definedName name="HTHH" localSheetId="9">#REF!</definedName>
    <definedName name="HTHH">#REF!</definedName>
    <definedName name="HTML_CodePage" hidden="1">1252</definedName>
    <definedName name="HTML_Control" localSheetId="9" hidden="1">{"'Foglio1'!$J$12:$M$12"}</definedName>
    <definedName name="HTML_Control" hidden="1">{"'Foglio1'!$J$12:$M$12"}</definedName>
    <definedName name="HtML_Controlb" localSheetId="9" hidden="1">{"'Actual'!$A$1:$F$25"}</definedName>
    <definedName name="HtML_Controlb" hidden="1">{"'Actual'!$A$1:$F$25"}</definedName>
    <definedName name="HTML_Description" hidden="1">""</definedName>
    <definedName name="HTML_Email" hidden="1">""</definedName>
    <definedName name="HTML_Greg" localSheetId="9" hidden="1">{"'Actual'!$A$1:$F$25"}</definedName>
    <definedName name="HTML_Greg" hidden="1">{"'Actual'!$A$1:$F$25"}</definedName>
    <definedName name="HTML_Header" hidden="1">"Foglio1"</definedName>
    <definedName name="HTML_LastUpdate" hidden="1">"22/10/99"</definedName>
    <definedName name="HTML_LineAfter" hidden="1">FALSE</definedName>
    <definedName name="HTML_LineBefore" hidden="1">FALSE</definedName>
    <definedName name="HTML_Name" hidden="1">"CANDY"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"C:\WINNT\Profiles\Ippolito\Personale\MioHTML.htm"</definedName>
    <definedName name="HTML_PathTemplate" hidden="1">"Z:\2000 seasonalized\htmlfiles\TESTBORDER.HTM"</definedName>
    <definedName name="HTML_Title" hidden="1">"Auspeit"</definedName>
    <definedName name="HTNC" localSheetId="9">#REF!</definedName>
    <definedName name="HTNC">#REF!</definedName>
    <definedName name="HTVL" localSheetId="9">#REF!</definedName>
    <definedName name="HTVL">#REF!</definedName>
    <definedName name="huy" localSheetId="9" hidden="1">{"'Sheet1'!$L$16"}</definedName>
    <definedName name="huy" hidden="1">{"'Sheet1'!$L$16"}</definedName>
    <definedName name="I" localSheetId="9">#REF!</definedName>
    <definedName name="I">#REF!</definedName>
    <definedName name="IDLAB_COST" localSheetId="9">#REF!</definedName>
    <definedName name="IDLAB_COST">#REF!</definedName>
    <definedName name="ii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ii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IND_LAB" localSheetId="9">#REF!</definedName>
    <definedName name="IND_LAB">#REF!</definedName>
    <definedName name="INDMANP" localSheetId="9">#REF!</definedName>
    <definedName name="INDMANP">#REF!</definedName>
    <definedName name="IV" localSheetId="9">#REF!</definedName>
    <definedName name="IV">#REF!</definedName>
    <definedName name="j" localSheetId="9">#REF!</definedName>
    <definedName name="j">#REF!</definedName>
    <definedName name="j356C8" localSheetId="9">#REF!</definedName>
    <definedName name="j356C8">#REF!</definedName>
    <definedName name="ja" localSheetId="9">#REF!</definedName>
    <definedName name="ja">#REF!</definedName>
    <definedName name="January" localSheetId="9">#REF!</definedName>
    <definedName name="January">#REF!</definedName>
    <definedName name="jjjjj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jjj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L" localSheetId="9">#REF!</definedName>
    <definedName name="JL">#REF!</definedName>
    <definedName name="Job_Family_Code___Title" localSheetId="9">#REF!</definedName>
    <definedName name="Job_Family_Code___Title">#REF!</definedName>
    <definedName name="josecf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osec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P" localSheetId="9">#REF!</definedName>
    <definedName name="JP">#REF!</definedName>
    <definedName name="JULY">#N/A</definedName>
    <definedName name="K" localSheetId="9">#REF!</definedName>
    <definedName name="K">#REF!</definedName>
    <definedName name="k2b" localSheetId="9">#REF!</definedName>
    <definedName name="k2b">#REF!</definedName>
    <definedName name="kcong" localSheetId="9">#REF!</definedName>
    <definedName name="kcong">#REF!</definedName>
    <definedName name="keycust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keycus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KH_Chang" localSheetId="9">#REF!</definedName>
    <definedName name="KH_Chang">#REF!</definedName>
    <definedName name="khoi" localSheetId="9" hidden="1">{"'Sheet1'!$L$16"}</definedName>
    <definedName name="khoi" hidden="1">{"'Sheet1'!$L$16"}</definedName>
    <definedName name="kind" localSheetId="9">#REF!</definedName>
    <definedName name="kind">#REF!</definedName>
    <definedName name="kl_ME" localSheetId="9">#REF!</definedName>
    <definedName name="kl_ME">#REF!</definedName>
    <definedName name="KLTHDN" localSheetId="9">#REF!</definedName>
    <definedName name="KLTHDN">#REF!</definedName>
    <definedName name="KLVANKHUON" localSheetId="9">#REF!</definedName>
    <definedName name="KLVANKHUON">#REF!</definedName>
    <definedName name="korea" localSheetId="9">#REF!</definedName>
    <definedName name="korea">#REF!</definedName>
    <definedName name="Kosa_aktuell" localSheetId="9">#REF!</definedName>
    <definedName name="Kosa_aktuell">#REF!</definedName>
    <definedName name="kp1ph" localSheetId="9">#REF!</definedName>
    <definedName name="kp1ph">#REF!</definedName>
    <definedName name="KSTK" localSheetId="9">#REF!</definedName>
    <definedName name="KSTK">#REF!</definedName>
    <definedName name="KVC" localSheetId="9">#REF!</definedName>
    <definedName name="KVC">#REF!</definedName>
    <definedName name="L" localSheetId="9">#REF!</definedName>
    <definedName name="L">#REF!</definedName>
    <definedName name="L_AM_act" localSheetId="9">#REF!</definedName>
    <definedName name="L_AM_act">#REF!</definedName>
    <definedName name="L_AM_plan" localSheetId="9">#REF!</definedName>
    <definedName name="L_AM_plan">#REF!</definedName>
    <definedName name="L_AS_act" localSheetId="9">#REF!</definedName>
    <definedName name="L_AS_act">#REF!</definedName>
    <definedName name="L_AS_plan" localSheetId="9">#REF!</definedName>
    <definedName name="L_AS_plan">#REF!</definedName>
    <definedName name="L_EU_act" localSheetId="9">#REF!</definedName>
    <definedName name="L_EU_act">#REF!</definedName>
    <definedName name="L_EU_plan" localSheetId="9">#REF!</definedName>
    <definedName name="L_EU_plan">#REF!</definedName>
    <definedName name="L_mong" localSheetId="9">#REF!</definedName>
    <definedName name="L_mong">#REF!</definedName>
    <definedName name="lan" localSheetId="9" hidden="1">{#N/A,#N/A,TRUE,"BT M200 da 10x20"}</definedName>
    <definedName name="lan" hidden="1">{#N/A,#N/A,TRUE,"BT M200 da 10x20"}</definedName>
    <definedName name="laychua" localSheetId="9">{"Thuxm2.xls","Sheet1"}</definedName>
    <definedName name="laychua">{"Thuxm2.xls","Sheet1"}</definedName>
    <definedName name="LI" localSheetId="9">OFFSET(#REF!,4,0,COUNTA(#REF!)-1,1)</definedName>
    <definedName name="LI">OFFSET(#REF!,4,0,COUNTA(#REF!)-1,1)</definedName>
    <definedName name="LINE" localSheetId="9">#REF!</definedName>
    <definedName name="LINE">#REF!</definedName>
    <definedName name="LINK" localSheetId="9">INDIRECT(#REF!&amp;"!A1")</definedName>
    <definedName name="LINK">INDIRECT(#REF!&amp;"!A1")</definedName>
    <definedName name="list" localSheetId="9">#REF!</definedName>
    <definedName name="list">#REF!</definedName>
    <definedName name="lk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K_hathe" localSheetId="9">#REF!</definedName>
    <definedName name="LK_hathe">#REF!</definedName>
    <definedName name="llll" localSheetId="9">#REF!</definedName>
    <definedName name="llll">#REF!</definedName>
    <definedName name="LLLLL" localSheetId="9" hidden="1">{#N/A,#N/A,FALSE,"Chi tiÆt"}</definedName>
    <definedName name="LLLLL" hidden="1">{#N/A,#N/A,FALSE,"Chi tiÆt"}</definedName>
    <definedName name="Lmk" localSheetId="9">#REF!</definedName>
    <definedName name="Lmk">#REF!</definedName>
    <definedName name="LN" localSheetId="9">#REF!</definedName>
    <definedName name="LN">#REF!</definedName>
    <definedName name="lo" localSheetId="9" hidden="1">#REF!</definedName>
    <definedName name="lo" hidden="1">#REF!</definedName>
    <definedName name="Loai_TD" localSheetId="9">#REF!</definedName>
    <definedName name="Loai_TD">#REF!</definedName>
    <definedName name="LOC" localSheetId="9">#REF!</definedName>
    <definedName name="LOC">#REF!</definedName>
    <definedName name="location" localSheetId="9">#REF!</definedName>
    <definedName name="location">#REF!</definedName>
    <definedName name="location1" localSheetId="9">#REF!</definedName>
    <definedName name="location1">#REF!</definedName>
    <definedName name="lois" localSheetId="9" hidden="1">{"'Actual'!$A$1:$F$25"}</definedName>
    <definedName name="lois" hidden="1">{"'Actual'!$A$1:$F$25"}</definedName>
    <definedName name="LOis_Greg" localSheetId="9" hidden="1">{"'Actual'!$A$1:$F$25"}</definedName>
    <definedName name="LOis_Greg" hidden="1">{"'Actual'!$A$1:$F$25"}</definedName>
    <definedName name="Losses" localSheetId="9">#REF!</definedName>
    <definedName name="Losses">#REF!</definedName>
    <definedName name="luca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uc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VC" localSheetId="9">#REF!</definedName>
    <definedName name="lVC">#REF!</definedName>
    <definedName name="m" localSheetId="9">#REF!</definedName>
    <definedName name="m">#REF!</definedName>
    <definedName name="M102bnnc" localSheetId="9">#REF!</definedName>
    <definedName name="M102bnnc">#REF!</definedName>
    <definedName name="M102bnvl" localSheetId="9">#REF!</definedName>
    <definedName name="M102bnvl">#REF!</definedName>
    <definedName name="M10aanc" localSheetId="9">#REF!</definedName>
    <definedName name="M10aanc">#REF!</definedName>
    <definedName name="M10aavc" localSheetId="9">#REF!</definedName>
    <definedName name="M10aavc">#REF!</definedName>
    <definedName name="M10aavl" localSheetId="9">#REF!</definedName>
    <definedName name="M10aavl">#REF!</definedName>
    <definedName name="M10banc" localSheetId="9">#REF!</definedName>
    <definedName name="M10banc">#REF!</definedName>
    <definedName name="M10bavl" localSheetId="9">#REF!</definedName>
    <definedName name="M10bavl">#REF!</definedName>
    <definedName name="M12aavl" localSheetId="9">#REF!</definedName>
    <definedName name="M12aavl">#REF!</definedName>
    <definedName name="M12ba3p" localSheetId="9">#REF!</definedName>
    <definedName name="M12ba3p">#REF!</definedName>
    <definedName name="M12banc" localSheetId="9">#REF!</definedName>
    <definedName name="M12banc">#REF!</definedName>
    <definedName name="M12bavl" localSheetId="9">#REF!</definedName>
    <definedName name="M12bavl">#REF!</definedName>
    <definedName name="M12bb1p" localSheetId="9">#REF!</definedName>
    <definedName name="M12bb1p">#REF!</definedName>
    <definedName name="M12bbnc" localSheetId="9">#REF!</definedName>
    <definedName name="M12bbnc">#REF!</definedName>
    <definedName name="M12bbvl" localSheetId="9">#REF!</definedName>
    <definedName name="M12bbvl">#REF!</definedName>
    <definedName name="M12bnnc" localSheetId="9">#REF!</definedName>
    <definedName name="M12bnnc">#REF!</definedName>
    <definedName name="M12bnvl" localSheetId="9">#REF!</definedName>
    <definedName name="M12bnvl">#REF!</definedName>
    <definedName name="M136出口" localSheetId="9">#REF!</definedName>
    <definedName name="M136出口">#REF!</definedName>
    <definedName name="M14bb1p" localSheetId="9">#REF!</definedName>
    <definedName name="M14bb1p">#REF!</definedName>
    <definedName name="M14bbnc" localSheetId="9">#REF!</definedName>
    <definedName name="M14bbnc">#REF!</definedName>
    <definedName name="M14bbvc" localSheetId="9">#REF!</definedName>
    <definedName name="M14bbvc">#REF!</definedName>
    <definedName name="M14bbvl" localSheetId="9">#REF!</definedName>
    <definedName name="M14bbvl">#REF!</definedName>
    <definedName name="M8a" localSheetId="9">#REF!</definedName>
    <definedName name="M8a">#REF!</definedName>
    <definedName name="M8aa" localSheetId="9">#REF!</definedName>
    <definedName name="M8aa">#REF!</definedName>
    <definedName name="m8aanc" localSheetId="9">#REF!</definedName>
    <definedName name="m8aanc">#REF!</definedName>
    <definedName name="m8aavl" localSheetId="9">#REF!</definedName>
    <definedName name="m8aavl">#REF!</definedName>
    <definedName name="Ma3pnc" localSheetId="9">#REF!</definedName>
    <definedName name="Ma3pnc">#REF!</definedName>
    <definedName name="Ma3pvl" localSheetId="9">#REF!</definedName>
    <definedName name="Ma3pvl">#REF!</definedName>
    <definedName name="Maa3pnc" localSheetId="9">#REF!</definedName>
    <definedName name="Maa3pnc">#REF!</definedName>
    <definedName name="Maa3pvl" localSheetId="9">#REF!</definedName>
    <definedName name="Maa3pvl">#REF!</definedName>
    <definedName name="MAJ_CON_EQP" localSheetId="9">#REF!</definedName>
    <definedName name="MAJ_CON_EQP">#REF!</definedName>
    <definedName name="MaNV" localSheetId="9">#REF!</definedName>
    <definedName name="MaNV">#REF!</definedName>
    <definedName name="March" localSheetId="9">#REF!</definedName>
    <definedName name="March">#REF!</definedName>
    <definedName name="MAVANKHUON" localSheetId="9">#REF!</definedName>
    <definedName name="MAVANKHUON">#REF!</definedName>
    <definedName name="MAVLTHDN" localSheetId="9">#REF!</definedName>
    <definedName name="MAVLTHDN">#REF!</definedName>
    <definedName name="May" localSheetId="9">#REF!</definedName>
    <definedName name="May">#REF!</definedName>
    <definedName name="Mba1p" localSheetId="9">#REF!</definedName>
    <definedName name="Mba1p">#REF!</definedName>
    <definedName name="Mba3p" localSheetId="9">#REF!</definedName>
    <definedName name="Mba3p">#REF!</definedName>
    <definedName name="Mbb3p" localSheetId="9">#REF!</definedName>
    <definedName name="Mbb3p">#REF!</definedName>
    <definedName name="mbmbmbm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bmbmb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Bnc" localSheetId="9">#REF!</definedName>
    <definedName name="MBnc">#REF!</definedName>
    <definedName name="MBvl" localSheetId="9">#REF!</definedName>
    <definedName name="MBvl">#REF!</definedName>
    <definedName name="MC" localSheetId="9">#REF!</definedName>
    <definedName name="MC">#REF!</definedName>
    <definedName name="Meilenstein">"AutoForm 4"</definedName>
    <definedName name="MERIT" localSheetId="9">#REF!</definedName>
    <definedName name="MERIT">#REF!</definedName>
    <definedName name="MG_A" localSheetId="9">#REF!</definedName>
    <definedName name="MG_A">#REF!</definedName>
    <definedName name="mktng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ktn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mmmm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mmm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O_NO">"MO85110026"</definedName>
    <definedName name="mod" localSheetId="9">#REF!,#REF!,#REF!,#REF!,#REF!</definedName>
    <definedName name="mod">#REF!,#REF!,#REF!,#REF!,#REF!</definedName>
    <definedName name="mong1pm" localSheetId="9">#REF!</definedName>
    <definedName name="mong1pm">#REF!</definedName>
    <definedName name="mong3pm" localSheetId="9">#REF!</definedName>
    <definedName name="mong3pm">#REF!</definedName>
    <definedName name="mongct" localSheetId="9">#REF!</definedName>
    <definedName name="mongct">#REF!</definedName>
    <definedName name="monght" localSheetId="9">#REF!</definedName>
    <definedName name="monght">#REF!</definedName>
    <definedName name="mongHTDL" localSheetId="9">#REF!</definedName>
    <definedName name="mongHTDL">#REF!</definedName>
    <definedName name="mongHTHH" localSheetId="9">#REF!</definedName>
    <definedName name="mongHTHH">#REF!</definedName>
    <definedName name="mongneo1pm" localSheetId="9">#REF!</definedName>
    <definedName name="mongneo1pm">#REF!</definedName>
    <definedName name="mongneo3pm" localSheetId="9">#REF!</definedName>
    <definedName name="mongneo3pm">#REF!</definedName>
    <definedName name="mongneoct" localSheetId="9">#REF!</definedName>
    <definedName name="mongneoct">#REF!</definedName>
    <definedName name="mongneoht" localSheetId="9">#REF!</definedName>
    <definedName name="mongneoht">#REF!</definedName>
    <definedName name="mongneoHTDL" localSheetId="9">#REF!</definedName>
    <definedName name="mongneoHTDL">#REF!</definedName>
    <definedName name="mongneoHTHH" localSheetId="9">#REF!</definedName>
    <definedName name="mongneoHTHH">#REF!</definedName>
    <definedName name="Moùng" localSheetId="9">#REF!</definedName>
    <definedName name="Moùng">#REF!</definedName>
    <definedName name="MRP_BAT_NO">""</definedName>
    <definedName name="MRP_BIL_NO">"MO85110026"</definedName>
    <definedName name="MRP_NOMBC">""</definedName>
    <definedName name="MRP_QTY_B">1.2</definedName>
    <definedName name="MRP_SPC">"NB50D"</definedName>
    <definedName name="MRP_UNIT">"件"</definedName>
    <definedName name="MRP_UNITNM_B">"件"</definedName>
    <definedName name="MRP_ZC_NAME">"外机柜"</definedName>
    <definedName name="MRP_ZC_NAME1">"外机柜"</definedName>
    <definedName name="MSCT" localSheetId="9">#REF!</definedName>
    <definedName name="MSCT">#REF!</definedName>
    <definedName name="MTC1P" localSheetId="9">#REF!</definedName>
    <definedName name="MTC1P">#REF!</definedName>
    <definedName name="MTC3P" localSheetId="9">#REF!</definedName>
    <definedName name="MTC3P">#REF!</definedName>
    <definedName name="MTCMB" localSheetId="9">#REF!</definedName>
    <definedName name="MTCMB">#REF!</definedName>
    <definedName name="MTMAC12" localSheetId="9">#REF!</definedName>
    <definedName name="MTMAC12">#REF!</definedName>
    <definedName name="mtram" localSheetId="9">#REF!</definedName>
    <definedName name="mtram">#REF!</definedName>
    <definedName name="MULTIPLICA" localSheetId="9">#REF!</definedName>
    <definedName name="MULTIPLICA">#REF!</definedName>
    <definedName name="n" localSheetId="9">#REF!</definedName>
    <definedName name="n">#REF!</definedName>
    <definedName name="n1pig" localSheetId="9">#REF!</definedName>
    <definedName name="n1pig">#REF!</definedName>
    <definedName name="N1pIGnc" localSheetId="9">#REF!</definedName>
    <definedName name="N1pIGnc">#REF!</definedName>
    <definedName name="N1pIGvc" localSheetId="9">#REF!</definedName>
    <definedName name="N1pIGvc">#REF!</definedName>
    <definedName name="N1pIGvl" localSheetId="9">#REF!</definedName>
    <definedName name="N1pIGvl">#REF!</definedName>
    <definedName name="n1pind" localSheetId="9">#REF!</definedName>
    <definedName name="n1pind">#REF!</definedName>
    <definedName name="N1pINDnc" localSheetId="9">#REF!</definedName>
    <definedName name="N1pINDnc">#REF!</definedName>
    <definedName name="N1pINDvc" localSheetId="9">#REF!</definedName>
    <definedName name="N1pINDvc">#REF!</definedName>
    <definedName name="N1pINDvl" localSheetId="9">#REF!</definedName>
    <definedName name="N1pINDvl">#REF!</definedName>
    <definedName name="n1ping" localSheetId="9">#REF!</definedName>
    <definedName name="n1ping">#REF!</definedName>
    <definedName name="N1pINGnc" localSheetId="9">#REF!</definedName>
    <definedName name="N1pINGnc">#REF!</definedName>
    <definedName name="N1pINGvc" localSheetId="9">#REF!</definedName>
    <definedName name="N1pINGvc">#REF!</definedName>
    <definedName name="N1pINGvl" localSheetId="9">#REF!</definedName>
    <definedName name="N1pINGvl">#REF!</definedName>
    <definedName name="n1pint" localSheetId="9">#REF!</definedName>
    <definedName name="n1pint">#REF!</definedName>
    <definedName name="N1pINTnc" localSheetId="9">#REF!</definedName>
    <definedName name="N1pINTnc">#REF!</definedName>
    <definedName name="N1pINTvc" localSheetId="9">#REF!</definedName>
    <definedName name="N1pINTvc">#REF!</definedName>
    <definedName name="N1pINTvl" localSheetId="9">#REF!</definedName>
    <definedName name="N1pINTvl">#REF!</definedName>
    <definedName name="N1pNLnc" localSheetId="9">#REF!</definedName>
    <definedName name="N1pNLnc">#REF!</definedName>
    <definedName name="N1pNLvc" localSheetId="9">#REF!</definedName>
    <definedName name="N1pNLvc">#REF!</definedName>
    <definedName name="N1pNLvl" localSheetId="9">#REF!</definedName>
    <definedName name="N1pNLvl">#REF!</definedName>
    <definedName name="NA" localSheetId="9">#REF!</definedName>
    <definedName name="NA">#REF!</definedName>
    <definedName name="Ñaép_ñaát" localSheetId="9">#REF!</definedName>
    <definedName name="Ñaép_ñaát">#REF!</definedName>
    <definedName name="name" localSheetId="9">#REF!</definedName>
    <definedName name="name">#REF!</definedName>
    <definedName name="Ñaøo_ñaát_tieáp_ñòa" localSheetId="9">#REF!</definedName>
    <definedName name="Ñaøo_ñaát_tieáp_ñòa">#REF!</definedName>
    <definedName name="nc" localSheetId="9">#REF!</definedName>
    <definedName name="nc">#REF!</definedName>
    <definedName name="NC1P" localSheetId="9">#REF!</definedName>
    <definedName name="NC1P">#REF!</definedName>
    <definedName name="NC3P" localSheetId="9">#REF!</definedName>
    <definedName name="NC3P">#REF!</definedName>
    <definedName name="NCBD100" localSheetId="9">#REF!</definedName>
    <definedName name="NCBD100">#REF!</definedName>
    <definedName name="NCBD200" localSheetId="9">#REF!</definedName>
    <definedName name="NCBD200">#REF!</definedName>
    <definedName name="NCBD250" localSheetId="9">#REF!</definedName>
    <definedName name="NCBD250">#REF!</definedName>
    <definedName name="NCcap0.7" localSheetId="9">#REF!</definedName>
    <definedName name="NCcap0.7">#REF!</definedName>
    <definedName name="NCcap1" localSheetId="9">#REF!</definedName>
    <definedName name="NCcap1">#REF!</definedName>
    <definedName name="NCCT3p" localSheetId="9">#REF!</definedName>
    <definedName name="NCCT3p">#REF!</definedName>
    <definedName name="nctram" localSheetId="9">#REF!</definedName>
    <definedName name="nctram">#REF!</definedName>
    <definedName name="NCVC100" localSheetId="9">#REF!</definedName>
    <definedName name="NCVC100">#REF!</definedName>
    <definedName name="NCVC200" localSheetId="9">#REF!</definedName>
    <definedName name="NCVC200">#REF!</definedName>
    <definedName name="NCVC250" localSheetId="9">#REF!</definedName>
    <definedName name="NCVC250">#REF!</definedName>
    <definedName name="NCVC3P" localSheetId="9">#REF!</definedName>
    <definedName name="NCVC3P">#REF!</definedName>
    <definedName name="NET" localSheetId="9">#REF!</definedName>
    <definedName name="NET">#REF!</definedName>
    <definedName name="NET_1" localSheetId="9">#REF!</definedName>
    <definedName name="NET_1">#REF!</definedName>
    <definedName name="NET_ANA" localSheetId="9">#REF!</definedName>
    <definedName name="NET_ANA">#REF!</definedName>
    <definedName name="NET_ANA_1" localSheetId="9">#REF!</definedName>
    <definedName name="NET_ANA_1">#REF!</definedName>
    <definedName name="NET_ANA_2" localSheetId="9">#REF!</definedName>
    <definedName name="NET_ANA_2">#REF!</definedName>
    <definedName name="NGAØY" localSheetId="9">#REF!</definedName>
    <definedName name="NGAØY">#REF!</definedName>
    <definedName name="NH" localSheetId="9">#REF!</definedName>
    <definedName name="NH">#REF!</definedName>
    <definedName name="NHAÂN_COÂNG" localSheetId="9">#REF!</definedName>
    <definedName name="NHAÂN_COÂNG">#REF!</definedName>
    <definedName name="Nhapsolieu" localSheetId="9">#REF!</definedName>
    <definedName name="Nhapsolieu">#REF!</definedName>
    <definedName name="nhn" localSheetId="9">#REF!</definedName>
    <definedName name="nhn">#REF!</definedName>
    <definedName name="NHot" localSheetId="9">#REF!</definedName>
    <definedName name="NHot">#REF!</definedName>
    <definedName name="nig" localSheetId="9">#REF!</definedName>
    <definedName name="nig">#REF!</definedName>
    <definedName name="nig1p" localSheetId="9">#REF!</definedName>
    <definedName name="nig1p">#REF!</definedName>
    <definedName name="nig3p" localSheetId="9">#REF!</definedName>
    <definedName name="nig3p">#REF!</definedName>
    <definedName name="NIGnc" localSheetId="9">#REF!</definedName>
    <definedName name="NIGnc">#REF!</definedName>
    <definedName name="nignc1p" localSheetId="9">#REF!</definedName>
    <definedName name="nignc1p">#REF!</definedName>
    <definedName name="NIGvc" localSheetId="9">#REF!</definedName>
    <definedName name="NIGvc">#REF!</definedName>
    <definedName name="NIGvl" localSheetId="9">#REF!</definedName>
    <definedName name="NIGvl">#REF!</definedName>
    <definedName name="nigvl1p" localSheetId="9">#REF!</definedName>
    <definedName name="nigvl1p">#REF!</definedName>
    <definedName name="nin" localSheetId="9">#REF!</definedName>
    <definedName name="nin">#REF!</definedName>
    <definedName name="nin1903p" localSheetId="9">#REF!</definedName>
    <definedName name="nin1903p">#REF!</definedName>
    <definedName name="NIN190nc" localSheetId="9">#REF!</definedName>
    <definedName name="NIN190nc">#REF!</definedName>
    <definedName name="NIN190vl" localSheetId="9">#REF!</definedName>
    <definedName name="NIN190vl">#REF!</definedName>
    <definedName name="nin3p" localSheetId="9">#REF!</definedName>
    <definedName name="nin3p">#REF!</definedName>
    <definedName name="nind" localSheetId="9">#REF!</definedName>
    <definedName name="nind">#REF!</definedName>
    <definedName name="nind1p" localSheetId="9">#REF!</definedName>
    <definedName name="nind1p">#REF!</definedName>
    <definedName name="nind3p" localSheetId="9">#REF!</definedName>
    <definedName name="nind3p">#REF!</definedName>
    <definedName name="NINDnc" localSheetId="9">#REF!</definedName>
    <definedName name="NINDnc">#REF!</definedName>
    <definedName name="nindnc1p" localSheetId="9">#REF!</definedName>
    <definedName name="nindnc1p">#REF!</definedName>
    <definedName name="NINDvc" localSheetId="9">#REF!</definedName>
    <definedName name="NINDvc">#REF!</definedName>
    <definedName name="NINDvl" localSheetId="9">#REF!</definedName>
    <definedName name="NINDvl">#REF!</definedName>
    <definedName name="nindvl1p" localSheetId="9">#REF!</definedName>
    <definedName name="nindvl1p">#REF!</definedName>
    <definedName name="ning1p" localSheetId="9">#REF!</definedName>
    <definedName name="ning1p">#REF!</definedName>
    <definedName name="ningnc1p" localSheetId="9">#REF!</definedName>
    <definedName name="ningnc1p">#REF!</definedName>
    <definedName name="ningvl1p" localSheetId="9">#REF!</definedName>
    <definedName name="ningvl1p">#REF!</definedName>
    <definedName name="NINnc" localSheetId="9">#REF!</definedName>
    <definedName name="NINnc">#REF!</definedName>
    <definedName name="nint1p" localSheetId="9">#REF!</definedName>
    <definedName name="nint1p">#REF!</definedName>
    <definedName name="nintnc1p" localSheetId="9">#REF!</definedName>
    <definedName name="nintnc1p">#REF!</definedName>
    <definedName name="nintvl1p" localSheetId="9">#REF!</definedName>
    <definedName name="nintvl1p">#REF!</definedName>
    <definedName name="NINvc" localSheetId="9">#REF!</definedName>
    <definedName name="NINvc">#REF!</definedName>
    <definedName name="NINvl" localSheetId="9">#REF!</definedName>
    <definedName name="NINvl">#REF!</definedName>
    <definedName name="nl" localSheetId="9">#REF!</definedName>
    <definedName name="nl">#REF!</definedName>
    <definedName name="NL12nc" localSheetId="9">#REF!</definedName>
    <definedName name="NL12nc">#REF!</definedName>
    <definedName name="NL12vl" localSheetId="9">#REF!</definedName>
    <definedName name="NL12vl">#REF!</definedName>
    <definedName name="nl1p" localSheetId="9">#REF!</definedName>
    <definedName name="nl1p">#REF!</definedName>
    <definedName name="nl3p" localSheetId="9">#REF!</definedName>
    <definedName name="nl3p">#REF!</definedName>
    <definedName name="nlht" localSheetId="9">#REF!</definedName>
    <definedName name="nlht">#REF!</definedName>
    <definedName name="NLTK1p" localSheetId="9">#REF!</definedName>
    <definedName name="NLTK1p">#REF!</definedName>
    <definedName name="nmTemplate" localSheetId="9">#REF!</definedName>
    <definedName name="nmTemplate">#REF!</definedName>
    <definedName name="nn" localSheetId="9">#REF!</definedName>
    <definedName name="nn">#REF!</definedName>
    <definedName name="nn1p" localSheetId="9">#REF!</definedName>
    <definedName name="nn1p">#REF!</definedName>
    <definedName name="nn3p" localSheetId="9">#REF!</definedName>
    <definedName name="nn3p">#REF!</definedName>
    <definedName name="nnmnm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mn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nn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n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nnn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nn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o" localSheetId="9">#REF!</definedName>
    <definedName name="No">#REF!</definedName>
    <definedName name="NomeTabella">"Dummy"</definedName>
    <definedName name="nota02" localSheetId="9">#REF!</definedName>
    <definedName name="nota02">#REF!</definedName>
    <definedName name="nota04" localSheetId="9">#REF!</definedName>
    <definedName name="nota04">#REF!</definedName>
    <definedName name="nota10" localSheetId="9">#REF!</definedName>
    <definedName name="nota10">#REF!</definedName>
    <definedName name="nota11" localSheetId="9">#REF!</definedName>
    <definedName name="nota11">#REF!</definedName>
    <definedName name="nota12" localSheetId="9">#REF!</definedName>
    <definedName name="nota12">#REF!</definedName>
    <definedName name="NOW" localSheetId="9">#REF!</definedName>
    <definedName name="NOW">#REF!</definedName>
    <definedName name="nsl" localSheetId="9">#REF!</definedName>
    <definedName name="nsl">#REF!</definedName>
    <definedName name="nx" localSheetId="9">#REF!</definedName>
    <definedName name="nx">#REF!</definedName>
    <definedName name="OneP_AM_act" localSheetId="9">#REF!</definedName>
    <definedName name="OneP_AM_act">#REF!</definedName>
    <definedName name="OneP_AM_plan" localSheetId="9">#REF!</definedName>
    <definedName name="OneP_AM_plan">#REF!</definedName>
    <definedName name="OneP_AS_act" localSheetId="9">#REF!</definedName>
    <definedName name="OneP_AS_act">#REF!</definedName>
    <definedName name="OneP_AS_plan" localSheetId="9">#REF!</definedName>
    <definedName name="OneP_AS_plan">#REF!</definedName>
    <definedName name="OneP_EU_act" localSheetId="9">#REF!</definedName>
    <definedName name="OneP_EU_act">#REF!</definedName>
    <definedName name="OneP_EU_plan" localSheetId="9">#REF!</definedName>
    <definedName name="OneP_EU_plan">#REF!</definedName>
    <definedName name="op" localSheetId="9">#REF!</definedName>
    <definedName name="op">#REF!</definedName>
    <definedName name="OrderTable" localSheetId="9" hidden="1">#REF!</definedName>
    <definedName name="OrderTable" hidden="1">#REF!</definedName>
    <definedName name="Org_Size" localSheetId="9">#REF!</definedName>
    <definedName name="Org_Size">#REF!</definedName>
    <definedName name="osc" localSheetId="9">#REF!</definedName>
    <definedName name="osc">#REF!</definedName>
    <definedName name="overall" localSheetId="9">#REF!</definedName>
    <definedName name="overall">#REF!</definedName>
    <definedName name="P_12">!$V1</definedName>
    <definedName name="p_all" localSheetId="9">#REF!</definedName>
    <definedName name="p_all">#REF!</definedName>
    <definedName name="P_Attributi">25</definedName>
    <definedName name="P_Dimensione">"Account"</definedName>
    <definedName name="Pais" localSheetId="9">#REF!</definedName>
    <definedName name="Pais">#REF!</definedName>
    <definedName name="PAPELLINER" localSheetId="9">#REF!</definedName>
    <definedName name="PAPELLINER">#REF!</definedName>
    <definedName name="PAPER_LINER" localSheetId="9">#REF!</definedName>
    <definedName name="PAPER_LINER">#REF!</definedName>
    <definedName name="PAymentType" localSheetId="9">#REF!</definedName>
    <definedName name="PAymentType">#REF!</definedName>
    <definedName name="PDR" localSheetId="9">#REF!</definedName>
    <definedName name="PDR">#REF!</definedName>
    <definedName name="Performance" localSheetId="9">#REF!</definedName>
    <definedName name="Performance">#REF!</definedName>
    <definedName name="Period" localSheetId="9">#REF!</definedName>
    <definedName name="Period">#REF!</definedName>
    <definedName name="Personal_Bemerkungen" localSheetId="9">#REF!,#REF!,#REF!,#REF!,#REF!,#REF!,#REF!</definedName>
    <definedName name="Personal_Bemerkungen">#REF!,#REF!,#REF!,#REF!,#REF!,#REF!,#REF!</definedName>
    <definedName name="PfcstQtr" localSheetId="9">#REF!</definedName>
    <definedName name="PfcstQtr">#REF!</definedName>
    <definedName name="Phanbothue" localSheetId="9">#REF!</definedName>
    <definedName name="Phanbothue">#REF!</definedName>
    <definedName name="Phone" localSheetId="9">#REF!</definedName>
    <definedName name="Phone">#REF!</definedName>
    <definedName name="phu_luc_vua" localSheetId="9">#REF!</definedName>
    <definedName name="phu_luc_vua">#REF!</definedName>
    <definedName name="pippo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pippo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PK" localSheetId="9">#REF!</definedName>
    <definedName name="PK">#REF!</definedName>
    <definedName name="Plan96b" localSheetId="9" hidden="1">#REF!</definedName>
    <definedName name="Plan96b" hidden="1">#REF!</definedName>
    <definedName name="PLANENE99" localSheetId="9">#REF!</definedName>
    <definedName name="PLANENE99">#REF!</definedName>
    <definedName name="planmonthly" localSheetId="9">#REF!</definedName>
    <definedName name="planmonthly">#REF!</definedName>
    <definedName name="planqtr" localSheetId="9">#REF!</definedName>
    <definedName name="planqtr">#REF!</definedName>
    <definedName name="Potential" localSheetId="9">#REF!</definedName>
    <definedName name="Potential">#REF!</definedName>
    <definedName name="pp" localSheetId="9" hidden="1">#REF!</definedName>
    <definedName name="pp" hidden="1">#REF!</definedName>
    <definedName name="pp_1XDM" localSheetId="9">#REF!</definedName>
    <definedName name="pp_1XDM">#REF!</definedName>
    <definedName name="pp_3NC" localSheetId="9">#REF!</definedName>
    <definedName name="pp_3NC">#REF!</definedName>
    <definedName name="pp_3XDM" localSheetId="9">#REF!</definedName>
    <definedName name="pp_3XDM">#REF!</definedName>
    <definedName name="PRD_CHG">""</definedName>
    <definedName name="PRD_NM_C">"底盘组件"</definedName>
    <definedName name="PRD_NO">"RYF111A002B"</definedName>
    <definedName name="PRD_NOMBC">"QT10050"</definedName>
    <definedName name="PRECIO" localSheetId="9">#REF!</definedName>
    <definedName name="PRECIO">#REF!</definedName>
    <definedName name="PRICE" localSheetId="9">#REF!</definedName>
    <definedName name="PRICE">#REF!</definedName>
    <definedName name="PRICE1" localSheetId="9">#REF!</definedName>
    <definedName name="PRICE1">#REF!</definedName>
    <definedName name="_xlnm.Print_Area" localSheetId="9">#REF!</definedName>
    <definedName name="_xlnm.Print_Area">#REF!</definedName>
    <definedName name="_xlnm.Print_Titles" localSheetId="9">#REF!</definedName>
    <definedName name="_xlnm.Print_Titles">#REF!</definedName>
    <definedName name="Print_Titles_MI" localSheetId="9">#REF!</definedName>
    <definedName name="Print_Titles_MI">#REF!</definedName>
    <definedName name="PRINTA" localSheetId="9">#REF!</definedName>
    <definedName name="PRINTA">#REF!</definedName>
    <definedName name="PRINTB" localSheetId="9">#REF!</definedName>
    <definedName name="PRINTB">#REF!</definedName>
    <definedName name="PRINTC" localSheetId="9">#REF!</definedName>
    <definedName name="PRINTC">#REF!</definedName>
    <definedName name="pro" localSheetId="9" hidden="1">{"'Foglio1'!$J$12:$M$12"}</definedName>
    <definedName name="pro" hidden="1">{"'Foglio1'!$J$12:$M$12"}</definedName>
    <definedName name="ProdForm" localSheetId="9" hidden="1">#REF!</definedName>
    <definedName name="ProdForm" hidden="1">#REF!</definedName>
    <definedName name="Product" localSheetId="9" hidden="1">#REF!</definedName>
    <definedName name="Product" hidden="1">#REF!</definedName>
    <definedName name="Projekt" localSheetId="9">#REF!</definedName>
    <definedName name="Projekt">#REF!</definedName>
    <definedName name="PROPOSAL" localSheetId="9">#REF!</definedName>
    <definedName name="PROPOSAL">#REF!</definedName>
    <definedName name="PT_Duong" localSheetId="9">#REF!</definedName>
    <definedName name="PT_Duong">#REF!</definedName>
    <definedName name="ptdg" localSheetId="9">#REF!</definedName>
    <definedName name="ptdg">#REF!</definedName>
    <definedName name="PTDG_cau" localSheetId="9">#REF!</definedName>
    <definedName name="PTDG_cau">#REF!</definedName>
    <definedName name="PtichDTL">#N/A</definedName>
    <definedName name="PTNC" localSheetId="9">#REF!</definedName>
    <definedName name="PTNC">#REF!</definedName>
    <definedName name="PYQtr_prod" localSheetId="9">#REF!</definedName>
    <definedName name="PYQtr_prod">#REF!</definedName>
    <definedName name="q" localSheetId="9">#REF!</definedName>
    <definedName name="q">#REF!</definedName>
    <definedName name="qq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qq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QTY_RSV">150</definedName>
    <definedName name="QTYB_RTN">1.2</definedName>
    <definedName name="QTYMBC">150</definedName>
    <definedName name="QUERY_DATA" localSheetId="9">#REF!</definedName>
    <definedName name="QUERY_DATA">#REF!</definedName>
    <definedName name="ra11p" localSheetId="9">#REF!</definedName>
    <definedName name="ra11p">#REF!</definedName>
    <definedName name="ra13p" localSheetId="9">#REF!</definedName>
    <definedName name="ra13p">#REF!</definedName>
    <definedName name="rack1" localSheetId="9">#REF!</definedName>
    <definedName name="rack1">#REF!</definedName>
    <definedName name="rack2" localSheetId="9">#REF!</definedName>
    <definedName name="rack2">#REF!</definedName>
    <definedName name="rack3" localSheetId="9">#REF!</definedName>
    <definedName name="rack3">#REF!</definedName>
    <definedName name="rack4" localSheetId="9">#REF!</definedName>
    <definedName name="rack4">#REF!</definedName>
    <definedName name="Range2" localSheetId="9">#REF!</definedName>
    <definedName name="Range2">#REF!</definedName>
    <definedName name="RANK" localSheetId="9">#REF!</definedName>
    <definedName name="RANK">#REF!</definedName>
    <definedName name="rate">14000</definedName>
    <definedName name="RATIOD" localSheetId="9">#REF!</definedName>
    <definedName name="RATIOD">#REF!</definedName>
    <definedName name="RB" localSheetId="9">#REF!</definedName>
    <definedName name="RB">#REF!</definedName>
    <definedName name="RCArea" localSheetId="9" hidden="1">#REF!</definedName>
    <definedName name="RCArea" hidden="1">#REF!</definedName>
    <definedName name="Recorder1" localSheetId="9">#REF!</definedName>
    <definedName name="Recorder1">#REF!</definedName>
    <definedName name="RECOUT">#N/A</definedName>
    <definedName name="Recover" localSheetId="9">#REF!</definedName>
    <definedName name="Recover">#REF!</definedName>
    <definedName name="Ref" localSheetId="9">#REF!</definedName>
    <definedName name="Ref">#REF!</definedName>
    <definedName name="REMARK_H">""</definedName>
    <definedName name="RESULT99" localSheetId="9">#REF!</definedName>
    <definedName name="RESULT99">#REF!</definedName>
    <definedName name="RESUMEN" localSheetId="9">#REF!</definedName>
    <definedName name="RESUMEN">#REF!</definedName>
    <definedName name="RFP003A" localSheetId="9">#REF!</definedName>
    <definedName name="RFP003A">#REF!</definedName>
    <definedName name="RFP003B" localSheetId="9">#REF!</definedName>
    <definedName name="RFP003B">#REF!</definedName>
    <definedName name="RFP003C" localSheetId="9">#REF!</definedName>
    <definedName name="RFP003C">#REF!</definedName>
    <definedName name="RFP003D" localSheetId="9">#REF!</definedName>
    <definedName name="RFP003D">#REF!</definedName>
    <definedName name="RFP003E" localSheetId="9">#REF!</definedName>
    <definedName name="RFP003E">#REF!</definedName>
    <definedName name="RFP003F" localSheetId="9">#REF!</definedName>
    <definedName name="RFP003F">#REF!</definedName>
    <definedName name="rmcAccount">103400</definedName>
    <definedName name="rmcCategory">"ACTUAL"</definedName>
    <definedName name="rmcFrequency">"MON"</definedName>
    <definedName name="rmcName">"CDICON"</definedName>
    <definedName name="RMCOptions">"*010000000000000"</definedName>
    <definedName name="rmcPeriod">9701</definedName>
    <definedName name="rot">"Ellipse 244"</definedName>
    <definedName name="rr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r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rt" localSheetId="9">#REF!</definedName>
    <definedName name="rt">#REF!</definedName>
    <definedName name="s" localSheetId="9">{"Folie 3",#N/A,FALSE,"Jahresumsätze";"Folie 4",#N/A,FALSE,"Jahresumsätze";"Folie 5",#N/A,FALSE,"Jahresumsätze";"Folie 6",#N/A,FALSE,"Jahresumsätze";"Folie 7",#N/A,FALSE,"Jahresumsätze";"Folie 8",#N/A,FALSE,"Jahresumsätze"}</definedName>
    <definedName name="s">{"Folie 3",#N/A,FALSE,"Jahresumsätze";"Folie 4",#N/A,FALSE,"Jahresumsätze";"Folie 5",#N/A,FALSE,"Jahresumsätze";"Folie 6",#N/A,FALSE,"Jahresumsätze";"Folie 7",#N/A,FALSE,"Jahresumsätze";"Folie 8",#N/A,FALSE,"Jahresumsätze"}</definedName>
    <definedName name="sad" localSheetId="9">#REF!</definedName>
    <definedName name="sad">#REF!</definedName>
    <definedName name="Safety1" localSheetId="9" hidden="1">{"'Actual'!$A$1:$F$25"}</definedName>
    <definedName name="Safety1" hidden="1">{"'Actual'!$A$1:$F$25"}</definedName>
    <definedName name="SAPBEXdnldView" hidden="1">"3UZMH742MMSVV8IA3B4G5296Z"</definedName>
    <definedName name="SAPBEXrevision" hidden="1">5</definedName>
    <definedName name="SAPBEXREVISIONN" hidden="1">25</definedName>
    <definedName name="SAPBEXsysID" hidden="1">"B10"</definedName>
    <definedName name="SAPBEXwbID" hidden="1">"0422K8FL3VHURLAH1ZE0FYH10"</definedName>
    <definedName name="SAV" localSheetId="9">#REF!</definedName>
    <definedName name="SAV">#REF!</definedName>
    <definedName name="SBDATA" localSheetId="9">OFFSET(#REF!,0,0,COUNTA(#REF!),COUNTA(#REF!))</definedName>
    <definedName name="SBDATA">OFFSET(#REF!,0,0,COUNTA(#REF!),COUNTA(#REF!))</definedName>
    <definedName name="SC" localSheetId="9">#REF!</definedName>
    <definedName name="SC">#REF!</definedName>
    <definedName name="SCH" localSheetId="9">#REF!</definedName>
    <definedName name="SCH">#REF!</definedName>
    <definedName name="sd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1p" localSheetId="9">#REF!</definedName>
    <definedName name="sd1p">#REF!</definedName>
    <definedName name="sd3p" localSheetId="9">#REF!</definedName>
    <definedName name="sd3p">#REF!</definedName>
    <definedName name="SDDK" localSheetId="9">#REF!</definedName>
    <definedName name="SDDK">#REF!</definedName>
    <definedName name="sdfg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fs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f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MONG" localSheetId="9">#REF!</definedName>
    <definedName name="SDMONG">#REF!</definedName>
    <definedName name="sdr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s" localSheetId="9">#REF!</definedName>
    <definedName name="sds">#REF!</definedName>
    <definedName name="sells" localSheetId="9">#REF!</definedName>
    <definedName name="sells">#REF!</definedName>
    <definedName name="sfg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heet1" localSheetId="9">#REF!</definedName>
    <definedName name="Sheet1">#REF!</definedName>
    <definedName name="ShowZeroValues">"TRUE"</definedName>
    <definedName name="sht" localSheetId="9">#REF!</definedName>
    <definedName name="sht">#REF!</definedName>
    <definedName name="sht1p" localSheetId="9">#REF!</definedName>
    <definedName name="sht1p">#REF!</definedName>
    <definedName name="sht3p" localSheetId="9">#REF!</definedName>
    <definedName name="sht3p">#REF!</definedName>
    <definedName name="SIZE" localSheetId="9">#REF!</definedName>
    <definedName name="SIZE">#REF!</definedName>
    <definedName name="SL_CRD" localSheetId="9">#REF!</definedName>
    <definedName name="SL_CRD">#REF!</definedName>
    <definedName name="SL_CRS" localSheetId="9">#REF!</definedName>
    <definedName name="SL_CRS">#REF!</definedName>
    <definedName name="SL_CS" localSheetId="9">#REF!</definedName>
    <definedName name="SL_CS">#REF!</definedName>
    <definedName name="SL_DD" localSheetId="9">#REF!</definedName>
    <definedName name="SL_DD">#REF!</definedName>
    <definedName name="slBTLT1pm" localSheetId="9">#REF!</definedName>
    <definedName name="slBTLT1pm">#REF!</definedName>
    <definedName name="slBTLT3pm" localSheetId="9">#REF!</definedName>
    <definedName name="slBTLT3pm">#REF!</definedName>
    <definedName name="slBTLTct" localSheetId="9">#REF!</definedName>
    <definedName name="slBTLTct">#REF!</definedName>
    <definedName name="slBTLTHTDL" localSheetId="9">#REF!</definedName>
    <definedName name="slBTLTHTDL">#REF!</definedName>
    <definedName name="slBTLTHTHH" localSheetId="9">#REF!</definedName>
    <definedName name="slBTLTHTHH">#REF!</definedName>
    <definedName name="slchang1pm" localSheetId="9">#REF!</definedName>
    <definedName name="slchang1pm">#REF!</definedName>
    <definedName name="slchang3pm" localSheetId="9">#REF!</definedName>
    <definedName name="slchang3pm">#REF!</definedName>
    <definedName name="slchangct" localSheetId="9">#REF!</definedName>
    <definedName name="slchangct">#REF!</definedName>
    <definedName name="slchanght" localSheetId="9">#REF!</definedName>
    <definedName name="slchanght">#REF!</definedName>
    <definedName name="slchangHTDL" localSheetId="9">#REF!</definedName>
    <definedName name="slchangHTDL">#REF!</definedName>
    <definedName name="slchangHTHH" localSheetId="9">#REF!</definedName>
    <definedName name="slchangHTHH">#REF!</definedName>
    <definedName name="slmong1pm" localSheetId="9">#REF!</definedName>
    <definedName name="slmong1pm">#REF!</definedName>
    <definedName name="slmong3pm" localSheetId="9">#REF!</definedName>
    <definedName name="slmong3pm">#REF!</definedName>
    <definedName name="slmongct" localSheetId="9">#REF!</definedName>
    <definedName name="slmongct">#REF!</definedName>
    <definedName name="slmonght" localSheetId="9">#REF!</definedName>
    <definedName name="slmonght">#REF!</definedName>
    <definedName name="slmongHTDL" localSheetId="9">#REF!</definedName>
    <definedName name="slmongHTDL">#REF!</definedName>
    <definedName name="slmongHTHH" localSheetId="9">#REF!</definedName>
    <definedName name="slmongHTHH">#REF!</definedName>
    <definedName name="slmongneo1pm" localSheetId="9">#REF!</definedName>
    <definedName name="slmongneo1pm">#REF!</definedName>
    <definedName name="slmongneo3pm" localSheetId="9">#REF!</definedName>
    <definedName name="slmongneo3pm">#REF!</definedName>
    <definedName name="slmongneoct" localSheetId="9">#REF!</definedName>
    <definedName name="slmongneoct">#REF!</definedName>
    <definedName name="slmongneoht" localSheetId="9">#REF!</definedName>
    <definedName name="slmongneoht">#REF!</definedName>
    <definedName name="slmongneoHTDL" localSheetId="9">#REF!</definedName>
    <definedName name="slmongneoHTDL">#REF!</definedName>
    <definedName name="slmongneoHTHH" localSheetId="9">#REF!</definedName>
    <definedName name="slmongneoHTHH">#REF!</definedName>
    <definedName name="sltdll1pm" localSheetId="9">#REF!</definedName>
    <definedName name="sltdll1pm">#REF!</definedName>
    <definedName name="sltdll3pm" localSheetId="9">#REF!</definedName>
    <definedName name="sltdll3pm">#REF!</definedName>
    <definedName name="sltdllct" localSheetId="9">#REF!</definedName>
    <definedName name="sltdllct">#REF!</definedName>
    <definedName name="sltdllHTDL" localSheetId="9">#REF!</definedName>
    <definedName name="sltdllHTDL">#REF!</definedName>
    <definedName name="sltdllHTHH" localSheetId="9">#REF!</definedName>
    <definedName name="sltdllHTHH">#REF!</definedName>
    <definedName name="slxa1pm" localSheetId="9">#REF!</definedName>
    <definedName name="slxa1pm">#REF!</definedName>
    <definedName name="slxa3pm" localSheetId="9">#REF!</definedName>
    <definedName name="slxa3pm">#REF!</definedName>
    <definedName name="slxact" localSheetId="9">#REF!</definedName>
    <definedName name="slxact">#REF!</definedName>
    <definedName name="Smart_Chart_Data_Table_27f4f82f0c0f4057bbbab2f04b9c894e" localSheetId="9">#REF!</definedName>
    <definedName name="Smart_Chart_Data_Table_27f4f82f0c0f4057bbbab2f04b9c894e">#REF!</definedName>
    <definedName name="Smart_Chart_Data_Table_5b72017a517240a799186d1337bfdfce" localSheetId="9">#REF!</definedName>
    <definedName name="Smart_Chart_Data_Table_5b72017a517240a799186d1337bfdfce">#REF!</definedName>
    <definedName name="Smart_Chart_Data_Table_64e0f834349d4de3b0d1a7cf5e3f4513" localSheetId="9">#REF!</definedName>
    <definedName name="Smart_Chart_Data_Table_64e0f834349d4de3b0d1a7cf5e3f4513">#REF!</definedName>
    <definedName name="Smart_Chart_Data_Table_6f6ecac17fd3421681dd9724a8c66d84" localSheetId="9">#REF!</definedName>
    <definedName name="Smart_Chart_Data_Table_6f6ecac17fd3421681dd9724a8c66d84">#REF!</definedName>
    <definedName name="Smart_Chart_Data_Table_91c1bef4fd55481e901bf0bd8383a99e" localSheetId="9">#REF!</definedName>
    <definedName name="Smart_Chart_Data_Table_91c1bef4fd55481e901bf0bd8383a99e">#REF!</definedName>
    <definedName name="Smart_Chart_Data_Table_a957bfd43f894968aaa002649366cc27" localSheetId="9">#REF!</definedName>
    <definedName name="Smart_Chart_Data_Table_a957bfd43f894968aaa002649366cc27">#REF!</definedName>
    <definedName name="Smart_Chart_Data_Table_c6a74c0a7dc945569ee569cd5a307e16" localSheetId="9">#REF!</definedName>
    <definedName name="Smart_Chart_Data_Table_c6a74c0a7dc945569ee569cd5a307e16">#REF!</definedName>
    <definedName name="Smart_Chart_Data_Table_d45706aa413a4b538c90f42abcbf26d2" localSheetId="9">#REF!</definedName>
    <definedName name="Smart_Chart_Data_Table_d45706aa413a4b538c90f42abcbf26d2">#REF!</definedName>
    <definedName name="Smart_Chart_Data_Table_dbe9a02b1a194c4e9c625fa64958b6a4" localSheetId="9">#REF!</definedName>
    <definedName name="Smart_Chart_Data_Table_dbe9a02b1a194c4e9c625fa64958b6a4">#REF!</definedName>
    <definedName name="Smart_Chart_Data_Table_f05b9a942e73421db797b135b2784000" localSheetId="9">#REF!</definedName>
    <definedName name="Smart_Chart_Data_Table_f05b9a942e73421db797b135b2784000">#REF!</definedName>
    <definedName name="Smart_Chart_Data_Table_f392ba94b11f479e9e0b294fefdc3d10" localSheetId="9">#REF!</definedName>
    <definedName name="Smart_Chart_Data_Table_f392ba94b11f479e9e0b294fefdc3d10">#REF!</definedName>
    <definedName name="Smart_Chart_Data_Table_f5e48cfbca8f4fb7b042004850329d97" localSheetId="9">#REF!</definedName>
    <definedName name="Smart_Chart_Data_Table_f5e48cfbca8f4fb7b042004850329d97">#REF!</definedName>
    <definedName name="SO_NOMRP">""</definedName>
    <definedName name="soc3p" localSheetId="9">#REF!</definedName>
    <definedName name="soc3p">#REF!</definedName>
    <definedName name="solieu" localSheetId="9">#REF!</definedName>
    <definedName name="solieu">#REF!</definedName>
    <definedName name="sort" localSheetId="9">#REF!</definedName>
    <definedName name="sort">#REF!</definedName>
    <definedName name="spec" localSheetId="9">#REF!</definedName>
    <definedName name="spec">#REF!</definedName>
    <definedName name="SpecialPrice" localSheetId="9" hidden="1">#REF!</definedName>
    <definedName name="SpecialPrice" hidden="1">#REF!</definedName>
    <definedName name="SPECSUMMARY" localSheetId="9">#REF!</definedName>
    <definedName name="SPECSUMMARY">#REF!</definedName>
    <definedName name="SPEND" localSheetId="9">#REF!</definedName>
    <definedName name="SPEND">#REF!</definedName>
    <definedName name="ss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" localSheetId="9" hidden="1">{"'Actual'!$A$1:$F$25"}</definedName>
    <definedName name="sss" hidden="1">{"'Actual'!$A$1:$F$25"}</definedName>
    <definedName name="ssss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ssssssssssss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ssssssss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ssssssssssssssss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ssssssssssss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t1p" localSheetId="9">#REF!</definedName>
    <definedName name="st1p">#REF!</definedName>
    <definedName name="st3p" localSheetId="9">#REF!</definedName>
    <definedName name="st3p">#REF!</definedName>
    <definedName name="Stagegate" localSheetId="9">#REF!</definedName>
    <definedName name="Stagegate">#REF!</definedName>
    <definedName name="Stand" localSheetId="9">#REF!</definedName>
    <definedName name="Stand">#REF!</definedName>
    <definedName name="STANDARCOSTAA" localSheetId="9">#REF!</definedName>
    <definedName name="STANDARCOSTAA">#REF!</definedName>
    <definedName name="STANDARCOSTC" localSheetId="9">#REF!</definedName>
    <definedName name="STANDARCOSTC">#REF!</definedName>
    <definedName name="STANDARCOSTD" localSheetId="9">#REF!</definedName>
    <definedName name="STANDARCOSTD">#REF!</definedName>
    <definedName name="Start">"AutoForm 2"</definedName>
    <definedName name="Start_1" localSheetId="9">#REF!</definedName>
    <definedName name="Start_1">#REF!</definedName>
    <definedName name="Start_10" localSheetId="9">#REF!</definedName>
    <definedName name="Start_10">#REF!</definedName>
    <definedName name="Start_11" localSheetId="9">#REF!</definedName>
    <definedName name="Start_11">#REF!</definedName>
    <definedName name="Start_12" localSheetId="9">#REF!</definedName>
    <definedName name="Start_12">#REF!</definedName>
    <definedName name="Start_13" localSheetId="9">#REF!</definedName>
    <definedName name="Start_13">#REF!</definedName>
    <definedName name="Start_2" localSheetId="9">#REF!</definedName>
    <definedName name="Start_2">#REF!</definedName>
    <definedName name="Start_3" localSheetId="9">#REF!</definedName>
    <definedName name="Start_3">#REF!</definedName>
    <definedName name="Start_4" localSheetId="9">#REF!</definedName>
    <definedName name="Start_4">#REF!</definedName>
    <definedName name="Start_5" localSheetId="9">#REF!</definedName>
    <definedName name="Start_5">#REF!</definedName>
    <definedName name="Start_6" localSheetId="9">#REF!</definedName>
    <definedName name="Start_6">#REF!</definedName>
    <definedName name="Start_7" localSheetId="9">#REF!</definedName>
    <definedName name="Start_7">#REF!</definedName>
    <definedName name="Start_8" localSheetId="9">#REF!</definedName>
    <definedName name="Start_8">#REF!</definedName>
    <definedName name="Start_9" localSheetId="9">#REF!</definedName>
    <definedName name="Start_9">#REF!</definedName>
    <definedName name="START_DD_H">"2008-05-13"</definedName>
    <definedName name="State" localSheetId="9">#REF!</definedName>
    <definedName name="State">#REF!</definedName>
    <definedName name="Status" localSheetId="9">#REF!</definedName>
    <definedName name="Status">#REF!</definedName>
    <definedName name="Statusbericht_Eingabe" localSheetId="9">#REF!,#REF!</definedName>
    <definedName name="Statusbericht_Eingabe">#REF!,#REF!</definedName>
    <definedName name="SUMMARY" localSheetId="9">#REF!</definedName>
    <definedName name="SUMMARY">#REF!</definedName>
    <definedName name="T" localSheetId="9">#REF!</definedName>
    <definedName name="T">#REF!</definedName>
    <definedName name="t_all" localSheetId="9">#REF!</definedName>
    <definedName name="t_all">#REF!</definedName>
    <definedName name="T_AM_act" localSheetId="9">#REF!</definedName>
    <definedName name="T_AM_act">#REF!</definedName>
    <definedName name="T_AM_plan" localSheetId="9">#REF!</definedName>
    <definedName name="T_AM_plan">#REF!</definedName>
    <definedName name="T_AS_act" localSheetId="9">#REF!</definedName>
    <definedName name="T_AS_act">#REF!</definedName>
    <definedName name="T_AS_plan" localSheetId="9">#REF!</definedName>
    <definedName name="T_AS_plan">#REF!</definedName>
    <definedName name="T_EU_act" localSheetId="9">#REF!</definedName>
    <definedName name="T_EU_act">#REF!</definedName>
    <definedName name="T_EU_plan" localSheetId="9">#REF!</definedName>
    <definedName name="T_EU_plan">#REF!</definedName>
    <definedName name="T_HOP" localSheetId="9">#REF!</definedName>
    <definedName name="T_HOP">#REF!</definedName>
    <definedName name="T02_DANH_MUC_CONG_VIEC" localSheetId="9">#REF!</definedName>
    <definedName name="T02_DANH_MUC_CONG_VIEC">#REF!</definedName>
    <definedName name="T03_BANG_GIA_VAT_LIEU" localSheetId="9">#REF!</definedName>
    <definedName name="T03_BANG_GIA_VAT_LIEU">#REF!</definedName>
    <definedName name="T09_DINH_MUC_DU_TOAN" localSheetId="9">#REF!</definedName>
    <definedName name="T09_DINH_MUC_DU_TOAN">#REF!</definedName>
    <definedName name="t101p" localSheetId="9">#REF!</definedName>
    <definedName name="t101p">#REF!</definedName>
    <definedName name="t103p" localSheetId="9">#REF!</definedName>
    <definedName name="t103p">#REF!</definedName>
    <definedName name="t10m" localSheetId="9">#REF!</definedName>
    <definedName name="t10m">#REF!</definedName>
    <definedName name="T10nc" localSheetId="9">#REF!</definedName>
    <definedName name="T10nc">#REF!</definedName>
    <definedName name="t10nc1p" localSheetId="9">#REF!</definedName>
    <definedName name="t10nc1p">#REF!</definedName>
    <definedName name="T10vc" localSheetId="9">#REF!</definedName>
    <definedName name="T10vc">#REF!</definedName>
    <definedName name="T10vl" localSheetId="9">#REF!</definedName>
    <definedName name="T10vl">#REF!</definedName>
    <definedName name="t10vl1p" localSheetId="9">#REF!</definedName>
    <definedName name="t10vl1p">#REF!</definedName>
    <definedName name="t121p" localSheetId="9">#REF!</definedName>
    <definedName name="t121p">#REF!</definedName>
    <definedName name="t123p" localSheetId="9">#REF!</definedName>
    <definedName name="t123p">#REF!</definedName>
    <definedName name="T12nc" localSheetId="9">#REF!</definedName>
    <definedName name="T12nc">#REF!</definedName>
    <definedName name="t12nc3p" localSheetId="9">#REF!</definedName>
    <definedName name="t12nc3p">#REF!</definedName>
    <definedName name="T12vc" localSheetId="9">#REF!</definedName>
    <definedName name="T12vc">#REF!</definedName>
    <definedName name="T12vl" localSheetId="9">#REF!</definedName>
    <definedName name="T12vl">#REF!</definedName>
    <definedName name="t141p" localSheetId="9">#REF!</definedName>
    <definedName name="t141p">#REF!</definedName>
    <definedName name="t143p" localSheetId="9">#REF!</definedName>
    <definedName name="t143p">#REF!</definedName>
    <definedName name="T14nc" localSheetId="9">#REF!</definedName>
    <definedName name="T14nc">#REF!</definedName>
    <definedName name="T14vc" localSheetId="9">#REF!</definedName>
    <definedName name="T14vc">#REF!</definedName>
    <definedName name="T14vl" localSheetId="9">#REF!</definedName>
    <definedName name="T14vl">#REF!</definedName>
    <definedName name="t7m" localSheetId="9">#REF!</definedName>
    <definedName name="t7m">#REF!</definedName>
    <definedName name="t8m" localSheetId="9">#REF!</definedName>
    <definedName name="t8m">#REF!</definedName>
    <definedName name="TA" localSheetId="9">#REF!</definedName>
    <definedName name="TA">#REF!</definedName>
    <definedName name="Tab_sverweis" localSheetId="9">#REF!</definedName>
    <definedName name="Tab_sverweis">#REF!</definedName>
    <definedName name="TableName">"Dummy"</definedName>
    <definedName name="TAM">#N/A</definedName>
    <definedName name="TAMTINH" localSheetId="9">#REF!</definedName>
    <definedName name="TAMTINH">#REF!</definedName>
    <definedName name="TaxTV">10%</definedName>
    <definedName name="TaxXL">5%</definedName>
    <definedName name="tb" localSheetId="9">#REF!</definedName>
    <definedName name="tb">#REF!</definedName>
    <definedName name="tbl_ProdInfo" localSheetId="9" hidden="1">#REF!</definedName>
    <definedName name="tbl_ProdInfo" hidden="1">#REF!</definedName>
    <definedName name="tbtram" localSheetId="9">#REF!</definedName>
    <definedName name="tbtram">#REF!</definedName>
    <definedName name="TBXD" localSheetId="9">#REF!</definedName>
    <definedName name="TBXD">#REF!</definedName>
    <definedName name="TC" localSheetId="9">#REF!</definedName>
    <definedName name="TC">#REF!</definedName>
    <definedName name="TC_NHANH1" localSheetId="9">#REF!</definedName>
    <definedName name="TC_NHANH1">#REF!</definedName>
    <definedName name="td" localSheetId="9">#REF!</definedName>
    <definedName name="td">#REF!</definedName>
    <definedName name="td10vl" localSheetId="9">#REF!</definedName>
    <definedName name="td10vl">#REF!</definedName>
    <definedName name="td12nc" localSheetId="9">#REF!</definedName>
    <definedName name="td12nc">#REF!</definedName>
    <definedName name="TD12vl" localSheetId="9">#REF!</definedName>
    <definedName name="TD12vl">#REF!</definedName>
    <definedName name="TD1p1nc" localSheetId="9">#REF!</definedName>
    <definedName name="TD1p1nc">#REF!</definedName>
    <definedName name="td1p1vc" localSheetId="9">#REF!</definedName>
    <definedName name="td1p1vc">#REF!</definedName>
    <definedName name="TD1p1vl" localSheetId="9">#REF!</definedName>
    <definedName name="TD1p1vl">#REF!</definedName>
    <definedName name="TD1p2nc" localSheetId="9">#REF!</definedName>
    <definedName name="TD1p2nc">#REF!</definedName>
    <definedName name="TD1p2vc" localSheetId="9">#REF!</definedName>
    <definedName name="TD1p2vc">#REF!</definedName>
    <definedName name="TD1p2vl" localSheetId="9">#REF!</definedName>
    <definedName name="TD1p2vl">#REF!</definedName>
    <definedName name="TD1pnc" localSheetId="9">#REF!</definedName>
    <definedName name="TD1pnc">#REF!</definedName>
    <definedName name="TD1pvl" localSheetId="9">#REF!</definedName>
    <definedName name="TD1pvl">#REF!</definedName>
    <definedName name="td3p" localSheetId="9">#REF!</definedName>
    <definedName name="td3p">#REF!</definedName>
    <definedName name="TDctnc" localSheetId="9">#REF!</definedName>
    <definedName name="TDctnc">#REF!</definedName>
    <definedName name="TDctvc" localSheetId="9">#REF!</definedName>
    <definedName name="TDctvc">#REF!</definedName>
    <definedName name="TDctvl" localSheetId="9">#REF!</definedName>
    <definedName name="TDctvl">#REF!</definedName>
    <definedName name="tdll1pm" localSheetId="9">#REF!</definedName>
    <definedName name="tdll1pm">#REF!</definedName>
    <definedName name="tdll3pm" localSheetId="9">#REF!</definedName>
    <definedName name="tdll3pm">#REF!</definedName>
    <definedName name="tdllct" localSheetId="9">#REF!</definedName>
    <definedName name="tdllct">#REF!</definedName>
    <definedName name="tdllHTDL" localSheetId="9">#REF!</definedName>
    <definedName name="tdllHTDL">#REF!</definedName>
    <definedName name="tdllHTHH" localSheetId="9">#REF!</definedName>
    <definedName name="tdllHTHH">#REF!</definedName>
    <definedName name="TDmnc" localSheetId="9">#REF!</definedName>
    <definedName name="TDmnc">#REF!</definedName>
    <definedName name="TDmvc" localSheetId="9">#REF!</definedName>
    <definedName name="TDmvc">#REF!</definedName>
    <definedName name="TDmvl" localSheetId="9">#REF!</definedName>
    <definedName name="TDmvl">#REF!</definedName>
    <definedName name="tdnc1p" localSheetId="9">#REF!</definedName>
    <definedName name="tdnc1p">#REF!</definedName>
    <definedName name="tdtr2cnc" localSheetId="9">#REF!</definedName>
    <definedName name="tdtr2cnc">#REF!</definedName>
    <definedName name="tdtr2cvl" localSheetId="9">#REF!</definedName>
    <definedName name="tdtr2cvl">#REF!</definedName>
    <definedName name="tdvl1p" localSheetId="9">#REF!</definedName>
    <definedName name="tdvl1p">#REF!</definedName>
    <definedName name="Team" localSheetId="9">#REF!</definedName>
    <definedName name="Team">#REF!</definedName>
    <definedName name="TENCT" localSheetId="9">#REF!</definedName>
    <definedName name="TENCT">#REF!</definedName>
    <definedName name="Termin_Eingabefelder" localSheetId="9">#REF!,#REF!,#REF!,#REF!,#REF!</definedName>
    <definedName name="Termin_Eingabefelder">#REF!,#REF!,#REF!,#REF!,#REF!</definedName>
    <definedName name="Termin_Soll_Felder" localSheetId="9">#REF!,#REF!,#REF!,#REF!</definedName>
    <definedName name="Termin_Soll_Felder">#REF!,#REF!,#REF!,#REF!</definedName>
    <definedName name="Termin_Termine" localSheetId="9">#REF!,#REF!</definedName>
    <definedName name="Termin_Termine">#REF!,#REF!</definedName>
    <definedName name="test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es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est12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est1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est2Total" localSheetId="9">#REF!</definedName>
    <definedName name="Test2Total">#REF!</definedName>
    <definedName name="TestTotal" localSheetId="9">#REF!</definedName>
    <definedName name="TestTotal">#REF!</definedName>
    <definedName name="TextRefCopy1" localSheetId="9">#REF!</definedName>
    <definedName name="TextRefCopy1">#REF!</definedName>
    <definedName name="TextRefCopy10" localSheetId="9">#REF!</definedName>
    <definedName name="TextRefCopy10">#REF!</definedName>
    <definedName name="TextRefCopy2" localSheetId="9">#REF!</definedName>
    <definedName name="TextRefCopy2">#REF!</definedName>
    <definedName name="TextRefCopy3" localSheetId="9">#REF!</definedName>
    <definedName name="TextRefCopy3">#REF!</definedName>
    <definedName name="TextRefCopy4" localSheetId="9">#REF!</definedName>
    <definedName name="TextRefCopy4">#REF!</definedName>
    <definedName name="TextRefCopy5" localSheetId="9">#REF!</definedName>
    <definedName name="TextRefCopy5">#REF!</definedName>
    <definedName name="TextRefCopy6" localSheetId="9">#REF!</definedName>
    <definedName name="TextRefCopy6">#REF!</definedName>
    <definedName name="TextRefCopy7" localSheetId="9">#REF!</definedName>
    <definedName name="TextRefCopy7">#REF!</definedName>
    <definedName name="TextRefCopy8" localSheetId="9">#REF!</definedName>
    <definedName name="TextRefCopy8">#REF!</definedName>
    <definedName name="TextRefCopy9" localSheetId="9">#REF!</definedName>
    <definedName name="TextRefCopy9">#REF!</definedName>
    <definedName name="TextRefCopyRangeCount" hidden="1">10</definedName>
    <definedName name="TG" localSheetId="9">#REF!</definedName>
    <definedName name="TG">#REF!</definedName>
    <definedName name="thai" localSheetId="9">#REF!</definedName>
    <definedName name="thai">#REF!</definedName>
    <definedName name="THCTAU" localSheetId="9">#REF!</definedName>
    <definedName name="THCTAU">#REF!</definedName>
    <definedName name="THGO1pnc" localSheetId="9">#REF!</definedName>
    <definedName name="THGO1pnc">#REF!</definedName>
    <definedName name="thht" localSheetId="9">#REF!</definedName>
    <definedName name="thht">#REF!</definedName>
    <definedName name="THI" localSheetId="9">#REF!</definedName>
    <definedName name="THI">#REF!</definedName>
    <definedName name="thkp3" localSheetId="9">#REF!</definedName>
    <definedName name="thkp3">#REF!</definedName>
    <definedName name="THT" localSheetId="9">#REF!</definedName>
    <definedName name="THT">#REF!</definedName>
    <definedName name="thtt" localSheetId="9">#REF!</definedName>
    <definedName name="thtt">#REF!</definedName>
    <definedName name="Tien" localSheetId="9">#REF!</definedName>
    <definedName name="Tien">#REF!</definedName>
    <definedName name="TienLuong" localSheetId="9">#REF!</definedName>
    <definedName name="TienLuong">#REF!</definedName>
    <definedName name="TITAN" localSheetId="9">#REF!</definedName>
    <definedName name="TITAN">#REF!</definedName>
    <definedName name="TLAC120" localSheetId="9">#REF!</definedName>
    <definedName name="TLAC120">#REF!</definedName>
    <definedName name="TLAC35" localSheetId="9">#REF!</definedName>
    <definedName name="TLAC35">#REF!</definedName>
    <definedName name="TLAC50" localSheetId="9">#REF!</definedName>
    <definedName name="TLAC50">#REF!</definedName>
    <definedName name="TLAC70" localSheetId="9">#REF!</definedName>
    <definedName name="TLAC70">#REF!</definedName>
    <definedName name="TLAC95" localSheetId="9">#REF!</definedName>
    <definedName name="TLAC95">#REF!</definedName>
    <definedName name="Tle" localSheetId="9">#REF!</definedName>
    <definedName name="Tle">#REF!</definedName>
    <definedName name="tluong" localSheetId="9">#REF!</definedName>
    <definedName name="tluong">#REF!</definedName>
    <definedName name="TM" localSheetId="9">#REF!</definedName>
    <definedName name="TM">#REF!</definedName>
    <definedName name="TNCM" localSheetId="9">#REF!</definedName>
    <definedName name="TNCM">#REF!</definedName>
    <definedName name="token" localSheetId="9" hidden="1">{"'page 1'!$K$13","'page 1'!$A$1:$V$50"}</definedName>
    <definedName name="token" hidden="1">{"'page 1'!$K$13","'page 1'!$A$1:$V$50"}</definedName>
    <definedName name="TONGDUTOAN" localSheetId="9">#REF!</definedName>
    <definedName name="TONGDUTOAN">#REF!</definedName>
    <definedName name="TOP" localSheetId="9">#REF!</definedName>
    <definedName name="TOP">#REF!</definedName>
    <definedName name="total" localSheetId="9">#REF!</definedName>
    <definedName name="total">#REF!</definedName>
    <definedName name="totald" localSheetId="9">#REF!</definedName>
    <definedName name="totald">#REF!</definedName>
    <definedName name="Totales" localSheetId="9">#REF!,#REF!,#REF!,#REF!</definedName>
    <definedName name="Totales">#REF!,#REF!,#REF!,#REF!</definedName>
    <definedName name="Totales2" localSheetId="9">#REF!,#REF!,#REF!,#REF!,#REF!</definedName>
    <definedName name="Totales2">#REF!,#REF!,#REF!,#REF!,#REF!</definedName>
    <definedName name="TPLRP" localSheetId="9">#REF!</definedName>
    <definedName name="TPLRP">#REF!</definedName>
    <definedName name="TPM" localSheetId="9">#REF!</definedName>
    <definedName name="TPM">#REF!</definedName>
    <definedName name="tr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ra_DM_su_dung" localSheetId="9">#REF!</definedName>
    <definedName name="Tra_DM_su_dung">#REF!</definedName>
    <definedName name="Tra_don_gia_KS" localSheetId="9">#REF!</definedName>
    <definedName name="Tra_don_gia_KS">#REF!</definedName>
    <definedName name="Tra_DTCT" localSheetId="9">#REF!</definedName>
    <definedName name="Tra_DTCT">#REF!</definedName>
    <definedName name="Tra_tim_hang_mucPT_trung" localSheetId="9">#REF!</definedName>
    <definedName name="Tra_tim_hang_mucPT_trung">#REF!</definedName>
    <definedName name="Tra_TL" localSheetId="9">#REF!</definedName>
    <definedName name="Tra_TL">#REF!</definedName>
    <definedName name="Tra_ty_le2" localSheetId="9">#REF!</definedName>
    <definedName name="Tra_ty_le2">#REF!</definedName>
    <definedName name="Tra_ty_le3" localSheetId="9">#REF!</definedName>
    <definedName name="Tra_ty_le3">#REF!</definedName>
    <definedName name="Tra_ty_le4" localSheetId="9">#REF!</definedName>
    <definedName name="Tra_ty_le4">#REF!</definedName>
    <definedName name="Tra_ty_le5" localSheetId="9">#REF!</definedName>
    <definedName name="Tra_ty_le5">#REF!</definedName>
    <definedName name="TRADE2" localSheetId="9">#REF!</definedName>
    <definedName name="TRADE2">#REF!</definedName>
    <definedName name="TRAM" localSheetId="9">#REF!</definedName>
    <definedName name="TRAM">#REF!</definedName>
    <definedName name="tt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_1P" localSheetId="9">#REF!</definedName>
    <definedName name="TT_1P">#REF!</definedName>
    <definedName name="TT_3p" localSheetId="9">#REF!</definedName>
    <definedName name="TT_3p">#REF!</definedName>
    <definedName name="ttbt" localSheetId="9">#REF!</definedName>
    <definedName name="ttbt">#REF!</definedName>
    <definedName name="TTDD" localSheetId="9">#REF!</definedName>
    <definedName name="TTDD">#REF!</definedName>
    <definedName name="TTDDCT3p" localSheetId="9">#REF!</definedName>
    <definedName name="TTDDCT3p">#REF!</definedName>
    <definedName name="tthi" localSheetId="9">#REF!</definedName>
    <definedName name="tthi">#REF!</definedName>
    <definedName name="ttronmk" localSheetId="9">#REF!</definedName>
    <definedName name="ttronmk">#REF!</definedName>
    <definedName name="tttt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ttt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t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URNBACK" localSheetId="9">INDIRECT("09_STD_EXPORT_标准成本计算表!"&amp;""&amp;"G"&amp;""&amp;MATCH(!$K$1,#REF!,0))</definedName>
    <definedName name="TURNBACK">INDIRECT("09_STD_EXPORT_标准成本计算表!"&amp;""&amp;"G"&amp;""&amp;MATCH(!$K$1,#REF!,0))</definedName>
    <definedName name="tv75nc" localSheetId="9">#REF!</definedName>
    <definedName name="tv75nc">#REF!</definedName>
    <definedName name="tv75vl" localSheetId="9">#REF!</definedName>
    <definedName name="tv75vl">#REF!</definedName>
    <definedName name="TXL">#N/A</definedName>
    <definedName name="ty" localSheetId="9">#REF!</definedName>
    <definedName name="ty">#REF!</definedName>
    <definedName name="ty_le" localSheetId="9">#REF!</definedName>
    <definedName name="ty_le">#REF!</definedName>
    <definedName name="ty_le_BTN" localSheetId="9">#REF!</definedName>
    <definedName name="ty_le_BTN">#REF!</definedName>
    <definedName name="Ty_le1" localSheetId="9">#REF!</definedName>
    <definedName name="Ty_le1">#REF!</definedName>
    <definedName name="TYU" localSheetId="9">#REF!</definedName>
    <definedName name="TYU">#REF!</definedName>
    <definedName name="Überleitung_DB" localSheetId="9">#REF!</definedName>
    <definedName name="Überleitung_DB">#REF!</definedName>
    <definedName name="Überleitung_Eingabe" localSheetId="9">#REF!,#REF!,#REF!,#REF!,#REF!</definedName>
    <definedName name="Überleitung_Eingabe">#REF!,#REF!,#REF!,#REF!,#REF!</definedName>
    <definedName name="Überleitung_Ende" localSheetId="9">#REF!</definedName>
    <definedName name="Überleitung_Ende">#REF!</definedName>
    <definedName name="Überleitung_Start" localSheetId="9">#REF!</definedName>
    <definedName name="Überleitung_Start">#REF!</definedName>
    <definedName name="UFPrn20040307090525" localSheetId="9">#REF!</definedName>
    <definedName name="UFPrn20040307090525">#REF!</definedName>
    <definedName name="UFPrn20040726091933" localSheetId="9">#REF!</definedName>
    <definedName name="UFPrn20040726091933">#REF!</definedName>
    <definedName name="UFPrn20040812141748" localSheetId="9">#REF!</definedName>
    <definedName name="UFPrn20040812141748">#REF!</definedName>
    <definedName name="UFPrn20040812141839" localSheetId="9">#REF!</definedName>
    <definedName name="UFPrn20040812141839">#REF!</definedName>
    <definedName name="UFPrn20040907140125" localSheetId="9">#REF!</definedName>
    <definedName name="UFPrn20040907140125">#REF!</definedName>
    <definedName name="UFPrn20040908134652" localSheetId="9">#REF!</definedName>
    <definedName name="UFPrn20040908134652">#REF!</definedName>
    <definedName name="UFPrn20040908142005" localSheetId="9">#REF!</definedName>
    <definedName name="UFPrn20040908142005">#REF!</definedName>
    <definedName name="UFPrn20040908194024" localSheetId="9">#REF!</definedName>
    <definedName name="UFPrn20040908194024">#REF!</definedName>
    <definedName name="UFPrn20060209101325" localSheetId="9">#REF!</definedName>
    <definedName name="UFPrn20060209101325">#REF!</definedName>
    <definedName name="UFPrn20060619133457" localSheetId="9">#REF!</definedName>
    <definedName name="UFPrn20060619133457">#REF!</definedName>
    <definedName name="UFPrn20060718080716" localSheetId="9">#REF!</definedName>
    <definedName name="UFPrn20060718080716">#REF!</definedName>
    <definedName name="UFPrn20060911132821" localSheetId="9">#REF!</definedName>
    <definedName name="UFPrn20060911132821">#REF!</definedName>
    <definedName name="UFPrn20070403092159" localSheetId="9">#REF!</definedName>
    <definedName name="UFPrn20070403092159">#REF!</definedName>
    <definedName name="UFPrn20070408164725" localSheetId="9">#REF!</definedName>
    <definedName name="UFPrn20070408164725">#REF!</definedName>
    <definedName name="UFPrn20070510144339" localSheetId="9">#REF!</definedName>
    <definedName name="UFPrn20070510144339">#REF!</definedName>
    <definedName name="UFPrn20070511091410" localSheetId="9">#REF!</definedName>
    <definedName name="UFPrn20070511091410">#REF!</definedName>
    <definedName name="UFPrn20070511145629" localSheetId="9">#REF!</definedName>
    <definedName name="UFPrn20070511145629">#REF!</definedName>
    <definedName name="UFPrn20070808151404" localSheetId="9">#REF!</definedName>
    <definedName name="UFPrn20070808151404">#REF!</definedName>
    <definedName name="UFPrn20070830143250" localSheetId="9">#REF!</definedName>
    <definedName name="UFPrn20070830143250">#REF!</definedName>
    <definedName name="UFPrn20070910200831" localSheetId="9">#REF!</definedName>
    <definedName name="UFPrn20070910200831">#REF!</definedName>
    <definedName name="UFPrn20080110145527" localSheetId="9">#REF!</definedName>
    <definedName name="UFPrn20080110145527">#REF!</definedName>
    <definedName name="UFPrn20080112173740" localSheetId="9">#REF!</definedName>
    <definedName name="UFPrn20080112173740">#REF!</definedName>
    <definedName name="UFPrn20080113100755" localSheetId="9">#REF!</definedName>
    <definedName name="UFPrn20080113100755">#REF!</definedName>
    <definedName name="UFPrn20080113141141" localSheetId="9">#REF!</definedName>
    <definedName name="UFPrn20080113141141">#REF!</definedName>
    <definedName name="UFPrn20080309105151" localSheetId="9">#REF!</definedName>
    <definedName name="UFPrn20080309105151">#REF!</definedName>
    <definedName name="UFPrn20080309121540" localSheetId="9">#REF!</definedName>
    <definedName name="UFPrn20080309121540">#REF!</definedName>
    <definedName name="UFPrn20080309122017" localSheetId="9">#REF!</definedName>
    <definedName name="UFPrn20080309122017">#REF!</definedName>
    <definedName name="UFPrn20080311203947" localSheetId="9">#REF!</definedName>
    <definedName name="UFPrn20080311203947">#REF!</definedName>
    <definedName name="UFPrn20080311210649" localSheetId="9">#REF!</definedName>
    <definedName name="UFPrn20080311210649">#REF!</definedName>
    <definedName name="UFPrn20080711135145" localSheetId="9">#REF!</definedName>
    <definedName name="UFPrn20080711135145">#REF!</definedName>
    <definedName name="UFPrn20080820202221" localSheetId="9">#REF!</definedName>
    <definedName name="UFPrn20080820202221">#REF!</definedName>
    <definedName name="UFPrn20080821091044" localSheetId="9">#REF!</definedName>
    <definedName name="UFPrn20080821091044">#REF!</definedName>
    <definedName name="UFPrn20080911103747" localSheetId="9">#REF!</definedName>
    <definedName name="UFPrn20080911103747">#REF!</definedName>
    <definedName name="UFPrn20080911103816" localSheetId="9">#REF!</definedName>
    <definedName name="UFPrn20080911103816">#REF!</definedName>
    <definedName name="UFPrn20080911133101" localSheetId="9">#REF!</definedName>
    <definedName name="UFPrn20080911133101">#REF!</definedName>
    <definedName name="UFPrn20080911133300" localSheetId="9">#REF!</definedName>
    <definedName name="UFPrn20080911133300">#REF!</definedName>
    <definedName name="UFPrn20081013131046" localSheetId="9">#REF!</definedName>
    <definedName name="UFPrn20081013131046">#REF!</definedName>
    <definedName name="UFPrn20081013131211" localSheetId="9">#REF!</definedName>
    <definedName name="UFPrn20081013131211">#REF!</definedName>
    <definedName name="UFPrn20081111175139" localSheetId="9">#REF!</definedName>
    <definedName name="UFPrn20081111175139">#REF!</definedName>
    <definedName name="UFPrn20081111180955" localSheetId="9">#REF!</definedName>
    <definedName name="UFPrn20081111180955">#REF!</definedName>
    <definedName name="UFPrn20090111160623" localSheetId="9">#REF!</definedName>
    <definedName name="UFPrn20090111160623">#REF!</definedName>
    <definedName name="UFPrn20090311145703" localSheetId="9">#REF!</definedName>
    <definedName name="UFPrn20090311145703">#REF!</definedName>
    <definedName name="UFPrn20090311145809" localSheetId="9">#REF!</definedName>
    <definedName name="UFPrn20090311145809">#REF!</definedName>
    <definedName name="UFPrn20090311145904" localSheetId="9">#REF!</definedName>
    <definedName name="UFPrn20090311145904">#REF!</definedName>
    <definedName name="UFPrn20090311150600" localSheetId="9">#REF!</definedName>
    <definedName name="UFPrn20090311150600">#REF!</definedName>
    <definedName name="UFPrn20090311154256" localSheetId="9">#REF!</definedName>
    <definedName name="UFPrn20090311154256">#REF!</definedName>
    <definedName name="UFPrn20090316164432" localSheetId="9">#REF!</definedName>
    <definedName name="UFPrn20090316164432">#REF!</definedName>
    <definedName name="UFPrn20090321085735" localSheetId="9">#REF!</definedName>
    <definedName name="UFPrn20090321085735">#REF!</definedName>
    <definedName name="UFPrn20090321090017" localSheetId="9">#REF!</definedName>
    <definedName name="UFPrn20090321090017">#REF!</definedName>
    <definedName name="UFPrn20090321133401" localSheetId="9">#REF!</definedName>
    <definedName name="UFPrn20090321133401">#REF!</definedName>
    <definedName name="UFPrn20090322163121" localSheetId="9">#REF!</definedName>
    <definedName name="UFPrn20090322163121">#REF!</definedName>
    <definedName name="UFPrn20090323114938" localSheetId="9">#REF!</definedName>
    <definedName name="UFPrn20090323114938">#REF!</definedName>
    <definedName name="UFPrn20090323152818" localSheetId="9">#REF!</definedName>
    <definedName name="UFPrn20090323152818">#REF!</definedName>
    <definedName name="UFPrn20090323153515" localSheetId="9">#REF!</definedName>
    <definedName name="UFPrn20090323153515">#REF!</definedName>
    <definedName name="UFPrn20090415154333" localSheetId="9">#REF!</definedName>
    <definedName name="UFPrn20090415154333">#REF!</definedName>
    <definedName name="UFPrn20090415214439" localSheetId="9">#REF!</definedName>
    <definedName name="UFPrn20090415214439">#REF!</definedName>
    <definedName name="UFPrn20090415214838" localSheetId="9">#REF!</definedName>
    <definedName name="UFPrn20090415214838">#REF!</definedName>
    <definedName name="UFPrn20090416090741" localSheetId="9">#REF!</definedName>
    <definedName name="UFPrn20090416090741">#REF!</definedName>
    <definedName name="UFPrn20091020081531" localSheetId="9">#REF!</definedName>
    <definedName name="UFPrn20091020081531">#REF!</definedName>
    <definedName name="UFPrn20091020082219" localSheetId="9">#REF!</definedName>
    <definedName name="UFPrn20091020082219">#REF!</definedName>
    <definedName name="UFPrn20091020082643" localSheetId="9">#REF!</definedName>
    <definedName name="UFPrn20091020082643">#REF!</definedName>
    <definedName name="UFPrn20091201154615" localSheetId="9">#REF!</definedName>
    <definedName name="UFPrn20091201154615">#REF!</definedName>
    <definedName name="UFPrn20100118085714" localSheetId="9">#REF!</definedName>
    <definedName name="UFPrn20100118085714">#REF!</definedName>
    <definedName name="UFPrn20100224145859" localSheetId="9">#REF!</definedName>
    <definedName name="UFPrn20100224145859">#REF!</definedName>
    <definedName name="UFPrn20100618111500" localSheetId="9">#REF!</definedName>
    <definedName name="UFPrn20100618111500">#REF!</definedName>
    <definedName name="UFPrn20100729085941" localSheetId="9">#REF!</definedName>
    <definedName name="UFPrn20100729085941">#REF!</definedName>
    <definedName name="UFPrn20100914083828" localSheetId="9">#REF!</definedName>
    <definedName name="UFPrn20100914083828">#REF!</definedName>
    <definedName name="UFPrn20100915111121" localSheetId="9">#REF!</definedName>
    <definedName name="UFPrn20100915111121">#REF!</definedName>
    <definedName name="UFPrn20101013130415" localSheetId="9">#REF!</definedName>
    <definedName name="UFPrn20101013130415">#REF!</definedName>
    <definedName name="UFPrn20101022114100" localSheetId="9">#REF!</definedName>
    <definedName name="UFPrn20101022114100">#REF!</definedName>
    <definedName name="UFPrn20110223110834" localSheetId="9">#REF!</definedName>
    <definedName name="UFPrn20110223110834">#REF!</definedName>
    <definedName name="UFPrn20110228094712" localSheetId="9">#REF!</definedName>
    <definedName name="UFPrn20110228094712">#REF!</definedName>
    <definedName name="UFPrn20110312113110" localSheetId="9">#REF!</definedName>
    <definedName name="UFPrn20110312113110">#REF!</definedName>
    <definedName name="UFPrn20110312113153" localSheetId="9">#REF!</definedName>
    <definedName name="UFPrn20110312113153">#REF!</definedName>
    <definedName name="UFPrn20110312113228" localSheetId="9">#REF!</definedName>
    <definedName name="UFPrn20110312113228">#REF!</definedName>
    <definedName name="UFPrn20110312113816" localSheetId="9">#REF!</definedName>
    <definedName name="UFPrn20110312113816">#REF!</definedName>
    <definedName name="UFPrn20110314081841" localSheetId="9">#REF!</definedName>
    <definedName name="UFPrn20110314081841">#REF!</definedName>
    <definedName name="UFPrn20110314131511" localSheetId="9">#REF!</definedName>
    <definedName name="UFPrn20110314131511">#REF!</definedName>
    <definedName name="UFPrn20110314132052" localSheetId="9">#REF!</definedName>
    <definedName name="UFPrn20110314132052">#REF!</definedName>
    <definedName name="UFPrn20110506165142" localSheetId="9">#REF!</definedName>
    <definedName name="UFPrn20110506165142">#REF!</definedName>
    <definedName name="UFPrn20110506165356" localSheetId="9">#REF!</definedName>
    <definedName name="UFPrn20110506165356">#REF!</definedName>
    <definedName name="UFPrn20110509084038" localSheetId="9">#REF!</definedName>
    <definedName name="UFPrn20110509084038">#REF!</definedName>
    <definedName name="UFPrn20110607095000" localSheetId="9">#REF!</definedName>
    <definedName name="UFPrn20110607095000">#REF!</definedName>
    <definedName name="UFPrn20110608131553" localSheetId="9">#REF!</definedName>
    <definedName name="UFPrn20110608131553">#REF!</definedName>
    <definedName name="UFPrn20110608154512" localSheetId="9">#REF!</definedName>
    <definedName name="UFPrn20110608154512">#REF!</definedName>
    <definedName name="UFPrn20110608154633" localSheetId="9">#REF!</definedName>
    <definedName name="UFPrn20110608154633">#REF!</definedName>
    <definedName name="UFPrn20110608154741" localSheetId="9">#REF!</definedName>
    <definedName name="UFPrn20110608154741">#REF!</definedName>
    <definedName name="UFPrn20110608154850" localSheetId="9">#REF!</definedName>
    <definedName name="UFPrn20110608154850">#REF!</definedName>
    <definedName name="UFPrn20110706095824" localSheetId="9">#REF!</definedName>
    <definedName name="UFPrn20110706095824">#REF!</definedName>
    <definedName name="UFPrn20110706102816" localSheetId="9">#REF!</definedName>
    <definedName name="UFPrn20110706102816">#REF!</definedName>
    <definedName name="UFPrn20110706103124" localSheetId="9">#REF!</definedName>
    <definedName name="UFPrn20110706103124">#REF!</definedName>
    <definedName name="UFPrn20110706103236" localSheetId="9">#REF!</definedName>
    <definedName name="UFPrn20110706103236">#REF!</definedName>
    <definedName name="UFPrn20110706124743" localSheetId="9">#REF!</definedName>
    <definedName name="UFPrn20110706124743">#REF!</definedName>
    <definedName name="UFPrn20110707081037" localSheetId="9">#REF!</definedName>
    <definedName name="UFPrn20110707081037">#REF!</definedName>
    <definedName name="UFPrn20110802151114" localSheetId="9">#REF!</definedName>
    <definedName name="UFPrn20110802151114">#REF!</definedName>
    <definedName name="UFPrn20110805124424" localSheetId="9">#REF!</definedName>
    <definedName name="UFPrn20110805124424">#REF!</definedName>
    <definedName name="UFPrn20110805131938" localSheetId="9">#REF!</definedName>
    <definedName name="UFPrn20110805131938">#REF!</definedName>
    <definedName name="UFPrn20110901083638" localSheetId="9">#REF!</definedName>
    <definedName name="UFPrn20110901083638">#REF!</definedName>
    <definedName name="UFPrn20110905143956" localSheetId="9">#REF!</definedName>
    <definedName name="UFPrn20110905143956">#REF!</definedName>
    <definedName name="UFPrn20110907083942" localSheetId="9">#REF!</definedName>
    <definedName name="UFPrn20110907083942">#REF!</definedName>
    <definedName name="UFPrn20110907143602" localSheetId="9">#REF!</definedName>
    <definedName name="UFPrn20110907143602">#REF!</definedName>
    <definedName name="UFPrn20111009162258" localSheetId="9">#REF!</definedName>
    <definedName name="UFPrn20111009162258">#REF!</definedName>
    <definedName name="UFPrn20111009162430" localSheetId="9">#REF!</definedName>
    <definedName name="UFPrn20111009162430">#REF!</definedName>
    <definedName name="UFPrn20111104093902" localSheetId="9">#REF!</definedName>
    <definedName name="UFPrn20111104093902">#REF!</definedName>
    <definedName name="UFPrn20111104094418" localSheetId="9">#REF!</definedName>
    <definedName name="UFPrn20111104094418">#REF!</definedName>
    <definedName name="UFPrn20111206174234" localSheetId="9">#REF!</definedName>
    <definedName name="UFPrn20111206174234">#REF!</definedName>
    <definedName name="UFPrn20111207185704" localSheetId="9">#REF!</definedName>
    <definedName name="UFPrn20111207185704">#REF!</definedName>
    <definedName name="UFPrn20120308085547" localSheetId="9">#REF!</definedName>
    <definedName name="UFPrn20120308085547">#REF!</definedName>
    <definedName name="UFPrn20120315101023" localSheetId="9">#REF!</definedName>
    <definedName name="UFPrn20120315101023">#REF!</definedName>
    <definedName name="UFPrn20120406164734" localSheetId="9">#REF!</definedName>
    <definedName name="UFPrn20120406164734">#REF!</definedName>
    <definedName name="UFPrn20120409123857" localSheetId="9">#REF!</definedName>
    <definedName name="UFPrn20120409123857">#REF!</definedName>
    <definedName name="UFPrn20120409161805" localSheetId="9">#REF!</definedName>
    <definedName name="UFPrn20120409161805">#REF!</definedName>
    <definedName name="UFPrn20120410135245" localSheetId="9">#REF!</definedName>
    <definedName name="UFPrn20120410135245">#REF!</definedName>
    <definedName name="UFPrn20120507110003" localSheetId="9">#REF!</definedName>
    <definedName name="UFPrn20120507110003">#REF!</definedName>
    <definedName name="UFPrn20120908122839" localSheetId="9">#REF!</definedName>
    <definedName name="UFPrn20120908122839">#REF!</definedName>
    <definedName name="UFPrn20121106155432" localSheetId="9">#REF!</definedName>
    <definedName name="UFPrn20121106155432">#REF!</definedName>
    <definedName name="UFPrn20121205170425" localSheetId="9">#REF!</definedName>
    <definedName name="UFPrn20121205170425">#REF!</definedName>
    <definedName name="UFPrn20121206151333" localSheetId="9">#REF!</definedName>
    <definedName name="UFPrn20121206151333">#REF!</definedName>
    <definedName name="UFPrn20130926133927" localSheetId="9">#REF!</definedName>
    <definedName name="UFPrn20130926133927">#REF!</definedName>
    <definedName name="UFPrn20160217150326" localSheetId="9">#REF!</definedName>
    <definedName name="UFPrn20160217150326">#REF!</definedName>
    <definedName name="UFPrn20160217150449" localSheetId="9">#REF!</definedName>
    <definedName name="UFPrn20160217150449">#REF!</definedName>
    <definedName name="UFPrn20160301112822" localSheetId="9">#REF!</definedName>
    <definedName name="UFPrn20160301112822">#REF!</definedName>
    <definedName name="UFPrn20160315133614" localSheetId="9">#REF!</definedName>
    <definedName name="UFPrn20160315133614">#REF!</definedName>
    <definedName name="UFPrn20160405103344" localSheetId="9">#REF!</definedName>
    <definedName name="UFPrn20160405103344">#REF!</definedName>
    <definedName name="UFPrn20160405173412" localSheetId="9">#REF!</definedName>
    <definedName name="UFPrn20160405173412">#REF!</definedName>
    <definedName name="UFPrn20160425163611" localSheetId="9">#REF!</definedName>
    <definedName name="UFPrn20160425163611">#REF!</definedName>
    <definedName name="UFPrn20160505100929" localSheetId="9">#REF!</definedName>
    <definedName name="UFPrn20160505100929">#REF!</definedName>
    <definedName name="UFPrn20160505101205" localSheetId="9">#REF!</definedName>
    <definedName name="UFPrn20160505101205">#REF!</definedName>
    <definedName name="UFPrn20160602171851" localSheetId="9">#REF!</definedName>
    <definedName name="UFPrn20160602171851">#REF!</definedName>
    <definedName name="UFPrn20160712102814" localSheetId="9">#REF!</definedName>
    <definedName name="UFPrn20160712102814">#REF!</definedName>
    <definedName name="UFPrn20160804132814" localSheetId="9">#REF!</definedName>
    <definedName name="UFPrn20160804132814">#REF!</definedName>
    <definedName name="UFPrn20160805093936" localSheetId="9">#REF!</definedName>
    <definedName name="UFPrn20160805093936">#REF!</definedName>
    <definedName name="UFPrn20160811132810" localSheetId="9">#REF!</definedName>
    <definedName name="UFPrn20160811132810">#REF!</definedName>
    <definedName name="UFPrn20161214093413" localSheetId="9">#REF!</definedName>
    <definedName name="UFPrn20161214093413">#REF!</definedName>
    <definedName name="UFPrn20170105092535" localSheetId="9">#REF!</definedName>
    <definedName name="UFPrn20170105092535">#REF!</definedName>
    <definedName name="UFPrn20170105162652" localSheetId="9">#REF!</definedName>
    <definedName name="UFPrn20170105162652">#REF!</definedName>
    <definedName name="UFPrn20170106135035" localSheetId="9">#REF!</definedName>
    <definedName name="UFPrn20170106135035">#REF!</definedName>
    <definedName name="UFPrn20170106142914" localSheetId="9">#REF!</definedName>
    <definedName name="UFPrn20170106142914">#REF!</definedName>
    <definedName name="UFPrn20170106142947" localSheetId="9">#REF!</definedName>
    <definedName name="UFPrn20170106142947">#REF!</definedName>
    <definedName name="UFPrn20170107123845" localSheetId="9">#REF!</definedName>
    <definedName name="UFPrn20170107123845">#REF!</definedName>
    <definedName name="UFPrn20170116144549" localSheetId="9">#REF!</definedName>
    <definedName name="UFPrn20170116144549">#REF!</definedName>
    <definedName name="UFPrn20170208135627" localSheetId="9">#REF!</definedName>
    <definedName name="UFPrn20170208135627">#REF!</definedName>
    <definedName name="UFPrn20170209173555" localSheetId="9">#REF!</definedName>
    <definedName name="UFPrn20170209173555">#REF!</definedName>
    <definedName name="UFPrn20170306115246" localSheetId="9">#REF!</definedName>
    <definedName name="UFPrn20170306115246">#REF!</definedName>
    <definedName name="UFPrn20170508104430" localSheetId="9">#REF!</definedName>
    <definedName name="UFPrn20170508104430">#REF!</definedName>
    <definedName name="UFPrn20170508135507" localSheetId="9">#REF!</definedName>
    <definedName name="UFPrn20170508135507">#REF!</definedName>
    <definedName name="UFPrn20170705144357" localSheetId="9">#REF!</definedName>
    <definedName name="UFPrn20170705144357">#REF!</definedName>
    <definedName name="UFPrn20170705144614" localSheetId="9">#REF!</definedName>
    <definedName name="UFPrn20170705144614">#REF!</definedName>
    <definedName name="UFPrn20170807093913" localSheetId="9">#REF!</definedName>
    <definedName name="UFPrn20170807093913">#REF!</definedName>
    <definedName name="UFPrn20170907144938" localSheetId="9">#REF!</definedName>
    <definedName name="UFPrn20170907144938">#REF!</definedName>
    <definedName name="UFPrn20171006175654" localSheetId="9">#REF!</definedName>
    <definedName name="UFPrn20171006175654">#REF!</definedName>
    <definedName name="UFPrn20171006175905" localSheetId="9">#REF!</definedName>
    <definedName name="UFPrn20171006175905">#REF!</definedName>
    <definedName name="UFPrn20171010143532" localSheetId="9">#REF!</definedName>
    <definedName name="UFPrn20171010143532">#REF!</definedName>
    <definedName name="UFPrn20171010144119" localSheetId="9">#REF!</definedName>
    <definedName name="UFPrn20171010144119">#REF!</definedName>
    <definedName name="UFPrn20171206091823" localSheetId="9">#REF!</definedName>
    <definedName name="UFPrn20171206091823">#REF!</definedName>
    <definedName name="UFPrn20171214105740" localSheetId="9">#REF!</definedName>
    <definedName name="UFPrn20171214105740">#REF!</definedName>
    <definedName name="UFPrn20180108112427" localSheetId="9">#REF!</definedName>
    <definedName name="UFPrn20180108112427">#REF!</definedName>
    <definedName name="UFPrn20180110115602" localSheetId="9">#REF!</definedName>
    <definedName name="UFPrn20180110115602">#REF!</definedName>
    <definedName name="UFPrn20180208170946" localSheetId="9">#REF!</definedName>
    <definedName name="UFPrn20180208170946">#REF!</definedName>
    <definedName name="UFPrn20180306110044" localSheetId="9">#REF!</definedName>
    <definedName name="UFPrn20180306110044">#REF!</definedName>
    <definedName name="UFPrn20180413100810" localSheetId="9">#REF!</definedName>
    <definedName name="UFPrn20180413100810">#REF!</definedName>
    <definedName name="UFPrn20180505143952" localSheetId="9">#REF!</definedName>
    <definedName name="UFPrn20180505143952">#REF!</definedName>
    <definedName name="UFPrn20180505154754" localSheetId="9">#REF!</definedName>
    <definedName name="UFPrn20180505154754">#REF!</definedName>
    <definedName name="UFPrn20180516145539" localSheetId="9">#REF!</definedName>
    <definedName name="UFPrn20180516145539">#REF!</definedName>
    <definedName name="UFPrn20180612103610" localSheetId="9">#REF!</definedName>
    <definedName name="UFPrn20180612103610">#REF!</definedName>
    <definedName name="UFPrn20180619160122" localSheetId="9">#REF!</definedName>
    <definedName name="UFPrn20180619160122">#REF!</definedName>
    <definedName name="UFPrn20180803142522" localSheetId="9">#REF!</definedName>
    <definedName name="UFPrn20180803142522">#REF!</definedName>
    <definedName name="UFPrn20180803151337" localSheetId="9">#REF!</definedName>
    <definedName name="UFPrn20180803151337">#REF!</definedName>
    <definedName name="UFPrn20181015091203" localSheetId="9">#REF!</definedName>
    <definedName name="UFPrn20181015091203">#REF!</definedName>
    <definedName name="UFPrn20181019145605" localSheetId="9">#REF!</definedName>
    <definedName name="UFPrn20181019145605">#REF!</definedName>
    <definedName name="UFPrn20181019165642" localSheetId="9">#REF!</definedName>
    <definedName name="UFPrn20181019165642">#REF!</definedName>
    <definedName name="UFPrn20181019170516" localSheetId="9">#REF!</definedName>
    <definedName name="UFPrn20181019170516">#REF!</definedName>
    <definedName name="UFPrn20181105105423" localSheetId="9">#REF!</definedName>
    <definedName name="UFPrn20181105105423">#REF!</definedName>
    <definedName name="UFPrn20181106094035" localSheetId="9">#REF!</definedName>
    <definedName name="UFPrn20181106094035">#REF!</definedName>
    <definedName name="UFPrn20181205132835" localSheetId="9">#REF!</definedName>
    <definedName name="UFPrn20181205132835">#REF!</definedName>
    <definedName name="UFPrn20190107110758" localSheetId="9">#REF!</definedName>
    <definedName name="UFPrn20190107110758">#REF!</definedName>
    <definedName name="UFPrn20190108103414" localSheetId="9">#REF!</definedName>
    <definedName name="UFPrn20190108103414">#REF!</definedName>
    <definedName name="UFPrn20190108180257" localSheetId="9">#REF!</definedName>
    <definedName name="UFPrn20190108180257">#REF!</definedName>
    <definedName name="UFPrn20190109141935" localSheetId="9">#REF!</definedName>
    <definedName name="UFPrn20190109141935">#REF!</definedName>
    <definedName name="UFPrn20190213092225" localSheetId="9">#REF!</definedName>
    <definedName name="UFPrn20190213092225">#REF!</definedName>
    <definedName name="UFPrn20190306151616" localSheetId="9">#REF!</definedName>
    <definedName name="UFPrn20190306151616">#REF!</definedName>
    <definedName name="UFPrn20190409150916" localSheetId="9">#REF!</definedName>
    <definedName name="UFPrn20190409150916">#REF!</definedName>
    <definedName name="UFPrn20190506135146" localSheetId="9">#REF!</definedName>
    <definedName name="UFPrn20190506135146">#REF!</definedName>
    <definedName name="UFPrn20190806091455" localSheetId="9">#REF!</definedName>
    <definedName name="UFPrn20190806091455">#REF!</definedName>
    <definedName name="UFPrn20191008103428" localSheetId="9">#REF!</definedName>
    <definedName name="UFPrn20191008103428">#REF!</definedName>
    <definedName name="UFPrn20191203104536" localSheetId="9">#REF!</definedName>
    <definedName name="UFPrn20191203104536">#REF!</definedName>
    <definedName name="UFPrn20200213153353" localSheetId="9">#REF!</definedName>
    <definedName name="UFPrn20200213153353">#REF!</definedName>
    <definedName name="UFPrn20200224090018" localSheetId="9">#REF!</definedName>
    <definedName name="UFPrn20200224090018">#REF!</definedName>
    <definedName name="UFPrn20200228145325" localSheetId="9">#REF!</definedName>
    <definedName name="UFPrn20200228145325">#REF!</definedName>
    <definedName name="UFPrn20200304134318" localSheetId="9">#REF!</definedName>
    <definedName name="UFPrn20200304134318">#REF!</definedName>
    <definedName name="UFPrn20200309140500" localSheetId="9">#REF!</definedName>
    <definedName name="UFPrn20200309140500">#REF!</definedName>
    <definedName name="UFPrn20200503114338" localSheetId="9">#REF!</definedName>
    <definedName name="UFPrn20200503114338">#REF!</definedName>
    <definedName name="UFPrn20200507092901" localSheetId="9">#REF!</definedName>
    <definedName name="UFPrn20200507092901">#REF!</definedName>
    <definedName name="UFPrn20200508091120" localSheetId="9">#REF!</definedName>
    <definedName name="UFPrn20200508091120">#REF!</definedName>
    <definedName name="UFPrn20200713094632" localSheetId="9">#REF!</definedName>
    <definedName name="UFPrn20200713094632">#REF!</definedName>
    <definedName name="UFPrn20200914155832" localSheetId="9">#REF!</definedName>
    <definedName name="UFPrn20200914155832">#REF!</definedName>
    <definedName name="UFPrn20201003160641" localSheetId="9">#REF!</definedName>
    <definedName name="UFPrn20201003160641">#REF!</definedName>
    <definedName name="UFPrn20201004122757" localSheetId="9">#REF!</definedName>
    <definedName name="UFPrn20201004122757">#REF!</definedName>
    <definedName name="UFPrn20201102100110" localSheetId="9">#REF!</definedName>
    <definedName name="UFPrn20201102100110">#REF!</definedName>
    <definedName name="UFPrn20201104091235" localSheetId="9">#REF!</definedName>
    <definedName name="UFPrn20201104091235">#REF!</definedName>
    <definedName name="UFPrn20201207133934" localSheetId="9">#REF!</definedName>
    <definedName name="UFPrn20201207133934">#REF!</definedName>
    <definedName name="UFPrn20210219094824" localSheetId="9">#REF!</definedName>
    <definedName name="UFPrn20210219094824">#REF!</definedName>
    <definedName name="UFPrn20210223165249" localSheetId="9">#REF!</definedName>
    <definedName name="UFPrn20210223165249">#REF!</definedName>
    <definedName name="UFPrn20210305134417" localSheetId="9">#REF!</definedName>
    <definedName name="UFPrn20210305134417">#REF!</definedName>
    <definedName name="UFPrn20210316143204" localSheetId="9">#REF!</definedName>
    <definedName name="UFPrn20210316143204">#REF!</definedName>
    <definedName name="UFPrn20210402093029" localSheetId="9">#REF!</definedName>
    <definedName name="UFPrn20210402093029">#REF!</definedName>
    <definedName name="UFPrn20210406135437" localSheetId="9">#REF!</definedName>
    <definedName name="UFPrn20210406135437">#REF!</definedName>
    <definedName name="UFPrn20210407090422" localSheetId="9">#REF!</definedName>
    <definedName name="UFPrn20210407090422">#REF!</definedName>
    <definedName name="UFPrn20210408145505" localSheetId="9">#REF!</definedName>
    <definedName name="UFPrn20210408145505">#REF!</definedName>
    <definedName name="UFPrn20210601170007" localSheetId="9">#REF!</definedName>
    <definedName name="UFPrn20210601170007">#REF!</definedName>
    <definedName name="UFPrn20210602153204" localSheetId="9">#REF!</definedName>
    <definedName name="UFPrn20210602153204">#REF!</definedName>
    <definedName name="UFPrn20210604090138" localSheetId="9">#REF!</definedName>
    <definedName name="UFPrn20210604090138">#REF!</definedName>
    <definedName name="UFPrn20210607102139" localSheetId="9">#REF!</definedName>
    <definedName name="UFPrn20210607102139">#REF!</definedName>
    <definedName name="UIO" localSheetId="9">#REF!</definedName>
    <definedName name="UIO">#REF!</definedName>
    <definedName name="uk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u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unit" localSheetId="9">#REF!</definedName>
    <definedName name="unit">#REF!</definedName>
    <definedName name="v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_12">!G1</definedName>
    <definedName name="VAÄT_LIEÄU">"ATRAM"</definedName>
    <definedName name="Value0" localSheetId="9">#REF!</definedName>
    <definedName name="Value0">#REF!</definedName>
    <definedName name="Value1" localSheetId="9">#REF!</definedName>
    <definedName name="Value1">#REF!</definedName>
    <definedName name="Value10" localSheetId="9">#REF!</definedName>
    <definedName name="Value10">#REF!</definedName>
    <definedName name="Value11" localSheetId="9">#REF!</definedName>
    <definedName name="Value11">#REF!</definedName>
    <definedName name="Value12" localSheetId="9">#REF!</definedName>
    <definedName name="Value12">#REF!</definedName>
    <definedName name="Value13" localSheetId="9">#REF!</definedName>
    <definedName name="Value13">#REF!</definedName>
    <definedName name="Value14" localSheetId="9">#REF!</definedName>
    <definedName name="Value14">#REF!</definedName>
    <definedName name="Value15" localSheetId="9">#REF!</definedName>
    <definedName name="Value15">#REF!</definedName>
    <definedName name="Value16" localSheetId="9">#REF!</definedName>
    <definedName name="Value16">#REF!</definedName>
    <definedName name="Value17" localSheetId="9">#REF!</definedName>
    <definedName name="Value17">#REF!</definedName>
    <definedName name="Value18" localSheetId="9">#REF!</definedName>
    <definedName name="Value18">#REF!</definedName>
    <definedName name="Value19" localSheetId="9">#REF!</definedName>
    <definedName name="Value19">#REF!</definedName>
    <definedName name="Value2" localSheetId="9">#REF!</definedName>
    <definedName name="Value2">#REF!</definedName>
    <definedName name="Value20" localSheetId="9">#REF!</definedName>
    <definedName name="Value20">#REF!</definedName>
    <definedName name="Value21" localSheetId="9">#REF!</definedName>
    <definedName name="Value21">#REF!</definedName>
    <definedName name="Value22" localSheetId="9">#REF!</definedName>
    <definedName name="Value22">#REF!</definedName>
    <definedName name="Value23" localSheetId="9">#REF!</definedName>
    <definedName name="Value23">#REF!</definedName>
    <definedName name="Value24" localSheetId="9">#REF!</definedName>
    <definedName name="Value24">#REF!</definedName>
    <definedName name="Value25" localSheetId="9">#REF!</definedName>
    <definedName name="Value25">#REF!</definedName>
    <definedName name="Value26" localSheetId="9">#REF!</definedName>
    <definedName name="Value26">#REF!</definedName>
    <definedName name="Value27" localSheetId="9">#REF!</definedName>
    <definedName name="Value27">#REF!</definedName>
    <definedName name="Value28" localSheetId="9">#REF!</definedName>
    <definedName name="Value28">#REF!</definedName>
    <definedName name="Value29" localSheetId="9">#REF!</definedName>
    <definedName name="Value29">#REF!</definedName>
    <definedName name="Value3" localSheetId="9">#REF!</definedName>
    <definedName name="Value3">#REF!</definedName>
    <definedName name="Value30" localSheetId="9">#REF!</definedName>
    <definedName name="Value30">#REF!</definedName>
    <definedName name="Value31" localSheetId="9">#REF!</definedName>
    <definedName name="Value31">#REF!</definedName>
    <definedName name="Value32" localSheetId="9">#REF!</definedName>
    <definedName name="Value32">#REF!</definedName>
    <definedName name="Value33" localSheetId="9">#REF!</definedName>
    <definedName name="Value33">#REF!</definedName>
    <definedName name="Value34" localSheetId="9">#REF!</definedName>
    <definedName name="Value34">#REF!</definedName>
    <definedName name="Value35" localSheetId="9">#REF!</definedName>
    <definedName name="Value35">#REF!</definedName>
    <definedName name="Value36" localSheetId="9">#REF!</definedName>
    <definedName name="Value36">#REF!</definedName>
    <definedName name="Value37" localSheetId="9">#REF!</definedName>
    <definedName name="Value37">#REF!</definedName>
    <definedName name="Value38" localSheetId="9">#REF!</definedName>
    <definedName name="Value38">#REF!</definedName>
    <definedName name="Value39" localSheetId="9">#REF!</definedName>
    <definedName name="Value39">#REF!</definedName>
    <definedName name="Value4" localSheetId="9">#REF!</definedName>
    <definedName name="Value4">#REF!</definedName>
    <definedName name="Value40" localSheetId="9">#REF!</definedName>
    <definedName name="Value40">#REF!</definedName>
    <definedName name="Value41" localSheetId="9">#REF!</definedName>
    <definedName name="Value41">#REF!</definedName>
    <definedName name="Value42" localSheetId="9">#REF!</definedName>
    <definedName name="Value42">#REF!</definedName>
    <definedName name="Value43" localSheetId="9">#REF!</definedName>
    <definedName name="Value43">#REF!</definedName>
    <definedName name="Value44" localSheetId="9">#REF!</definedName>
    <definedName name="Value44">#REF!</definedName>
    <definedName name="Value45" localSheetId="9">#REF!</definedName>
    <definedName name="Value45">#REF!</definedName>
    <definedName name="Value46" localSheetId="9">#REF!</definedName>
    <definedName name="Value46">#REF!</definedName>
    <definedName name="Value47" localSheetId="9">#REF!</definedName>
    <definedName name="Value47">#REF!</definedName>
    <definedName name="Value48" localSheetId="9">#REF!</definedName>
    <definedName name="Value48">#REF!</definedName>
    <definedName name="Value49" localSheetId="9">#REF!</definedName>
    <definedName name="Value49">#REF!</definedName>
    <definedName name="Value5" localSheetId="9">#REF!</definedName>
    <definedName name="Value5">#REF!</definedName>
    <definedName name="Value50" localSheetId="9">#REF!</definedName>
    <definedName name="Value50">#REF!</definedName>
    <definedName name="Value51" localSheetId="9">#REF!</definedName>
    <definedName name="Value51">#REF!</definedName>
    <definedName name="Value52" localSheetId="9">#REF!</definedName>
    <definedName name="Value52">#REF!</definedName>
    <definedName name="Value53" localSheetId="9">#REF!</definedName>
    <definedName name="Value53">#REF!</definedName>
    <definedName name="Value54" localSheetId="9">#REF!</definedName>
    <definedName name="Value54">#REF!</definedName>
    <definedName name="Value55" localSheetId="9">#REF!</definedName>
    <definedName name="Value55">#REF!</definedName>
    <definedName name="Value6" localSheetId="9">#REF!</definedName>
    <definedName name="Value6">#REF!</definedName>
    <definedName name="Value7" localSheetId="9">#REF!</definedName>
    <definedName name="Value7">#REF!</definedName>
    <definedName name="Value8" localSheetId="9">#REF!</definedName>
    <definedName name="Value8">#REF!</definedName>
    <definedName name="Value9" localSheetId="9">#REF!</definedName>
    <definedName name="Value9">#REF!</definedName>
    <definedName name="VARIINST" localSheetId="9">#REF!</definedName>
    <definedName name="VARIINST">#REF!</definedName>
    <definedName name="VARIPURC" localSheetId="9">#REF!</definedName>
    <definedName name="VARIPURC">#REF!</definedName>
    <definedName name="VAT" localSheetId="9">#REF!</definedName>
    <definedName name="VAT">#REF!</definedName>
    <definedName name="Vat_tu" localSheetId="9">#REF!</definedName>
    <definedName name="Vat_tu">#REF!</definedName>
    <definedName name="vbtchongnuocm300" localSheetId="9">#REF!</definedName>
    <definedName name="vbtchongnuocm300">#REF!</definedName>
    <definedName name="vbtm150" localSheetId="9">#REF!</definedName>
    <definedName name="vbtm150">#REF!</definedName>
    <definedName name="vbtm300" localSheetId="9">#REF!</definedName>
    <definedName name="vbtm300">#REF!</definedName>
    <definedName name="vbtm400" localSheetId="9">#REF!</definedName>
    <definedName name="vbtm400">#REF!</definedName>
    <definedName name="vbvb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bvbvb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bvbv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v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C" localSheetId="9">#REF!</definedName>
    <definedName name="VC">#REF!</definedName>
    <definedName name="vccot" localSheetId="9">#REF!</definedName>
    <definedName name="vccot">#REF!</definedName>
    <definedName name="VCDD1P" localSheetId="9">#REF!</definedName>
    <definedName name="VCDD1P">#REF!</definedName>
    <definedName name="VCDD3p" localSheetId="9">#REF!</definedName>
    <definedName name="VCDD3p">#REF!</definedName>
    <definedName name="VCDDCT3p" localSheetId="9">#REF!</definedName>
    <definedName name="VCDDCT3p">#REF!</definedName>
    <definedName name="VCDDMBA" localSheetId="9">#REF!</definedName>
    <definedName name="VCDDMBA">#REF!</definedName>
    <definedName name="VCHT" localSheetId="9">#REF!</definedName>
    <definedName name="VCHT">#REF!</definedName>
    <definedName name="VCPKHTK" localSheetId="9">#REF!</definedName>
    <definedName name="VCPKHTK">#REF!</definedName>
    <definedName name="vctb" localSheetId="9">#REF!</definedName>
    <definedName name="vctb">#REF!</definedName>
    <definedName name="VCVBT1" localSheetId="9">#REF!</definedName>
    <definedName name="VCVBT1">#REF!</definedName>
    <definedName name="VCVBT2" localSheetId="9">#REF!</definedName>
    <definedName name="VCVBT2">#REF!</definedName>
    <definedName name="vd3p" localSheetId="9">#REF!</definedName>
    <definedName name="vd3p">#REF!</definedName>
    <definedName name="Veränderungen_Eingabe" localSheetId="9">#REF!,#REF!,#REF!,#REF!,#REF!,#REF!</definedName>
    <definedName name="Veränderungen_Eingabe">#REF!,#REF!,#REF!,#REF!,#REF!,#REF!</definedName>
    <definedName name="vkcauthang" localSheetId="9">#REF!</definedName>
    <definedName name="vkcauthang">#REF!</definedName>
    <definedName name="vksan" localSheetId="9">#REF!</definedName>
    <definedName name="vksan">#REF!</definedName>
    <definedName name="vl" localSheetId="9">#REF!</definedName>
    <definedName name="vl">#REF!</definedName>
    <definedName name="VL1P" localSheetId="9">#REF!</definedName>
    <definedName name="VL1P">#REF!</definedName>
    <definedName name="VL3P" localSheetId="9">#REF!</definedName>
    <definedName name="VL3P">#REF!</definedName>
    <definedName name="Vlcap0.7" localSheetId="9">#REF!</definedName>
    <definedName name="Vlcap0.7">#REF!</definedName>
    <definedName name="VLcap1" localSheetId="9">#REF!</definedName>
    <definedName name="VLcap1">#REF!</definedName>
    <definedName name="VLCT3p" localSheetId="9">#REF!</definedName>
    <definedName name="VLCT3p">#REF!</definedName>
    <definedName name="vldn400" localSheetId="9">#REF!</definedName>
    <definedName name="vldn400">#REF!</definedName>
    <definedName name="vldn600" localSheetId="9">#REF!</definedName>
    <definedName name="vldn600">#REF!</definedName>
    <definedName name="vltram" localSheetId="9">#REF!</definedName>
    <definedName name="vltram">#REF!</definedName>
    <definedName name="vr3p" localSheetId="9">#REF!</definedName>
    <definedName name="vr3p">#REF!</definedName>
    <definedName name="VT" localSheetId="9">#REF!</definedName>
    <definedName name="VT">#REF!</definedName>
    <definedName name="vvvv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v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vvvvvvvvvvvvvv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vvvvvvvvvvvv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" localSheetId="9">#REF!</definedName>
    <definedName name="W">#REF!</definedName>
    <definedName name="WA" localSheetId="9" hidden="1">{"'Actual'!$A$1:$F$25"}</definedName>
    <definedName name="WA" hidden="1">{"'Actual'!$A$1:$F$25"}</definedName>
    <definedName name="WE">#N/A</definedName>
    <definedName name="wer" localSheetId="9">#REF!</definedName>
    <definedName name="wer">#REF!</definedName>
    <definedName name="Werk" localSheetId="9">#REF!</definedName>
    <definedName name="Werk">#REF!</definedName>
    <definedName name="WERT" localSheetId="9">#REF!</definedName>
    <definedName name="WERT">#REF!</definedName>
    <definedName name="wewewew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ewewe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H_BODY">"2201"</definedName>
    <definedName name="WH_NM">""</definedName>
    <definedName name="WH_NO">"2201"</definedName>
    <definedName name="whatever" localSheetId="9">#REF!</definedName>
    <definedName name="whatever">#REF!</definedName>
    <definedName name="WJDATA" localSheetId="9">OFFSET(#REF!,0,0,COUNTA(#REF!),COUNTA(#REF!))</definedName>
    <definedName name="WJDATA">OFFSET(#REF!,0,0,COUNTA(#REF!),COUNTA(#REF!))</definedName>
    <definedName name="WorkshopRel" localSheetId="9">#REF!</definedName>
    <definedName name="WorkshopRel">#REF!</definedName>
    <definedName name="Workstream" localSheetId="9">#REF!</definedName>
    <definedName name="Workstream">#REF!</definedName>
    <definedName name="WP_Ref" localSheetId="9">#REF!</definedName>
    <definedName name="WP_Ref">#REF!</definedName>
    <definedName name="wrn.Account._.Receivable." localSheetId="9" hidden="1">{#N/A,#N/A,FALSE,"Aging";#N/A,#N/A,FALSE,"Cerebos";#N/A,#N/A,FALSE,"Coca";#N/A,#N/A,FALSE,"GM";#N/A,#N/A,FALSE,"Hawley ";#N/A,#N/A,FALSE,"Inchape";#N/A,#N/A,FALSE,"JWT";#N/A,#N/A,FALSE,"Nestle";#N/A,#N/A,FALSE,"CCNR";#N/A,#N/A,FALSE,"nutrasweet";#N/A,#N/A,FALSE,"Oris";#N/A,#N/A,FALSE,"RJR ";#N/A,#N/A,FALSE,"NPL(RJR-619)";#N/A,#N/A,FALSE,"WBI";#N/A,#N/A,FALSE,"Citiplaza";#N/A,#N/A,FALSE,"Spectrum";#N/A,#N/A,FALSE,"Tinan";#N/A,#N/A,FALSE,"William ";#N/A,#N/A,FALSE,"R&amp;C";#N/A,#N/A,FALSE,"TetraPak";#N/A,#N/A,FALSE,"CMI";#N/A,#N/A,FALSE,"L'oreal";#N/A,#N/A,FALSE,"Lifung";#N/A,#N/A,FALSE,"CME";#N/A,#N/A,FALSE,"Garden";#N/A,#N/A,FALSE,"MRytd"}</definedName>
    <definedName name="wrn.Account._.Receivable." hidden="1">{#N/A,#N/A,FALSE,"Aging";#N/A,#N/A,FALSE,"Cerebos";#N/A,#N/A,FALSE,"Coca";#N/A,#N/A,FALSE,"GM";#N/A,#N/A,FALSE,"Hawley ";#N/A,#N/A,FALSE,"Inchape";#N/A,#N/A,FALSE,"JWT";#N/A,#N/A,FALSE,"Nestle";#N/A,#N/A,FALSE,"CCNR";#N/A,#N/A,FALSE,"nutrasweet";#N/A,#N/A,FALSE,"Oris";#N/A,#N/A,FALSE,"RJR ";#N/A,#N/A,FALSE,"NPL(RJR-619)";#N/A,#N/A,FALSE,"WBI";#N/A,#N/A,FALSE,"Citiplaza";#N/A,#N/A,FALSE,"Spectrum";#N/A,#N/A,FALSE,"Tinan";#N/A,#N/A,FALSE,"William ";#N/A,#N/A,FALSE,"R&amp;C";#N/A,#N/A,FALSE,"TetraPak";#N/A,#N/A,FALSE,"CMI";#N/A,#N/A,FALSE,"L'oreal";#N/A,#N/A,FALSE,"Lifung";#N/A,#N/A,FALSE,"CME";#N/A,#N/A,FALSE,"Garden";#N/A,#N/A,FALSE,"MRytd"}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and._Trend._.Analysis.GG" localSheetId="9" hidden="1">{#N/A,#N/A,FALSE,"Aging Summary";#N/A,#N/A,FALSE,"Ratio Analysis";#N/A,#N/A,FALSE,"Test 120 Day Accts";#N/A,#N/A,FALSE,"Tickmarks"}</definedName>
    <definedName name="wrn.Aging._and._Trend._.Analysis.GG" hidden="1">{#N/A,#N/A,FALSE,"Aging Summary";#N/A,#N/A,FALSE,"Ratio Analysis";#N/A,#N/A,FALSE,"Test 120 Day Accts";#N/A,#N/A,FALSE,"Tickmarks"}</definedName>
    <definedName name="wrn.AR.MONTHEND." localSheetId="9" hidden="1">{#N/A,#N/A,FALSE,"Aging"}</definedName>
    <definedName name="wrn.AR.MONTHEND." hidden="1">{#N/A,#N/A,FALSE,"Aging"}</definedName>
    <definedName name="wrn.chi._.tiÆt." localSheetId="9" hidden="1">{#N/A,#N/A,FALSE,"Chi tiÆt"}</definedName>
    <definedName name="wrn.chi._.tiÆt." hidden="1">{#N/A,#N/A,FALSE,"Chi tiÆt"}</definedName>
    <definedName name="wrn.Jahresumsätze._.Folien._.3._.bis._.8.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rn.Jahresumsätze._.Folien._.3._.bis._.8.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rn.Summary._.sheet._.print." localSheetId="9" hidden="1">{"print view",#N/A,FALSE,"Summary"}</definedName>
    <definedName name="wrn.Summary._.sheet._.print." hidden="1">{"print view",#N/A,FALSE,"Summary"}</definedName>
    <definedName name="wrn.Tout._.Sauf._.BG." localSheetId="9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vd." localSheetId="9" hidden="1">{#N/A,#N/A,TRUE,"BT M200 da 10x20"}</definedName>
    <definedName name="wrn.vd." hidden="1">{#N/A,#N/A,TRUE,"BT M200 da 10x20"}</definedName>
    <definedName name="wrn.负债及权益." localSheetId="9" hidden="1">{"负债及权益",#N/A,FALSE,"TB-BS"}</definedName>
    <definedName name="wrn.负债及权益." hidden="1">{"负债及权益",#N/A,FALSE,"TB-BS"}</definedName>
    <definedName name="wrn.现金." localSheetId="9" hidden="1">{"现金主表",#N/A,FALSE,"正式Cashflow"}</definedName>
    <definedName name="wrn.现金." hidden="1">{"现金主表",#N/A,FALSE,"正式Cashflow"}</definedName>
    <definedName name="wrn.现金主表." localSheetId="9" hidden="1">{"现金主表",#N/A,FALSE,"正式Cashflow"}</definedName>
    <definedName name="wrn.现金主表." hidden="1">{"现金主表",#N/A,FALSE,"正式Cashflow"}</definedName>
    <definedName name="wrn.资产." localSheetId="9" hidden="1">{"资产",#N/A,FALSE,"TB-BS"}</definedName>
    <definedName name="wrn.资产." hidden="1">{"资产",#N/A,FALSE,"TB-BS"}</definedName>
    <definedName name="ww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WWWW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WWW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ybór" localSheetId="9">#REF!</definedName>
    <definedName name="Wybór">#REF!</definedName>
    <definedName name="x" localSheetId="9">#REF!</definedName>
    <definedName name="x">#REF!</definedName>
    <definedName name="X1pFCOnc" localSheetId="9">#REF!</definedName>
    <definedName name="X1pFCOnc">#REF!</definedName>
    <definedName name="X1pFCOvc" localSheetId="9">#REF!</definedName>
    <definedName name="X1pFCOvc">#REF!</definedName>
    <definedName name="X1pFCOvl" localSheetId="9">#REF!</definedName>
    <definedName name="X1pFCOvl">#REF!</definedName>
    <definedName name="X1pIGnc" localSheetId="9">#REF!</definedName>
    <definedName name="X1pIGnc">#REF!</definedName>
    <definedName name="X1pIGvc" localSheetId="9">#REF!</definedName>
    <definedName name="X1pIGvc">#REF!</definedName>
    <definedName name="X1pIGvl" localSheetId="9">#REF!</definedName>
    <definedName name="X1pIGvl">#REF!</definedName>
    <definedName name="x1pind" localSheetId="9">#REF!</definedName>
    <definedName name="x1pind">#REF!</definedName>
    <definedName name="X1pINDnc" localSheetId="9">#REF!</definedName>
    <definedName name="X1pINDnc">#REF!</definedName>
    <definedName name="X1pINDvc" localSheetId="9">#REF!</definedName>
    <definedName name="X1pINDvc">#REF!</definedName>
    <definedName name="X1pINDvl" localSheetId="9">#REF!</definedName>
    <definedName name="X1pINDvl">#REF!</definedName>
    <definedName name="x1ping" localSheetId="9">#REF!</definedName>
    <definedName name="x1ping">#REF!</definedName>
    <definedName name="X1pINGnc" localSheetId="9">#REF!</definedName>
    <definedName name="X1pINGnc">#REF!</definedName>
    <definedName name="X1pINGvc" localSheetId="9">#REF!</definedName>
    <definedName name="X1pINGvc">#REF!</definedName>
    <definedName name="X1pINGvl" localSheetId="9">#REF!</definedName>
    <definedName name="X1pINGvl">#REF!</definedName>
    <definedName name="x1pint" localSheetId="9">#REF!</definedName>
    <definedName name="x1pint">#REF!</definedName>
    <definedName name="X1pINTnc" localSheetId="9">#REF!</definedName>
    <definedName name="X1pINTnc">#REF!</definedName>
    <definedName name="X1pINTvc" localSheetId="9">#REF!</definedName>
    <definedName name="X1pINTvc">#REF!</definedName>
    <definedName name="X1pINTvl" localSheetId="9">#REF!</definedName>
    <definedName name="X1pINTvl">#REF!</definedName>
    <definedName name="X1pITnc" localSheetId="9">#REF!</definedName>
    <definedName name="X1pITnc">#REF!</definedName>
    <definedName name="X1pITvc" localSheetId="9">#REF!</definedName>
    <definedName name="X1pITvc">#REF!</definedName>
    <definedName name="X1pITvl" localSheetId="9">#REF!</definedName>
    <definedName name="X1pITvl">#REF!</definedName>
    <definedName name="xa1pm" localSheetId="9">#REF!</definedName>
    <definedName name="xa1pm">#REF!</definedName>
    <definedName name="xa3pm" localSheetId="9">#REF!</definedName>
    <definedName name="xa3pm">#REF!</definedName>
    <definedName name="xact" localSheetId="9">#REF!</definedName>
    <definedName name="xact">#REF!</definedName>
    <definedName name="XCCT">0.5</definedName>
    <definedName name="xcvc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cv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cxcc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cx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fco" localSheetId="9">#REF!</definedName>
    <definedName name="xfco">#REF!</definedName>
    <definedName name="xfco3p" localSheetId="9">#REF!</definedName>
    <definedName name="xfco3p">#REF!</definedName>
    <definedName name="XFCOnc" localSheetId="9">#REF!</definedName>
    <definedName name="XFCOnc">#REF!</definedName>
    <definedName name="xfcotnc" localSheetId="9">#REF!</definedName>
    <definedName name="xfcotnc">#REF!</definedName>
    <definedName name="xfcotvl" localSheetId="9">#REF!</definedName>
    <definedName name="xfcotvl">#REF!</definedName>
    <definedName name="XFCOvc" localSheetId="9">#REF!</definedName>
    <definedName name="XFCOvc">#REF!</definedName>
    <definedName name="XFCOvl" localSheetId="9">#REF!</definedName>
    <definedName name="XFCOvl">#REF!</definedName>
    <definedName name="xh" localSheetId="9">#REF!</definedName>
    <definedName name="xh">#REF!</definedName>
    <definedName name="xhn" localSheetId="9">#REF!</definedName>
    <definedName name="xhn">#REF!</definedName>
    <definedName name="xig" localSheetId="9">#REF!</definedName>
    <definedName name="xig">#REF!</definedName>
    <definedName name="xig1" localSheetId="9">#REF!</definedName>
    <definedName name="xig1">#REF!</definedName>
    <definedName name="XIG1nc" localSheetId="9">#REF!</definedName>
    <definedName name="XIG1nc">#REF!</definedName>
    <definedName name="xig1p" localSheetId="9">#REF!</definedName>
    <definedName name="xig1p">#REF!</definedName>
    <definedName name="XIG1vl" localSheetId="9">#REF!</definedName>
    <definedName name="XIG1vl">#REF!</definedName>
    <definedName name="xig3p" localSheetId="9">#REF!</definedName>
    <definedName name="xig3p">#REF!</definedName>
    <definedName name="XIGnc" localSheetId="9">#REF!</definedName>
    <definedName name="XIGnc">#REF!</definedName>
    <definedName name="XIGvc" localSheetId="9">#REF!</definedName>
    <definedName name="XIGvc">#REF!</definedName>
    <definedName name="XIGvl" localSheetId="9">#REF!</definedName>
    <definedName name="XIGvl">#REF!</definedName>
    <definedName name="xin" localSheetId="9">#REF!</definedName>
    <definedName name="xin">#REF!</definedName>
    <definedName name="xin190" localSheetId="9">#REF!</definedName>
    <definedName name="xin190">#REF!</definedName>
    <definedName name="xin1903p" localSheetId="9">#REF!</definedName>
    <definedName name="xin1903p">#REF!</definedName>
    <definedName name="XIN190nc" localSheetId="9">#REF!</definedName>
    <definedName name="XIN190nc">#REF!</definedName>
    <definedName name="XIN190vc" localSheetId="9">#REF!</definedName>
    <definedName name="XIN190vc">#REF!</definedName>
    <definedName name="XIN190vl" localSheetId="9">#REF!</definedName>
    <definedName name="XIN190vl">#REF!</definedName>
    <definedName name="xin3p" localSheetId="9">#REF!</definedName>
    <definedName name="xin3p">#REF!</definedName>
    <definedName name="xind" localSheetId="9">#REF!</definedName>
    <definedName name="xind">#REF!</definedName>
    <definedName name="xind1p" localSheetId="9">#REF!</definedName>
    <definedName name="xind1p">#REF!</definedName>
    <definedName name="xind3p" localSheetId="9">#REF!</definedName>
    <definedName name="xind3p">#REF!</definedName>
    <definedName name="XINDnc" localSheetId="9">#REF!</definedName>
    <definedName name="XINDnc">#REF!</definedName>
    <definedName name="xindnc1p" localSheetId="9">#REF!</definedName>
    <definedName name="xindnc1p">#REF!</definedName>
    <definedName name="XINDvc" localSheetId="9">#REF!</definedName>
    <definedName name="XINDvc">#REF!</definedName>
    <definedName name="XINDvl" localSheetId="9">#REF!</definedName>
    <definedName name="XINDvl">#REF!</definedName>
    <definedName name="xindvl1p" localSheetId="9">#REF!</definedName>
    <definedName name="xindvl1p">#REF!</definedName>
    <definedName name="xing1p" localSheetId="9">#REF!</definedName>
    <definedName name="xing1p">#REF!</definedName>
    <definedName name="xingnc1p" localSheetId="9">#REF!</definedName>
    <definedName name="xingnc1p">#REF!</definedName>
    <definedName name="xingvl1p" localSheetId="9">#REF!</definedName>
    <definedName name="xingvl1p">#REF!</definedName>
    <definedName name="XINnc" localSheetId="9">#REF!</definedName>
    <definedName name="XINnc">#REF!</definedName>
    <definedName name="xint1p" localSheetId="9">#REF!</definedName>
    <definedName name="xint1p">#REF!</definedName>
    <definedName name="XINvc" localSheetId="9">#REF!</definedName>
    <definedName name="XINvc">#REF!</definedName>
    <definedName name="XINvl" localSheetId="9">#REF!</definedName>
    <definedName name="XINvl">#REF!</definedName>
    <definedName name="xit" localSheetId="9">#REF!</definedName>
    <definedName name="xit">#REF!</definedName>
    <definedName name="xit1" localSheetId="9">#REF!</definedName>
    <definedName name="xit1">#REF!</definedName>
    <definedName name="XIT1nc" localSheetId="9">#REF!</definedName>
    <definedName name="XIT1nc">#REF!</definedName>
    <definedName name="xit1p" localSheetId="9">#REF!</definedName>
    <definedName name="xit1p">#REF!</definedName>
    <definedName name="XIT1vl" localSheetId="9">#REF!</definedName>
    <definedName name="XIT1vl">#REF!</definedName>
    <definedName name="xit3p" localSheetId="9">#REF!</definedName>
    <definedName name="xit3p">#REF!</definedName>
    <definedName name="XITnc" localSheetId="9">#REF!</definedName>
    <definedName name="XITnc">#REF!</definedName>
    <definedName name="XITvc" localSheetId="9">#REF!</definedName>
    <definedName name="XITvc">#REF!</definedName>
    <definedName name="XITvl" localSheetId="9">#REF!</definedName>
    <definedName name="XITvl">#REF!</definedName>
    <definedName name="xlbs" localSheetId="9">#REF!</definedName>
    <definedName name="xlbs">#REF!</definedName>
    <definedName name="xmcax" localSheetId="9">#REF!</definedName>
    <definedName name="xmcax">#REF!</definedName>
    <definedName name="xn" localSheetId="9">#REF!</definedName>
    <definedName name="xn">#REF!</definedName>
    <definedName name="XREF_COLUMN_1" localSheetId="9" hidden="1">#REF!</definedName>
    <definedName name="XREF_COLUMN_1" hidden="1">#REF!</definedName>
    <definedName name="XREF_COLUMN_10" localSheetId="9" hidden="1">#REF!</definedName>
    <definedName name="XREF_COLUMN_10" hidden="1">#REF!</definedName>
    <definedName name="XREF_COLUMN_11" localSheetId="9" hidden="1">#REF!</definedName>
    <definedName name="XREF_COLUMN_11" hidden="1">#REF!</definedName>
    <definedName name="XREF_COLUMN_2" localSheetId="9" hidden="1">#REF!</definedName>
    <definedName name="XREF_COLUMN_2" hidden="1">#REF!</definedName>
    <definedName name="XREF_COLUMN_3" localSheetId="9" hidden="1">#REF!</definedName>
    <definedName name="XREF_COLUMN_3" hidden="1">#REF!</definedName>
    <definedName name="XREF_COLUMN_4" localSheetId="9" hidden="1">#REF!</definedName>
    <definedName name="XREF_COLUMN_4" hidden="1">#REF!</definedName>
    <definedName name="XREF_COLUMN_5" localSheetId="9" hidden="1">#REF!</definedName>
    <definedName name="XREF_COLUMN_5" hidden="1">#REF!</definedName>
    <definedName name="XREF_COLUMN_6" localSheetId="9" hidden="1">#REF!</definedName>
    <definedName name="XREF_COLUMN_6" hidden="1">#REF!</definedName>
    <definedName name="XREF_COLUMN_7" localSheetId="9" hidden="1">#REF!</definedName>
    <definedName name="XREF_COLUMN_7" hidden="1">#REF!</definedName>
    <definedName name="XREF_COLUMN_8" localSheetId="9" hidden="1">#REF!</definedName>
    <definedName name="XREF_COLUMN_8" hidden="1">#REF!</definedName>
    <definedName name="XREF_COLUMN_9" localSheetId="9" hidden="1">#REF!</definedName>
    <definedName name="XREF_COLUMN_9" hidden="1">#REF!</definedName>
    <definedName name="XRefActiveRow" localSheetId="9" hidden="1">#REF!</definedName>
    <definedName name="XRefActiveRow" hidden="1">#REF!</definedName>
    <definedName name="XRefColumnsCount" hidden="1">12</definedName>
    <definedName name="XRefCopy1" localSheetId="9" hidden="1">#REF!</definedName>
    <definedName name="XRefCopy1" hidden="1">#REF!</definedName>
    <definedName name="XRefCopy10" localSheetId="9" hidden="1">#REF!</definedName>
    <definedName name="XRefCopy10" hidden="1">#REF!</definedName>
    <definedName name="XRefCopy10Row" localSheetId="9" hidden="1">#REF!</definedName>
    <definedName name="XRefCopy10Row" hidden="1">#REF!</definedName>
    <definedName name="XRefCopy11" localSheetId="9" hidden="1">#REF!</definedName>
    <definedName name="XRefCopy11" hidden="1">#REF!</definedName>
    <definedName name="XRefCopy11Row" localSheetId="9" hidden="1">#REF!</definedName>
    <definedName name="XRefCopy11Row" hidden="1">#REF!</definedName>
    <definedName name="XRefCopy12" localSheetId="9" hidden="1">#REF!</definedName>
    <definedName name="XRefCopy12" hidden="1">#REF!</definedName>
    <definedName name="XRefCopy12Row" localSheetId="9" hidden="1">#REF!</definedName>
    <definedName name="XRefCopy12Row" hidden="1">#REF!</definedName>
    <definedName name="XRefCopy13" localSheetId="9" hidden="1">#REF!</definedName>
    <definedName name="XRefCopy13" hidden="1">#REF!</definedName>
    <definedName name="XRefCopy13Row" localSheetId="9" hidden="1">#REF!</definedName>
    <definedName name="XRefCopy13Row" hidden="1">#REF!</definedName>
    <definedName name="XRefCopy14" localSheetId="9" hidden="1">#REF!</definedName>
    <definedName name="XRefCopy14" hidden="1">#REF!</definedName>
    <definedName name="XRefCopy14Row" localSheetId="9" hidden="1">#REF!</definedName>
    <definedName name="XRefCopy14Row" hidden="1">#REF!</definedName>
    <definedName name="XRefCopy15" localSheetId="9" hidden="1">#REF!</definedName>
    <definedName name="XRefCopy15" hidden="1">#REF!</definedName>
    <definedName name="XRefCopy15Row" localSheetId="9" hidden="1">#REF!</definedName>
    <definedName name="XRefCopy15Row" hidden="1">#REF!</definedName>
    <definedName name="XRefCopy16" localSheetId="9" hidden="1">#REF!</definedName>
    <definedName name="XRefCopy16" hidden="1">#REF!</definedName>
    <definedName name="XRefCopy16Row" localSheetId="9" hidden="1">#REF!</definedName>
    <definedName name="XRefCopy16Row" hidden="1">#REF!</definedName>
    <definedName name="XRefCopy17" localSheetId="9" hidden="1">#REF!</definedName>
    <definedName name="XRefCopy17" hidden="1">#REF!</definedName>
    <definedName name="XRefCopy17Row" localSheetId="9" hidden="1">#REF!</definedName>
    <definedName name="XRefCopy17Row" hidden="1">#REF!</definedName>
    <definedName name="XRefCopy19" localSheetId="9" hidden="1">#REF!</definedName>
    <definedName name="XRefCopy19" hidden="1">#REF!</definedName>
    <definedName name="XRefCopy19Row" localSheetId="9" hidden="1">#REF!</definedName>
    <definedName name="XRefCopy19Row" hidden="1">#REF!</definedName>
    <definedName name="XRefCopy1Row" localSheetId="9" hidden="1">#REF!</definedName>
    <definedName name="XRefCopy1Row" hidden="1">#REF!</definedName>
    <definedName name="XRefCopy2" localSheetId="9" hidden="1">#REF!</definedName>
    <definedName name="XRefCopy2" hidden="1">#REF!</definedName>
    <definedName name="XRefCopy20" localSheetId="9" hidden="1">#REF!</definedName>
    <definedName name="XRefCopy20" hidden="1">#REF!</definedName>
    <definedName name="XRefCopy20Row" localSheetId="9" hidden="1">#REF!</definedName>
    <definedName name="XRefCopy20Row" hidden="1">#REF!</definedName>
    <definedName name="XRefCopy21" localSheetId="9" hidden="1">#REF!</definedName>
    <definedName name="XRefCopy21" hidden="1">#REF!</definedName>
    <definedName name="XRefCopy23" localSheetId="9" hidden="1">#REF!</definedName>
    <definedName name="XRefCopy23" hidden="1">#REF!</definedName>
    <definedName name="XRefCopy23Row" localSheetId="9" hidden="1">#REF!</definedName>
    <definedName name="XRefCopy23Row" hidden="1">#REF!</definedName>
    <definedName name="XRefCopy24" localSheetId="9" hidden="1">#REF!</definedName>
    <definedName name="XRefCopy24" hidden="1">#REF!</definedName>
    <definedName name="XRefCopy24Row" localSheetId="9" hidden="1">#REF!</definedName>
    <definedName name="XRefCopy24Row" hidden="1">#REF!</definedName>
    <definedName name="XRefCopy25" localSheetId="9" hidden="1">#REF!</definedName>
    <definedName name="XRefCopy25" hidden="1">#REF!</definedName>
    <definedName name="XRefCopy25Row" localSheetId="9" hidden="1">#REF!</definedName>
    <definedName name="XRefCopy25Row" hidden="1">#REF!</definedName>
    <definedName name="XRefCopy26" localSheetId="9" hidden="1">#REF!</definedName>
    <definedName name="XRefCopy26" hidden="1">#REF!</definedName>
    <definedName name="XRefCopy29" localSheetId="9" hidden="1">#REF!</definedName>
    <definedName name="XRefCopy29" hidden="1">#REF!</definedName>
    <definedName name="XRefCopy29Row" localSheetId="9" hidden="1">#REF!</definedName>
    <definedName name="XRefCopy29Row" hidden="1">#REF!</definedName>
    <definedName name="XRefCopy2Row" localSheetId="9" hidden="1">#REF!</definedName>
    <definedName name="XRefCopy2Row" hidden="1">#REF!</definedName>
    <definedName name="XRefCopy3" localSheetId="9" hidden="1">#REF!</definedName>
    <definedName name="XRefCopy3" hidden="1">#REF!</definedName>
    <definedName name="XRefCopy30" localSheetId="9" hidden="1">#REF!</definedName>
    <definedName name="XRefCopy30" hidden="1">#REF!</definedName>
    <definedName name="XRefCopy31" localSheetId="9" hidden="1">#REF!</definedName>
    <definedName name="XRefCopy31" hidden="1">#REF!</definedName>
    <definedName name="XRefCopy32" localSheetId="9" hidden="1">#REF!</definedName>
    <definedName name="XRefCopy32" hidden="1">#REF!</definedName>
    <definedName name="XRefCopy33" localSheetId="9" hidden="1">#REF!</definedName>
    <definedName name="XRefCopy33" hidden="1">#REF!</definedName>
    <definedName name="XRefCopy33Row" localSheetId="9" hidden="1">#REF!</definedName>
    <definedName name="XRefCopy33Row" hidden="1">#REF!</definedName>
    <definedName name="XRefCopy34" localSheetId="9" hidden="1">#REF!</definedName>
    <definedName name="XRefCopy34" hidden="1">#REF!</definedName>
    <definedName name="XRefCopy34Row" localSheetId="9" hidden="1">#REF!</definedName>
    <definedName name="XRefCopy34Row" hidden="1">#REF!</definedName>
    <definedName name="XRefCopy35" localSheetId="9" hidden="1">#REF!</definedName>
    <definedName name="XRefCopy35" hidden="1">#REF!</definedName>
    <definedName name="XRefCopy35Row" localSheetId="9" hidden="1">#REF!</definedName>
    <definedName name="XRefCopy35Row" hidden="1">#REF!</definedName>
    <definedName name="XRefCopy36" localSheetId="9" hidden="1">#REF!</definedName>
    <definedName name="XRefCopy36" hidden="1">#REF!</definedName>
    <definedName name="XRefCopy36Row" localSheetId="9" hidden="1">#REF!</definedName>
    <definedName name="XRefCopy36Row" hidden="1">#REF!</definedName>
    <definedName name="XRefCopy37" localSheetId="9" hidden="1">#REF!</definedName>
    <definedName name="XRefCopy37" hidden="1">#REF!</definedName>
    <definedName name="XRefCopy37Row" localSheetId="9" hidden="1">#REF!</definedName>
    <definedName name="XRefCopy37Row" hidden="1">#REF!</definedName>
    <definedName name="XRefCopy38" localSheetId="9" hidden="1">#REF!</definedName>
    <definedName name="XRefCopy38" hidden="1">#REF!</definedName>
    <definedName name="XRefCopy38Row" localSheetId="9" hidden="1">#REF!</definedName>
    <definedName name="XRefCopy38Row" hidden="1">#REF!</definedName>
    <definedName name="XRefCopy39" localSheetId="9" hidden="1">#REF!</definedName>
    <definedName name="XRefCopy39" hidden="1">#REF!</definedName>
    <definedName name="XRefCopy39Row" localSheetId="9" hidden="1">#REF!</definedName>
    <definedName name="XRefCopy39Row" hidden="1">#REF!</definedName>
    <definedName name="XRefCopy3Row" localSheetId="9" hidden="1">#REF!</definedName>
    <definedName name="XRefCopy3Row" hidden="1">#REF!</definedName>
    <definedName name="XRefCopy4" localSheetId="9" hidden="1">#REF!</definedName>
    <definedName name="XRefCopy4" hidden="1">#REF!</definedName>
    <definedName name="XRefCopy4Row" localSheetId="9" hidden="1">#REF!</definedName>
    <definedName name="XRefCopy4Row" hidden="1">#REF!</definedName>
    <definedName name="XRefCopy5" localSheetId="9" hidden="1">#REF!</definedName>
    <definedName name="XRefCopy5" hidden="1">#REF!</definedName>
    <definedName name="XRefCopy5Row" localSheetId="9" hidden="1">#REF!</definedName>
    <definedName name="XRefCopy5Row" hidden="1">#REF!</definedName>
    <definedName name="XRefCopy6" localSheetId="9" hidden="1">#REF!</definedName>
    <definedName name="XRefCopy6" hidden="1">#REF!</definedName>
    <definedName name="XRefCopy6Row" localSheetId="9" hidden="1">#REF!</definedName>
    <definedName name="XRefCopy6Row" hidden="1">#REF!</definedName>
    <definedName name="XRefCopy7" localSheetId="9" hidden="1">#REF!</definedName>
    <definedName name="XRefCopy7" hidden="1">#REF!</definedName>
    <definedName name="XRefCopy7Row" localSheetId="9" hidden="1">#REF!</definedName>
    <definedName name="XRefCopy7Row" hidden="1">#REF!</definedName>
    <definedName name="XRefCopy8" localSheetId="9" hidden="1">#REF!</definedName>
    <definedName name="XRefCopy8" hidden="1">#REF!</definedName>
    <definedName name="XRefCopy8Row" localSheetId="9" hidden="1">#REF!</definedName>
    <definedName name="XRefCopy8Row" hidden="1">#REF!</definedName>
    <definedName name="XRefCopy9" localSheetId="9" hidden="1">#REF!</definedName>
    <definedName name="XRefCopy9" hidden="1">#REF!</definedName>
    <definedName name="XRefCopy9Row" localSheetId="9" hidden="1">#REF!</definedName>
    <definedName name="XRefCopy9Row" hidden="1">#REF!</definedName>
    <definedName name="XRefCopyRangeCount" hidden="1">39</definedName>
    <definedName name="XRefPaste1" localSheetId="9" hidden="1">#REF!</definedName>
    <definedName name="XRefPaste1" hidden="1">#REF!</definedName>
    <definedName name="XRefPaste10" localSheetId="9" hidden="1">#REF!</definedName>
    <definedName name="XRefPaste10" hidden="1">#REF!</definedName>
    <definedName name="XRefPaste10Row" localSheetId="9" hidden="1">#REF!</definedName>
    <definedName name="XRefPaste10Row" hidden="1">#REF!</definedName>
    <definedName name="XRefPaste11" localSheetId="9" hidden="1">#REF!</definedName>
    <definedName name="XRefPaste11" hidden="1">#REF!</definedName>
    <definedName name="XRefPaste11Row" localSheetId="9" hidden="1">#REF!</definedName>
    <definedName name="XRefPaste11Row" hidden="1">#REF!</definedName>
    <definedName name="XRefPaste12" localSheetId="9" hidden="1">#REF!</definedName>
    <definedName name="XRefPaste12" hidden="1">#REF!</definedName>
    <definedName name="XRefPaste12Row" localSheetId="9" hidden="1">#REF!</definedName>
    <definedName name="XRefPaste12Row" hidden="1">#REF!</definedName>
    <definedName name="XRefPaste13" localSheetId="9" hidden="1">#REF!</definedName>
    <definedName name="XRefPaste13" hidden="1">#REF!</definedName>
    <definedName name="XRefPaste13Row" localSheetId="9" hidden="1">#REF!</definedName>
    <definedName name="XRefPaste13Row" hidden="1">#REF!</definedName>
    <definedName name="XRefPaste14Row" localSheetId="9" hidden="1">#REF!</definedName>
    <definedName name="XRefPaste14Row" hidden="1">#REF!</definedName>
    <definedName name="XRefPaste1Row" localSheetId="9" hidden="1">#REF!</definedName>
    <definedName name="XRefPaste1Row" hidden="1">#REF!</definedName>
    <definedName name="XRefPaste2" localSheetId="9" hidden="1">#REF!</definedName>
    <definedName name="XRefPaste2" hidden="1">#REF!</definedName>
    <definedName name="XRefPaste2Row" localSheetId="9" hidden="1">#REF!</definedName>
    <definedName name="XRefPaste2Row" hidden="1">#REF!</definedName>
    <definedName name="XRefPaste3" localSheetId="9" hidden="1">#REF!</definedName>
    <definedName name="XRefPaste3" hidden="1">#REF!</definedName>
    <definedName name="XRefPaste3Row" localSheetId="9" hidden="1">#REF!</definedName>
    <definedName name="XRefPaste3Row" hidden="1">#REF!</definedName>
    <definedName name="XRefPaste4" localSheetId="9" hidden="1">#REF!</definedName>
    <definedName name="XRefPaste4" hidden="1">#REF!</definedName>
    <definedName name="XRefPaste4Row" localSheetId="9" hidden="1">#REF!</definedName>
    <definedName name="XRefPaste4Row" hidden="1">#REF!</definedName>
    <definedName name="XRefPaste5" localSheetId="9" hidden="1">#REF!</definedName>
    <definedName name="XRefPaste5" hidden="1">#REF!</definedName>
    <definedName name="XRefPaste5Row" localSheetId="9" hidden="1">#REF!</definedName>
    <definedName name="XRefPaste5Row" hidden="1">#REF!</definedName>
    <definedName name="XRefPaste6" localSheetId="9" hidden="1">#REF!</definedName>
    <definedName name="XRefPaste6" hidden="1">#REF!</definedName>
    <definedName name="XRefPaste6Row" localSheetId="9" hidden="1">#REF!</definedName>
    <definedName name="XRefPaste6Row" hidden="1">#REF!</definedName>
    <definedName name="XRefPaste7" localSheetId="9" hidden="1">#REF!</definedName>
    <definedName name="XRefPaste7" hidden="1">#REF!</definedName>
    <definedName name="XRefPaste7Row" localSheetId="9" hidden="1">#REF!</definedName>
    <definedName name="XRefPaste7Row" hidden="1">#REF!</definedName>
    <definedName name="XRefPaste8" localSheetId="9" hidden="1">#REF!</definedName>
    <definedName name="XRefPaste8" hidden="1">#REF!</definedName>
    <definedName name="XRefPaste8Row" localSheetId="9" hidden="1">#REF!</definedName>
    <definedName name="XRefPaste8Row" hidden="1">#REF!</definedName>
    <definedName name="XRefPaste9" localSheetId="9" hidden="1">#REF!</definedName>
    <definedName name="XRefPaste9" hidden="1">#REF!</definedName>
    <definedName name="XRefPaste9Row" localSheetId="9" hidden="1">#REF!</definedName>
    <definedName name="XRefPaste9Row" hidden="1">#REF!</definedName>
    <definedName name="XRefPasteRangeCount" hidden="1">13</definedName>
    <definedName name="xxx" localSheetId="9">#REF!</definedName>
    <definedName name="xxx">#REF!</definedName>
    <definedName name="xxxx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xx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xxxxy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xxxx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y" localSheetId="9">#REF!,#REF!,#REF!,#REF!,#REF!</definedName>
    <definedName name="y">#REF!,#REF!,#REF!,#REF!,#REF!</definedName>
    <definedName name="Y_N" localSheetId="9">#REF!</definedName>
    <definedName name="Y_N">#REF!</definedName>
    <definedName name="YearMonth" localSheetId="9">#REF!&amp;""&amp;#REF!</definedName>
    <definedName name="YearMonth">#REF!&amp;""&amp;#REF!</definedName>
    <definedName name="yen" localSheetId="9" hidden="1">{#N/A,#N/A,FALSE,"Chi tiÆt"}</definedName>
    <definedName name="yen" hidden="1">{#N/A,#N/A,FALSE,"Chi tiÆt"}</definedName>
    <definedName name="YJ" localSheetId="9">#REF!</definedName>
    <definedName name="YJ">#REF!</definedName>
    <definedName name="yt" localSheetId="9">#REF!</definedName>
    <definedName name="yt">#REF!</definedName>
    <definedName name="yu" localSheetId="9">#REF!</definedName>
    <definedName name="yu">#REF!</definedName>
    <definedName name="yy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y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yyy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yy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" localSheetId="9">#REF!</definedName>
    <definedName name="Z">#REF!</definedName>
    <definedName name="Z_AD771281_6285_11D2_935C_0060088983C6_.wvu.Rows" localSheetId="9" hidden="1">#REF!</definedName>
    <definedName name="Z_AD771281_6285_11D2_935C_0060088983C6_.wvu.Rows" hidden="1">#REF!</definedName>
    <definedName name="zaza" localSheetId="9">#REF!</definedName>
    <definedName name="zaza">#REF!</definedName>
    <definedName name="ZC_NO_B">"WJG"</definedName>
    <definedName name="ZC_NO_H">"WJG"</definedName>
    <definedName name="Zip" localSheetId="9">#REF!</definedName>
    <definedName name="Zip">#REF!</definedName>
    <definedName name="Zwischenstatus_121099" localSheetId="9">#REF!</definedName>
    <definedName name="Zwischenstatus_121099">#REF!</definedName>
    <definedName name="zx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xcv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xc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XD" localSheetId="9">#REF!</definedName>
    <definedName name="ZXD">#REF!</definedName>
    <definedName name="ZXDF" localSheetId="9">#REF!</definedName>
    <definedName name="ZXDF">#REF!</definedName>
    <definedName name="ZYX" localSheetId="9">#REF!</definedName>
    <definedName name="ZYX">#REF!</definedName>
    <definedName name="zz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" localSheetId="9">#REF!</definedName>
    <definedName name="ZZZ">#REF!</definedName>
    <definedName name="zzz2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z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Использование" localSheetId="9">#REF!</definedName>
    <definedName name="Использование">#REF!</definedName>
    <definedName name="МВЗ" localSheetId="9">#REF!</definedName>
    <definedName name="МВЗ">#REF!</definedName>
    <definedName name="СЗ" localSheetId="9">#REF!</definedName>
    <definedName name="СЗ">#REF!</definedName>
    <definedName name="Тип_расходов" localSheetId="9">#REF!</definedName>
    <definedName name="Тип_расходов">#REF!</definedName>
    <definedName name="ффф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ффф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ЦЗ" localSheetId="9">#REF!</definedName>
    <definedName name="ЦЗ">#REF!</definedName>
    <definedName name="ээээээээээээээ" localSheetId="9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ээээээээээээээ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安徽部" localSheetId="9">#REF!</definedName>
    <definedName name="安徽部">#REF!</definedName>
    <definedName name="办公室固定电话费" localSheetId="9">#REF!</definedName>
    <definedName name="办公室固定电话费">#REF!</definedName>
    <definedName name="办公用品" localSheetId="9">#REF!</definedName>
    <definedName name="办公用品">#REF!</definedName>
    <definedName name="半成品" localSheetId="9">#REF!</definedName>
    <definedName name="半成品">#REF!</definedName>
    <definedName name="报废" localSheetId="9">#REF!</definedName>
    <definedName name="报废">#REF!</definedName>
    <definedName name="北京" localSheetId="9">#REF!</definedName>
    <definedName name="北京">#REF!</definedName>
    <definedName name="北京分公司" localSheetId="9">#REF!</definedName>
    <definedName name="北京分公司">#REF!</definedName>
    <definedName name="本部" localSheetId="9">#REF!</definedName>
    <definedName name="本部">#REF!</definedName>
    <definedName name="币种" localSheetId="9">#REF!</definedName>
    <definedName name="币种">#REF!</definedName>
    <definedName name="边料" localSheetId="9">#REF!</definedName>
    <definedName name="边料">#REF!</definedName>
    <definedName name="表名">"Dummy"</definedName>
    <definedName name="部门" localSheetId="9">#REF!</definedName>
    <definedName name="部门">#REF!</definedName>
    <definedName name="材料" localSheetId="9">#REF!</definedName>
    <definedName name="材料">#REF!</definedName>
    <definedName name="材料库存" localSheetId="9">#REF!</definedName>
    <definedName name="材料库存">#REF!</definedName>
    <definedName name="材料销售" localSheetId="9">#REF!</definedName>
    <definedName name="材料销售">#REF!</definedName>
    <definedName name="材料销售11" localSheetId="9">#REF!</definedName>
    <definedName name="材料销售11">#REF!</definedName>
    <definedName name="仓库" localSheetId="9">#REF!</definedName>
    <definedName name="仓库">#REF!</definedName>
    <definedName name="差旅费12" localSheetId="9">#REF!</definedName>
    <definedName name="差旅费12">#REF!</definedName>
    <definedName name="差异" localSheetId="9">#REF!</definedName>
    <definedName name="差异">#REF!</definedName>
    <definedName name="差异201601" localSheetId="9">#REF!</definedName>
    <definedName name="差异201601">#REF!</definedName>
    <definedName name="出口" localSheetId="9">#REF!</definedName>
    <definedName name="出口">#REF!</definedName>
    <definedName name="出口机" localSheetId="9">#REF!</definedName>
    <definedName name="出口机">#REF!</definedName>
    <definedName name="出口销售" localSheetId="9">#REF!</definedName>
    <definedName name="出口销售">#REF!</definedName>
    <definedName name="厨房" localSheetId="9">#REF!</definedName>
    <definedName name="厨房">#REF!</definedName>
    <definedName name="次品仓出库中转数量" localSheetId="9">OFFSET(#REF!,4,0,COUNTA(#REF!)-1,1)</definedName>
    <definedName name="次品仓出库中转数量">OFFSET(#REF!,4,0,COUNTA(#REF!)-1,1)</definedName>
    <definedName name="次品仓中转台数" localSheetId="9">OFFSET(#REF!,4,0,COUNTA(#REF!)-1,1)</definedName>
    <definedName name="次品仓中转台数">OFFSET(#REF!,4,0,COUNTA(#REF!)-1,1)</definedName>
    <definedName name="存货明细___1_原材料_" localSheetId="9">#REF!</definedName>
    <definedName name="存货明细___1_原材料_">#REF!</definedName>
    <definedName name="单位往来" localSheetId="9">#REF!</definedName>
    <definedName name="单位往来">#REF!</definedName>
    <definedName name="电" localSheetId="9">#REF!</definedName>
    <definedName name="电">#REF!</definedName>
    <definedName name="谔谔" localSheetId="9" hidden="1">{#N/A,#N/A,FALSE,"Aging"}</definedName>
    <definedName name="谔谔" hidden="1">{#N/A,#N/A,FALSE,"Aging"}</definedName>
    <definedName name="发生额" localSheetId="9">#REF!</definedName>
    <definedName name="发生额">#REF!</definedName>
    <definedName name="费用" localSheetId="9">#REF!</definedName>
    <definedName name="费用">#REF!</definedName>
    <definedName name="福建" localSheetId="9">#REF!</definedName>
    <definedName name="福建">#REF!</definedName>
    <definedName name="负债表_合并" localSheetId="9">#REF!</definedName>
    <definedName name="负债表_合并">#REF!</definedName>
    <definedName name="负债表合并" localSheetId="9">#REF!</definedName>
    <definedName name="负债表合并">#REF!</definedName>
    <definedName name="供应商" localSheetId="9">#REF!</definedName>
    <definedName name="供应商">#REF!</definedName>
    <definedName name="固定资产" localSheetId="9">#REF!</definedName>
    <definedName name="固定资产">#REF!</definedName>
    <definedName name="固定资产付款申请单" localSheetId="9">#REF!</definedName>
    <definedName name="固定资产付款申请单">#REF!</definedName>
    <definedName name="广东二" localSheetId="9">#REF!</definedName>
    <definedName name="广东二">#REF!</definedName>
    <definedName name="广东一" localSheetId="9">#REF!</definedName>
    <definedName name="广东一">#REF!</definedName>
    <definedName name="广西" localSheetId="9">#REF!</definedName>
    <definedName name="广西">#REF!</definedName>
    <definedName name="广西分公司" localSheetId="9">#REF!</definedName>
    <definedName name="广西分公司">#REF!</definedName>
    <definedName name="广州" localSheetId="9">#REF!</definedName>
    <definedName name="广州">#REF!</definedName>
    <definedName name="广州分公司" localSheetId="9">#REF!</definedName>
    <definedName name="广州分公司">#REF!</definedName>
    <definedName name="贵州" localSheetId="9">#REF!</definedName>
    <definedName name="贵州">#REF!</definedName>
    <definedName name="国内出库中转数量" localSheetId="9">OFFSET(#REF!,4,0,COUNTA(#REF!)-1,1)</definedName>
    <definedName name="国内出库中转数量">OFFSET(#REF!,4,0,COUNTA(#REF!)-1,1)</definedName>
    <definedName name="国内出库中转体积" localSheetId="9">OFFSET(#REF!,4,0,COUNTA(#REF!)-1,1)</definedName>
    <definedName name="国内出库中转体积">OFFSET(#REF!,4,0,COUNTA(#REF!)-1,1)</definedName>
    <definedName name="哈尔滨分公司" localSheetId="9">#REF!</definedName>
    <definedName name="哈尔滨分公司">#REF!</definedName>
    <definedName name="海南" localSheetId="9">#REF!</definedName>
    <definedName name="海南">#REF!</definedName>
    <definedName name="合并" localSheetId="9">#REF!</definedName>
    <definedName name="合并">#REF!</definedName>
    <definedName name="河南部" localSheetId="9">#REF!</definedName>
    <definedName name="河南部">#REF!</definedName>
    <definedName name="核算项目余额表" localSheetId="9">#REF!</definedName>
    <definedName name="核算项目余额表">#REF!</definedName>
    <definedName name="湖北" localSheetId="9">#REF!</definedName>
    <definedName name="湖北">#REF!</definedName>
    <definedName name="湖北分公司" localSheetId="9">#REF!</definedName>
    <definedName name="湖北分公司">#REF!</definedName>
    <definedName name="湖南" localSheetId="9">#REF!</definedName>
    <definedName name="湖南">#REF!</definedName>
    <definedName name="汇总" localSheetId="9">#REF!</definedName>
    <definedName name="汇总">#REF!</definedName>
    <definedName name="基础表3" localSheetId="9" hidden="1">{"'Foglio1'!$J$12:$M$12"}</definedName>
    <definedName name="基础表3" hidden="1">{"'Foglio1'!$J$12:$M$12"}</definedName>
    <definedName name="间接" localSheetId="9">#REF!</definedName>
    <definedName name="间接">#REF!</definedName>
    <definedName name="江西" localSheetId="9">#REF!</definedName>
    <definedName name="江西">#REF!</definedName>
    <definedName name="金羚电器有限公司" localSheetId="9">#REF!</definedName>
    <definedName name="金羚电器有限公司">#REF!</definedName>
    <definedName name="经办人" localSheetId="9">#REF!</definedName>
    <definedName name="经办人">#REF!</definedName>
    <definedName name="科目余额表" localSheetId="9">#REF!</definedName>
    <definedName name="科目余额表">#REF!</definedName>
    <definedName name="料工费分配表" localSheetId="9" hidden="1">#REF!</definedName>
    <definedName name="料工费分配表" hidden="1">#REF!</definedName>
    <definedName name="_xlnm.Recorder" localSheetId="9">#REF!</definedName>
    <definedName name="_xlnm.Recorder">#REF!</definedName>
    <definedName name="美心思" localSheetId="9">#REF!</definedName>
    <definedName name="美心思">#REF!</definedName>
    <definedName name="美心思1" localSheetId="9">#REF!</definedName>
    <definedName name="美心思1">#REF!</definedName>
    <definedName name="门市部" localSheetId="9">#REF!</definedName>
    <definedName name="门市部">#REF!</definedName>
    <definedName name="南宁" localSheetId="9">#REF!</definedName>
    <definedName name="南宁">#REF!</definedName>
    <definedName name="年份" localSheetId="9">#REF!</definedName>
    <definedName name="年份">#REF!</definedName>
    <definedName name="其他费用" localSheetId="9">#REF!</definedName>
    <definedName name="其他费用">#REF!</definedName>
    <definedName name="全部末级余额" localSheetId="9">#REF!</definedName>
    <definedName name="全部末级余额">#REF!</definedName>
    <definedName name="入库类型" localSheetId="9">OFFSET(#REF!,2,0,COUNTA(#REF!)-1,1)</definedName>
    <definedName name="入库类型">OFFSET(#REF!,2,0,COUNTA(#REF!)-1,1)</definedName>
    <definedName name="入库数量" localSheetId="9">OFFSET(#REF!,2,0,COUNTA(#REF!)-1,1)</definedName>
    <definedName name="入库数量">OFFSET(#REF!,2,0,COUNTA(#REF!)-1,1)</definedName>
    <definedName name="入库型号" localSheetId="9">OFFSET(#REF!,2,0,COUNTA(#REF!)-1,1)</definedName>
    <definedName name="入库型号">OFFSET(#REF!,2,0,COUNTA(#REF!)-1,1)</definedName>
    <definedName name="陕西宁夏" localSheetId="9">#REF!</definedName>
    <definedName name="陕西宁夏">#REF!</definedName>
    <definedName name="上和" localSheetId="9">#REF!</definedName>
    <definedName name="上和">#REF!</definedName>
    <definedName name="试1" localSheetId="9" hidden="1">{#N/A,#N/A,FALSE,"Aging Summary";#N/A,#N/A,FALSE,"Ratio Analysis";#N/A,#N/A,FALSE,"Test 120 Day Accts";#N/A,#N/A,FALSE,"Tickmarks"}</definedName>
    <definedName name="试1" hidden="1">{#N/A,#N/A,FALSE,"Aging Summary";#N/A,#N/A,FALSE,"Ratio Analysis";#N/A,#N/A,FALSE,"Test 120 Day Accts";#N/A,#N/A,FALSE,"Tickmarks"}</definedName>
    <definedName name="试算平衡表" localSheetId="9">#REF!</definedName>
    <definedName name="试算平衡表">#REF!</definedName>
    <definedName name="数量金额总账" localSheetId="9">#REF!</definedName>
    <definedName name="数量金额总账">#REF!</definedName>
    <definedName name="水" localSheetId="9">#REF!</definedName>
    <definedName name="水">#REF!</definedName>
    <definedName name="税款负担方式" localSheetId="9">#REF!</definedName>
    <definedName name="税款负担方式">#REF!</definedName>
    <definedName name="四川" localSheetId="9">#REF!</definedName>
    <definedName name="四川">#REF!</definedName>
    <definedName name="损_益_表_合并" localSheetId="9">#REF!</definedName>
    <definedName name="损_益_表_合并">#REF!</definedName>
    <definedName name="损益表_合并" localSheetId="9">#REF!</definedName>
    <definedName name="损益表_合并">#REF!</definedName>
    <definedName name="体积明细" localSheetId="9">OFFSET(#REF!,1,0,COUNTA(#REF!)-1,6)</definedName>
    <definedName name="体积明细">OFFSET(#REF!,1,0,COUNTA(#REF!)-1,6)</definedName>
    <definedName name="往来对账单" localSheetId="9">#REF!</definedName>
    <definedName name="往来对账单">#REF!</definedName>
    <definedName name="我市" localSheetId="9">#REF!</definedName>
    <definedName name="我市">#REF!</definedName>
    <definedName name="武汉" localSheetId="9">#REF!</definedName>
    <definedName name="武汉">#REF!</definedName>
    <definedName name="物料代码0503" localSheetId="9">#REF!</definedName>
    <definedName name="物料代码0503">#REF!</definedName>
    <definedName name="项目性质" localSheetId="9">#REF!</definedName>
    <definedName name="项目性质">#REF!</definedName>
    <definedName name="销售成本" localSheetId="9" hidden="1">{#N/A,#N/A,FALSE,"Aging Summary";#N/A,#N/A,FALSE,"Ratio Analysis";#N/A,#N/A,FALSE,"Test 120 Day Accts";#N/A,#N/A,FALSE,"Tickmarks"}</definedName>
    <definedName name="销售成本" hidden="1">{#N/A,#N/A,FALSE,"Aging Summary";#N/A,#N/A,FALSE,"Ratio Analysis";#N/A,#N/A,FALSE,"Test 120 Day Accts";#N/A,#N/A,FALSE,"Tickmarks"}</definedName>
    <definedName name="新" localSheetId="9">#REF!</definedName>
    <definedName name="新">#REF!</definedName>
    <definedName name="新136" localSheetId="9">#REF!</definedName>
    <definedName name="新136">#REF!</definedName>
    <definedName name="杨总房租" localSheetId="9">#REF!</definedName>
    <definedName name="杨总房租">#REF!</definedName>
    <definedName name="应付工资" localSheetId="9">#REF!</definedName>
    <definedName name="应付工资">#REF!</definedName>
    <definedName name="应付款" localSheetId="9">#REF!</definedName>
    <definedName name="应付款">#REF!</definedName>
    <definedName name="用友办公用品" localSheetId="9">#REF!</definedName>
    <definedName name="用友办公用品">#REF!</definedName>
    <definedName name="用友科目" localSheetId="9">#REF!</definedName>
    <definedName name="用友科目">#REF!</definedName>
    <definedName name="余额表" localSheetId="9">#REF!</definedName>
    <definedName name="余额表">#REF!</definedName>
    <definedName name="预提" localSheetId="9">#REF!</definedName>
    <definedName name="预提">#REF!</definedName>
    <definedName name="预提费用201611" localSheetId="9">#REF!</definedName>
    <definedName name="预提费用201611">#REF!</definedName>
    <definedName name="月份" localSheetId="9">#REF!</definedName>
    <definedName name="月份">#REF!</definedName>
    <definedName name="云南" localSheetId="9">#REF!</definedName>
    <definedName name="云南">#REF!</definedName>
    <definedName name="在产品201601" localSheetId="9">#REF!</definedName>
    <definedName name="在产品201601">#REF!</definedName>
    <definedName name="在产品201601003" localSheetId="9">#REF!</definedName>
    <definedName name="在产品201601003">#REF!</definedName>
    <definedName name="在产品20160102" localSheetId="9">#REF!</definedName>
    <definedName name="在产品20160102">#REF!</definedName>
    <definedName name="招待费12" localSheetId="9">#REF!</definedName>
    <definedName name="招待费12">#REF!</definedName>
    <definedName name="折旧1" localSheetId="9" hidden="1">{#N/A,#N/A,FALSE,"Aging Summary";#N/A,#N/A,FALSE,"Ratio Analysis";#N/A,#N/A,FALSE,"Test 120 Day Accts";#N/A,#N/A,FALSE,"Tickmarks"}</definedName>
    <definedName name="折旧1" hidden="1">{#N/A,#N/A,FALSE,"Aging Summary";#N/A,#N/A,FALSE,"Ratio Analysis";#N/A,#N/A,FALSE,"Test 120 Day Accts";#N/A,#N/A,FALSE,"Tickmarks"}</definedName>
    <definedName name="浙江" localSheetId="9">#REF!</definedName>
    <definedName name="浙江">#REF!</definedName>
    <definedName name="郑州" localSheetId="9">#REF!</definedName>
    <definedName name="郑州">#REF!</definedName>
    <definedName name="郑州分公司" localSheetId="9">#REF!</definedName>
    <definedName name="郑州分公司">#REF!</definedName>
    <definedName name="直接" localSheetId="9">#REF!</definedName>
    <definedName name="直接">#REF!</definedName>
    <definedName name="中转出库台数" localSheetId="9">OFFSET(#REF!,4,0,COUNTA(#REF!)-1,1)</definedName>
    <definedName name="中转出库台数">OFFSET(#REF!,4,0,COUNTA(#REF!)-1,1)</definedName>
    <definedName name="总部" localSheetId="9">#REF!</definedName>
    <definedName name="总部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14" l="1"/>
  <c r="P19" i="14" l="1"/>
  <c r="N19" i="14"/>
  <c r="L19" i="14"/>
  <c r="G19" i="14"/>
  <c r="E19" i="14"/>
  <c r="C19" i="14"/>
  <c r="P18" i="14"/>
  <c r="N18" i="14"/>
  <c r="L18" i="14"/>
  <c r="G18" i="14"/>
  <c r="E18" i="14"/>
  <c r="C18" i="14"/>
  <c r="P17" i="14"/>
  <c r="N17" i="14"/>
  <c r="L17" i="14"/>
  <c r="G17" i="14"/>
  <c r="E17" i="14"/>
  <c r="C17" i="14"/>
  <c r="P16" i="14"/>
  <c r="N16" i="14"/>
  <c r="L16" i="14"/>
  <c r="G16" i="14"/>
  <c r="E16" i="14"/>
  <c r="C16" i="14"/>
  <c r="P15" i="14"/>
  <c r="N15" i="14"/>
  <c r="L15" i="14"/>
  <c r="G15" i="14"/>
  <c r="E15" i="14"/>
  <c r="C15" i="14"/>
  <c r="P14" i="14"/>
  <c r="N14" i="14"/>
  <c r="L14" i="14"/>
  <c r="G14" i="14"/>
  <c r="E14" i="14"/>
  <c r="C14" i="14"/>
  <c r="P13" i="14"/>
  <c r="N13" i="14"/>
  <c r="L13" i="14"/>
  <c r="G13" i="14"/>
  <c r="E13" i="14"/>
  <c r="C13" i="14"/>
  <c r="P12" i="14"/>
  <c r="N12" i="14"/>
  <c r="L12" i="14"/>
  <c r="G12" i="14"/>
  <c r="E12" i="14"/>
  <c r="C12" i="14"/>
  <c r="P11" i="14"/>
  <c r="N11" i="14"/>
  <c r="L11" i="14"/>
  <c r="G11" i="14"/>
  <c r="E11" i="14"/>
  <c r="C11" i="14"/>
  <c r="P10" i="14"/>
  <c r="N10" i="14"/>
  <c r="L10" i="14"/>
  <c r="G10" i="14"/>
  <c r="E10" i="14"/>
  <c r="C10" i="14"/>
  <c r="P9" i="14"/>
  <c r="N9" i="14"/>
  <c r="L9" i="14"/>
  <c r="G9" i="14"/>
  <c r="E9" i="14"/>
  <c r="C9" i="14"/>
  <c r="P8" i="14"/>
  <c r="N8" i="14"/>
  <c r="L8" i="14"/>
  <c r="G8" i="14"/>
  <c r="E8" i="14"/>
  <c r="C8" i="14"/>
  <c r="P7" i="14"/>
  <c r="N7" i="14"/>
  <c r="L7" i="14"/>
  <c r="G7" i="14"/>
  <c r="E7" i="14"/>
  <c r="C7" i="14"/>
  <c r="P4" i="14"/>
  <c r="N4" i="14"/>
  <c r="L4" i="14"/>
  <c r="G4" i="14"/>
  <c r="E4" i="14"/>
  <c r="C4" i="14"/>
  <c r="P3" i="14"/>
  <c r="N3" i="14"/>
  <c r="L3" i="14"/>
  <c r="G3" i="14"/>
  <c r="E3" i="14"/>
  <c r="C3" i="14"/>
  <c r="H99" i="6"/>
  <c r="H95" i="6" l="1"/>
  <c r="H96" i="6"/>
  <c r="H96" i="3" l="1"/>
  <c r="H95" i="3"/>
  <c r="H94" i="3"/>
  <c r="G96" i="3"/>
  <c r="AU103" i="3" l="1"/>
  <c r="AV103" i="3"/>
  <c r="AW103" i="3"/>
  <c r="AX103" i="3"/>
  <c r="AX118" i="3" s="1"/>
  <c r="AY103" i="3"/>
  <c r="AY112" i="3" s="1"/>
  <c r="AZ103" i="3"/>
  <c r="AZ106" i="3" s="1"/>
  <c r="BA103" i="3"/>
  <c r="BA106" i="3" s="1"/>
  <c r="BB103" i="3"/>
  <c r="BB106" i="3" s="1"/>
  <c r="BC103" i="3"/>
  <c r="BC106" i="3" s="1"/>
  <c r="BD103" i="3"/>
  <c r="BD113" i="3" s="1"/>
  <c r="AT103" i="3"/>
  <c r="AT105" i="3" s="1"/>
  <c r="AU106" i="3"/>
  <c r="AV106" i="3"/>
  <c r="AW106" i="3"/>
  <c r="AX106" i="3"/>
  <c r="AY106" i="3"/>
  <c r="AT107" i="3"/>
  <c r="AU107" i="3"/>
  <c r="AV107" i="3"/>
  <c r="AW107" i="3"/>
  <c r="AX107" i="3"/>
  <c r="AY107" i="3"/>
  <c r="AZ107" i="3"/>
  <c r="BA107" i="3"/>
  <c r="BB107" i="3"/>
  <c r="BC107" i="3"/>
  <c r="BD107" i="3"/>
  <c r="AT108" i="3"/>
  <c r="AU108" i="3"/>
  <c r="AV108" i="3"/>
  <c r="AW108" i="3"/>
  <c r="AX108" i="3"/>
  <c r="AY108" i="3"/>
  <c r="AZ108" i="3"/>
  <c r="BA108" i="3"/>
  <c r="BB108" i="3"/>
  <c r="BD108" i="3"/>
  <c r="AU109" i="3"/>
  <c r="AV109" i="3"/>
  <c r="AW109" i="3"/>
  <c r="AX109" i="3"/>
  <c r="AY109" i="3"/>
  <c r="AT110" i="3"/>
  <c r="AU110" i="3"/>
  <c r="AV110" i="3"/>
  <c r="AW110" i="3"/>
  <c r="AX110" i="3"/>
  <c r="AY110" i="3"/>
  <c r="AZ110" i="3"/>
  <c r="BA110" i="3"/>
  <c r="BB110" i="3"/>
  <c r="BC110" i="3"/>
  <c r="BD110" i="3"/>
  <c r="AT111" i="3"/>
  <c r="AU111" i="3"/>
  <c r="AV111" i="3"/>
  <c r="AW111" i="3"/>
  <c r="AX111" i="3"/>
  <c r="AY111" i="3"/>
  <c r="AZ111" i="3"/>
  <c r="BA111" i="3"/>
  <c r="BB111" i="3"/>
  <c r="BD111" i="3"/>
  <c r="AT112" i="3"/>
  <c r="AU112" i="3"/>
  <c r="AV112" i="3"/>
  <c r="AW112" i="3"/>
  <c r="AX112" i="3"/>
  <c r="AT113" i="3"/>
  <c r="AU113" i="3"/>
  <c r="AV113" i="3"/>
  <c r="AW113" i="3"/>
  <c r="AX113" i="3"/>
  <c r="AY113" i="3"/>
  <c r="AZ113" i="3"/>
  <c r="BA113" i="3"/>
  <c r="BB113" i="3"/>
  <c r="BC113" i="3"/>
  <c r="AT114" i="3"/>
  <c r="AU114" i="3"/>
  <c r="AV114" i="3"/>
  <c r="AW114" i="3"/>
  <c r="AX114" i="3"/>
  <c r="AY114" i="3"/>
  <c r="AZ114" i="3"/>
  <c r="BA114" i="3"/>
  <c r="BD114" i="3"/>
  <c r="AU115" i="3"/>
  <c r="AV115" i="3"/>
  <c r="AW115" i="3"/>
  <c r="AX115" i="3"/>
  <c r="AT116" i="3"/>
  <c r="AU116" i="3"/>
  <c r="AV116" i="3"/>
  <c r="AW116" i="3"/>
  <c r="AX116" i="3"/>
  <c r="AY116" i="3"/>
  <c r="AZ116" i="3"/>
  <c r="BA116" i="3"/>
  <c r="BB116" i="3"/>
  <c r="BC116" i="3"/>
  <c r="AT117" i="3"/>
  <c r="AU117" i="3"/>
  <c r="AV117" i="3"/>
  <c r="AW117" i="3"/>
  <c r="AX117" i="3"/>
  <c r="AY117" i="3"/>
  <c r="AZ117" i="3"/>
  <c r="BA117" i="3"/>
  <c r="BD117" i="3"/>
  <c r="AT118" i="3"/>
  <c r="AU118" i="3"/>
  <c r="AV118" i="3"/>
  <c r="AW118" i="3"/>
  <c r="BD118" i="3"/>
  <c r="AU119" i="3"/>
  <c r="AV119" i="3"/>
  <c r="AW119" i="3"/>
  <c r="AX119" i="3"/>
  <c r="AY119" i="3"/>
  <c r="AZ119" i="3"/>
  <c r="BA119" i="3"/>
  <c r="BB119" i="3"/>
  <c r="BC119" i="3"/>
  <c r="AT120" i="3"/>
  <c r="AU120" i="3"/>
  <c r="AV120" i="3"/>
  <c r="AW120" i="3"/>
  <c r="AX120" i="3"/>
  <c r="AY120" i="3"/>
  <c r="AZ120" i="3"/>
  <c r="BA120" i="3"/>
  <c r="BD120" i="3"/>
  <c r="AT121" i="3"/>
  <c r="AU121" i="3"/>
  <c r="AV121" i="3"/>
  <c r="AW121" i="3"/>
  <c r="BD121" i="3"/>
  <c r="AU123" i="3"/>
  <c r="AV123" i="3"/>
  <c r="AW123" i="3"/>
  <c r="AX123" i="3"/>
  <c r="AY123" i="3"/>
  <c r="AZ123" i="3"/>
  <c r="BA123" i="3"/>
  <c r="BB123" i="3"/>
  <c r="BC123" i="3"/>
  <c r="AU105" i="3"/>
  <c r="AV105" i="3"/>
  <c r="AW105" i="3"/>
  <c r="AX105" i="3"/>
  <c r="AY105" i="3"/>
  <c r="AZ105" i="3"/>
  <c r="BA105" i="3"/>
  <c r="BB105" i="3"/>
  <c r="BD105" i="3"/>
  <c r="AH106" i="3"/>
  <c r="AI106" i="3"/>
  <c r="AJ106" i="3"/>
  <c r="AK106" i="3"/>
  <c r="AL106" i="3"/>
  <c r="AM106" i="3"/>
  <c r="AN106" i="3"/>
  <c r="AO106" i="3"/>
  <c r="AP106" i="3"/>
  <c r="AQ106" i="3"/>
  <c r="AR106" i="3"/>
  <c r="AH107" i="3"/>
  <c r="AI107" i="3"/>
  <c r="AJ107" i="3"/>
  <c r="AK107" i="3"/>
  <c r="AL107" i="3"/>
  <c r="AM107" i="3"/>
  <c r="AN107" i="3"/>
  <c r="AO107" i="3"/>
  <c r="AP107" i="3"/>
  <c r="AQ107" i="3"/>
  <c r="AR107" i="3"/>
  <c r="AH108" i="3"/>
  <c r="AI108" i="3"/>
  <c r="AJ108" i="3"/>
  <c r="AK108" i="3"/>
  <c r="AL108" i="3"/>
  <c r="AM108" i="3"/>
  <c r="AN108" i="3"/>
  <c r="AO108" i="3"/>
  <c r="AP108" i="3"/>
  <c r="AQ108" i="3"/>
  <c r="AR108" i="3"/>
  <c r="AH109" i="3"/>
  <c r="AI109" i="3"/>
  <c r="AJ109" i="3"/>
  <c r="AK109" i="3"/>
  <c r="AL109" i="3"/>
  <c r="AM109" i="3"/>
  <c r="AN109" i="3"/>
  <c r="AO109" i="3"/>
  <c r="AP109" i="3"/>
  <c r="AQ109" i="3"/>
  <c r="AR109" i="3"/>
  <c r="AH110" i="3"/>
  <c r="AI110" i="3"/>
  <c r="AJ110" i="3"/>
  <c r="AK110" i="3"/>
  <c r="AL110" i="3"/>
  <c r="AM110" i="3"/>
  <c r="AN110" i="3"/>
  <c r="AO110" i="3"/>
  <c r="AP110" i="3"/>
  <c r="AQ110" i="3"/>
  <c r="AR110" i="3"/>
  <c r="AH111" i="3"/>
  <c r="AI111" i="3"/>
  <c r="AJ111" i="3"/>
  <c r="AK111" i="3"/>
  <c r="AL111" i="3"/>
  <c r="AM111" i="3"/>
  <c r="AN111" i="3"/>
  <c r="AO111" i="3"/>
  <c r="AP111" i="3"/>
  <c r="AQ111" i="3"/>
  <c r="AR111" i="3"/>
  <c r="AH112" i="3"/>
  <c r="AI112" i="3"/>
  <c r="AJ112" i="3"/>
  <c r="AK112" i="3"/>
  <c r="AL112" i="3"/>
  <c r="AM112" i="3"/>
  <c r="AN112" i="3"/>
  <c r="AO112" i="3"/>
  <c r="AP112" i="3"/>
  <c r="AQ112" i="3"/>
  <c r="AR112" i="3"/>
  <c r="AH113" i="3"/>
  <c r="AI113" i="3"/>
  <c r="AJ113" i="3"/>
  <c r="AK113" i="3"/>
  <c r="AL113" i="3"/>
  <c r="AM113" i="3"/>
  <c r="AN113" i="3"/>
  <c r="AO113" i="3"/>
  <c r="AP113" i="3"/>
  <c r="AQ113" i="3"/>
  <c r="AR113" i="3"/>
  <c r="AH114" i="3"/>
  <c r="AI114" i="3"/>
  <c r="AJ114" i="3"/>
  <c r="AK114" i="3"/>
  <c r="AL114" i="3"/>
  <c r="AM114" i="3"/>
  <c r="AN114" i="3"/>
  <c r="AO114" i="3"/>
  <c r="AP114" i="3"/>
  <c r="AQ114" i="3"/>
  <c r="AR114" i="3"/>
  <c r="AH115" i="3"/>
  <c r="AI115" i="3"/>
  <c r="AJ115" i="3"/>
  <c r="AK115" i="3"/>
  <c r="AL115" i="3"/>
  <c r="AM115" i="3"/>
  <c r="AN115" i="3"/>
  <c r="AO115" i="3"/>
  <c r="AP115" i="3"/>
  <c r="AQ115" i="3"/>
  <c r="AR115" i="3"/>
  <c r="AH116" i="3"/>
  <c r="AI116" i="3"/>
  <c r="AJ116" i="3"/>
  <c r="AK116" i="3"/>
  <c r="AL116" i="3"/>
  <c r="AM116" i="3"/>
  <c r="AN116" i="3"/>
  <c r="AO116" i="3"/>
  <c r="AP116" i="3"/>
  <c r="AQ116" i="3"/>
  <c r="AR116" i="3"/>
  <c r="AH117" i="3"/>
  <c r="AI117" i="3"/>
  <c r="AJ117" i="3"/>
  <c r="AK117" i="3"/>
  <c r="AL117" i="3"/>
  <c r="AM117" i="3"/>
  <c r="AN117" i="3"/>
  <c r="AO117" i="3"/>
  <c r="AP117" i="3"/>
  <c r="AQ117" i="3"/>
  <c r="AR117" i="3"/>
  <c r="AH118" i="3"/>
  <c r="AI118" i="3"/>
  <c r="AJ118" i="3"/>
  <c r="AK118" i="3"/>
  <c r="AL118" i="3"/>
  <c r="AM118" i="3"/>
  <c r="AN118" i="3"/>
  <c r="AO118" i="3"/>
  <c r="AP118" i="3"/>
  <c r="AQ118" i="3"/>
  <c r="AR118" i="3"/>
  <c r="AH119" i="3"/>
  <c r="AI119" i="3"/>
  <c r="AJ119" i="3"/>
  <c r="AK119" i="3"/>
  <c r="AL119" i="3"/>
  <c r="AM119" i="3"/>
  <c r="AN119" i="3"/>
  <c r="AO119" i="3"/>
  <c r="AP119" i="3"/>
  <c r="AQ119" i="3"/>
  <c r="AR119" i="3"/>
  <c r="AH120" i="3"/>
  <c r="AI120" i="3"/>
  <c r="AJ120" i="3"/>
  <c r="AK120" i="3"/>
  <c r="AL120" i="3"/>
  <c r="AM120" i="3"/>
  <c r="AN120" i="3"/>
  <c r="AO120" i="3"/>
  <c r="AP120" i="3"/>
  <c r="AQ120" i="3"/>
  <c r="AR120" i="3"/>
  <c r="AH121" i="3"/>
  <c r="AI121" i="3"/>
  <c r="AJ121" i="3"/>
  <c r="AK121" i="3"/>
  <c r="AL121" i="3"/>
  <c r="AM121" i="3"/>
  <c r="AN121" i="3"/>
  <c r="AO121" i="3"/>
  <c r="AP121" i="3"/>
  <c r="AQ121" i="3"/>
  <c r="AR121" i="3"/>
  <c r="AH123" i="3"/>
  <c r="AI123" i="3"/>
  <c r="AJ123" i="3"/>
  <c r="AK123" i="3"/>
  <c r="AL123" i="3"/>
  <c r="AM123" i="3"/>
  <c r="AN123" i="3"/>
  <c r="AO123" i="3"/>
  <c r="AP123" i="3"/>
  <c r="AQ123" i="3"/>
  <c r="AR123" i="3"/>
  <c r="AI105" i="3"/>
  <c r="AJ105" i="3"/>
  <c r="AK105" i="3"/>
  <c r="AL105" i="3"/>
  <c r="AM105" i="3"/>
  <c r="AN105" i="3"/>
  <c r="AO105" i="3"/>
  <c r="AP105" i="3"/>
  <c r="AQ105" i="3"/>
  <c r="AR105" i="3"/>
  <c r="AH105" i="3"/>
  <c r="AH98" i="3"/>
  <c r="AI98" i="3"/>
  <c r="AJ98" i="3"/>
  <c r="AH81" i="3"/>
  <c r="AI81" i="3"/>
  <c r="AJ81" i="3"/>
  <c r="AH82" i="3"/>
  <c r="AI82" i="3"/>
  <c r="AJ82" i="3"/>
  <c r="AH83" i="3"/>
  <c r="AI83" i="3"/>
  <c r="AJ83" i="3"/>
  <c r="AH84" i="3"/>
  <c r="AI84" i="3"/>
  <c r="AJ84" i="3"/>
  <c r="AH85" i="3"/>
  <c r="AI85" i="3"/>
  <c r="AJ85" i="3"/>
  <c r="AH86" i="3"/>
  <c r="AI86" i="3"/>
  <c r="AJ86" i="3"/>
  <c r="AH87" i="3"/>
  <c r="AI87" i="3"/>
  <c r="AJ87" i="3"/>
  <c r="AH88" i="3"/>
  <c r="AI88" i="3"/>
  <c r="AJ88" i="3"/>
  <c r="AH89" i="3"/>
  <c r="AI89" i="3"/>
  <c r="AJ89" i="3"/>
  <c r="AH90" i="3"/>
  <c r="AI90" i="3"/>
  <c r="AJ90" i="3"/>
  <c r="AH91" i="3"/>
  <c r="AI91" i="3"/>
  <c r="AJ91" i="3"/>
  <c r="AH92" i="3"/>
  <c r="AI92" i="3"/>
  <c r="AJ92" i="3"/>
  <c r="AH93" i="3"/>
  <c r="AI93" i="3"/>
  <c r="AJ93" i="3"/>
  <c r="AH94" i="3"/>
  <c r="AI94" i="3"/>
  <c r="AJ94" i="3"/>
  <c r="AH95" i="3"/>
  <c r="AI95" i="3"/>
  <c r="AJ95" i="3"/>
  <c r="AH96" i="3"/>
  <c r="AI96" i="3"/>
  <c r="AJ96" i="3"/>
  <c r="AI80" i="3"/>
  <c r="AJ80" i="3"/>
  <c r="AH80" i="3"/>
  <c r="AT106" i="6"/>
  <c r="AU106" i="6"/>
  <c r="AV106" i="6"/>
  <c r="AW106" i="6"/>
  <c r="AX106" i="6"/>
  <c r="AY106" i="6"/>
  <c r="AZ106" i="6"/>
  <c r="BA106" i="6"/>
  <c r="BB106" i="6"/>
  <c r="BC106" i="6"/>
  <c r="BD106" i="6"/>
  <c r="AT107" i="6"/>
  <c r="AU107" i="6"/>
  <c r="AV107" i="6"/>
  <c r="AW107" i="6"/>
  <c r="AX107" i="6"/>
  <c r="AY107" i="6"/>
  <c r="AZ107" i="6"/>
  <c r="BA107" i="6"/>
  <c r="BB107" i="6"/>
  <c r="BC107" i="6"/>
  <c r="BD107" i="6"/>
  <c r="AT108" i="6"/>
  <c r="AU108" i="6"/>
  <c r="AV108" i="6"/>
  <c r="AW108" i="6"/>
  <c r="AX108" i="6"/>
  <c r="AY108" i="6"/>
  <c r="AZ108" i="6"/>
  <c r="BA108" i="6"/>
  <c r="BB108" i="6"/>
  <c r="BC108" i="6"/>
  <c r="BD108" i="6"/>
  <c r="AT109" i="6"/>
  <c r="AU109" i="6"/>
  <c r="AV109" i="6"/>
  <c r="AW109" i="6"/>
  <c r="AX109" i="6"/>
  <c r="AY109" i="6"/>
  <c r="AZ109" i="6"/>
  <c r="BA109" i="6"/>
  <c r="BB109" i="6"/>
  <c r="BC109" i="6"/>
  <c r="BD109" i="6"/>
  <c r="AT110" i="6"/>
  <c r="AU110" i="6"/>
  <c r="AV110" i="6"/>
  <c r="AW110" i="6"/>
  <c r="AX110" i="6"/>
  <c r="AY110" i="6"/>
  <c r="AZ110" i="6"/>
  <c r="BA110" i="6"/>
  <c r="BB110" i="6"/>
  <c r="BC110" i="6"/>
  <c r="BD110" i="6"/>
  <c r="AT111" i="6"/>
  <c r="AU111" i="6"/>
  <c r="AV111" i="6"/>
  <c r="AW111" i="6"/>
  <c r="AX111" i="6"/>
  <c r="AY111" i="6"/>
  <c r="AZ111" i="6"/>
  <c r="BA111" i="6"/>
  <c r="BB111" i="6"/>
  <c r="BC111" i="6"/>
  <c r="BD111" i="6"/>
  <c r="AT112" i="6"/>
  <c r="AU112" i="6"/>
  <c r="AV112" i="6"/>
  <c r="AW112" i="6"/>
  <c r="AX112" i="6"/>
  <c r="AY112" i="6"/>
  <c r="AZ112" i="6"/>
  <c r="BA112" i="6"/>
  <c r="BB112" i="6"/>
  <c r="BC112" i="6"/>
  <c r="BD112" i="6"/>
  <c r="AT113" i="6"/>
  <c r="AU113" i="6"/>
  <c r="AV113" i="6"/>
  <c r="AW113" i="6"/>
  <c r="AX113" i="6"/>
  <c r="AY113" i="6"/>
  <c r="AZ113" i="6"/>
  <c r="BA113" i="6"/>
  <c r="BB113" i="6"/>
  <c r="BC113" i="6"/>
  <c r="BD113" i="6"/>
  <c r="AT114" i="6"/>
  <c r="AU114" i="6"/>
  <c r="AV114" i="6"/>
  <c r="AW114" i="6"/>
  <c r="AX114" i="6"/>
  <c r="AY114" i="6"/>
  <c r="AZ114" i="6"/>
  <c r="BA114" i="6"/>
  <c r="BB114" i="6"/>
  <c r="BC114" i="6"/>
  <c r="BD114" i="6"/>
  <c r="AT115" i="6"/>
  <c r="AU115" i="6"/>
  <c r="AV115" i="6"/>
  <c r="AW115" i="6"/>
  <c r="AX115" i="6"/>
  <c r="AY115" i="6"/>
  <c r="AZ115" i="6"/>
  <c r="BA115" i="6"/>
  <c r="BB115" i="6"/>
  <c r="BC115" i="6"/>
  <c r="BD115" i="6"/>
  <c r="AT116" i="6"/>
  <c r="AU116" i="6"/>
  <c r="AV116" i="6"/>
  <c r="AW116" i="6"/>
  <c r="AX116" i="6"/>
  <c r="AY116" i="6"/>
  <c r="AZ116" i="6"/>
  <c r="BA116" i="6"/>
  <c r="BB116" i="6"/>
  <c r="BC116" i="6"/>
  <c r="BD116" i="6"/>
  <c r="AT117" i="6"/>
  <c r="AU117" i="6"/>
  <c r="AV117" i="6"/>
  <c r="AW117" i="6"/>
  <c r="AX117" i="6"/>
  <c r="AY117" i="6"/>
  <c r="AZ117" i="6"/>
  <c r="BA117" i="6"/>
  <c r="BB117" i="6"/>
  <c r="BC117" i="6"/>
  <c r="BD117" i="6"/>
  <c r="AT118" i="6"/>
  <c r="AU118" i="6"/>
  <c r="AV118" i="6"/>
  <c r="AW118" i="6"/>
  <c r="AX118" i="6"/>
  <c r="AY118" i="6"/>
  <c r="AZ118" i="6"/>
  <c r="BA118" i="6"/>
  <c r="BB118" i="6"/>
  <c r="BC118" i="6"/>
  <c r="BD118" i="6"/>
  <c r="AT119" i="6"/>
  <c r="AU119" i="6"/>
  <c r="AV119" i="6"/>
  <c r="AW119" i="6"/>
  <c r="AX119" i="6"/>
  <c r="AY119" i="6"/>
  <c r="AZ119" i="6"/>
  <c r="BA119" i="6"/>
  <c r="BB119" i="6"/>
  <c r="BC119" i="6"/>
  <c r="BD119" i="6"/>
  <c r="AT120" i="6"/>
  <c r="AU120" i="6"/>
  <c r="AV120" i="6"/>
  <c r="AW120" i="6"/>
  <c r="AX120" i="6"/>
  <c r="AY120" i="6"/>
  <c r="AZ120" i="6"/>
  <c r="BA120" i="6"/>
  <c r="BB120" i="6"/>
  <c r="BC120" i="6"/>
  <c r="BD120" i="6"/>
  <c r="AT121" i="6"/>
  <c r="AU121" i="6"/>
  <c r="AV121" i="6"/>
  <c r="AW121" i="6"/>
  <c r="AX121" i="6"/>
  <c r="AY121" i="6"/>
  <c r="AZ121" i="6"/>
  <c r="BA121" i="6"/>
  <c r="BB121" i="6"/>
  <c r="BC121" i="6"/>
  <c r="BD121" i="6"/>
  <c r="AU105" i="6"/>
  <c r="AV105" i="6"/>
  <c r="AW105" i="6"/>
  <c r="AX105" i="6"/>
  <c r="AY105" i="6"/>
  <c r="AZ105" i="6"/>
  <c r="BA105" i="6"/>
  <c r="BB105" i="6"/>
  <c r="BC105" i="6"/>
  <c r="BD105" i="6"/>
  <c r="AT105" i="6"/>
  <c r="AU103" i="6"/>
  <c r="AV103" i="6"/>
  <c r="AW103" i="6"/>
  <c r="AX103" i="6"/>
  <c r="AY103" i="6"/>
  <c r="AZ103" i="6"/>
  <c r="BA103" i="6"/>
  <c r="BB103" i="6"/>
  <c r="BC103" i="6"/>
  <c r="BD103" i="6"/>
  <c r="AT103" i="6"/>
  <c r="AT81" i="6"/>
  <c r="AU81" i="6"/>
  <c r="AV81" i="6"/>
  <c r="AT82" i="6"/>
  <c r="AU82" i="6"/>
  <c r="AV82" i="6"/>
  <c r="AT83" i="6"/>
  <c r="AU83" i="6"/>
  <c r="AV83" i="6"/>
  <c r="AT84" i="6"/>
  <c r="AU84" i="6"/>
  <c r="AV84" i="6"/>
  <c r="AT85" i="6"/>
  <c r="AU85" i="6"/>
  <c r="AV85" i="6"/>
  <c r="AT86" i="6"/>
  <c r="AU86" i="6"/>
  <c r="AV86" i="6"/>
  <c r="AT87" i="6"/>
  <c r="AU87" i="6"/>
  <c r="AV87" i="6"/>
  <c r="AT88" i="6"/>
  <c r="AU88" i="6"/>
  <c r="AV88" i="6"/>
  <c r="AT89" i="6"/>
  <c r="AU89" i="6"/>
  <c r="AV89" i="6"/>
  <c r="AT90" i="6"/>
  <c r="AU90" i="6"/>
  <c r="AV90" i="6"/>
  <c r="AT91" i="6"/>
  <c r="AU91" i="6"/>
  <c r="AV91" i="6"/>
  <c r="AT92" i="6"/>
  <c r="AU92" i="6"/>
  <c r="AV92" i="6"/>
  <c r="AT93" i="6"/>
  <c r="AU93" i="6"/>
  <c r="AV93" i="6"/>
  <c r="AT94" i="6"/>
  <c r="AU94" i="6"/>
  <c r="AV94" i="6"/>
  <c r="AT95" i="6"/>
  <c r="AU95" i="6"/>
  <c r="AV95" i="6"/>
  <c r="AT96" i="6"/>
  <c r="AU96" i="6"/>
  <c r="AV96" i="6"/>
  <c r="AU80" i="6"/>
  <c r="AV80" i="6"/>
  <c r="AT80" i="6"/>
  <c r="AU78" i="6"/>
  <c r="AV78" i="6"/>
  <c r="AW78" i="6"/>
  <c r="AX78" i="6"/>
  <c r="AY78" i="6"/>
  <c r="AZ78" i="6"/>
  <c r="BA78" i="6"/>
  <c r="BB78" i="6"/>
  <c r="BC78" i="6"/>
  <c r="BD78" i="6"/>
  <c r="AT78" i="6"/>
  <c r="AH106" i="6"/>
  <c r="AI106" i="6"/>
  <c r="AJ106" i="6"/>
  <c r="AK106" i="6"/>
  <c r="AL106" i="6"/>
  <c r="AM106" i="6"/>
  <c r="AN106" i="6"/>
  <c r="AO106" i="6"/>
  <c r="AP106" i="6"/>
  <c r="AQ106" i="6"/>
  <c r="AR106" i="6"/>
  <c r="AH107" i="6"/>
  <c r="AI107" i="6"/>
  <c r="AJ107" i="6"/>
  <c r="AK107" i="6"/>
  <c r="AL107" i="6"/>
  <c r="AM107" i="6"/>
  <c r="AN107" i="6"/>
  <c r="AO107" i="6"/>
  <c r="AP107" i="6"/>
  <c r="AQ107" i="6"/>
  <c r="AR107" i="6"/>
  <c r="AH108" i="6"/>
  <c r="AI108" i="6"/>
  <c r="AJ108" i="6"/>
  <c r="AK108" i="6"/>
  <c r="AL108" i="6"/>
  <c r="AM108" i="6"/>
  <c r="AN108" i="6"/>
  <c r="AO108" i="6"/>
  <c r="AP108" i="6"/>
  <c r="AQ108" i="6"/>
  <c r="AR108" i="6"/>
  <c r="AH109" i="6"/>
  <c r="AI109" i="6"/>
  <c r="AJ109" i="6"/>
  <c r="AK109" i="6"/>
  <c r="AL109" i="6"/>
  <c r="AM109" i="6"/>
  <c r="AN109" i="6"/>
  <c r="AO109" i="6"/>
  <c r="AP109" i="6"/>
  <c r="AQ109" i="6"/>
  <c r="AR109" i="6"/>
  <c r="AH110" i="6"/>
  <c r="AI110" i="6"/>
  <c r="AJ110" i="6"/>
  <c r="AK110" i="6"/>
  <c r="AL110" i="6"/>
  <c r="AM110" i="6"/>
  <c r="AN110" i="6"/>
  <c r="AO110" i="6"/>
  <c r="AP110" i="6"/>
  <c r="AQ110" i="6"/>
  <c r="AR110" i="6"/>
  <c r="AH111" i="6"/>
  <c r="AI111" i="6"/>
  <c r="AJ111" i="6"/>
  <c r="AK111" i="6"/>
  <c r="AL111" i="6"/>
  <c r="AM111" i="6"/>
  <c r="AN111" i="6"/>
  <c r="AO111" i="6"/>
  <c r="AP111" i="6"/>
  <c r="AQ111" i="6"/>
  <c r="AR111" i="6"/>
  <c r="AH112" i="6"/>
  <c r="AI112" i="6"/>
  <c r="AJ112" i="6"/>
  <c r="AK112" i="6"/>
  <c r="AL112" i="6"/>
  <c r="AM112" i="6"/>
  <c r="AN112" i="6"/>
  <c r="AO112" i="6"/>
  <c r="AP112" i="6"/>
  <c r="AQ112" i="6"/>
  <c r="AR112" i="6"/>
  <c r="AH113" i="6"/>
  <c r="AI113" i="6"/>
  <c r="AJ113" i="6"/>
  <c r="AK113" i="6"/>
  <c r="AL113" i="6"/>
  <c r="AM113" i="6"/>
  <c r="AN113" i="6"/>
  <c r="AO113" i="6"/>
  <c r="AP113" i="6"/>
  <c r="AQ113" i="6"/>
  <c r="AR113" i="6"/>
  <c r="AH114" i="6"/>
  <c r="AI114" i="6"/>
  <c r="AJ114" i="6"/>
  <c r="AK114" i="6"/>
  <c r="AL114" i="6"/>
  <c r="AM114" i="6"/>
  <c r="AN114" i="6"/>
  <c r="AO114" i="6"/>
  <c r="AP114" i="6"/>
  <c r="AQ114" i="6"/>
  <c r="AR114" i="6"/>
  <c r="AH115" i="6"/>
  <c r="AI115" i="6"/>
  <c r="AJ115" i="6"/>
  <c r="AK115" i="6"/>
  <c r="AL115" i="6"/>
  <c r="AM115" i="6"/>
  <c r="AN115" i="6"/>
  <c r="AO115" i="6"/>
  <c r="AP115" i="6"/>
  <c r="AQ115" i="6"/>
  <c r="AR115" i="6"/>
  <c r="AH116" i="6"/>
  <c r="AI116" i="6"/>
  <c r="AJ116" i="6"/>
  <c r="AK116" i="6"/>
  <c r="AL116" i="6"/>
  <c r="AM116" i="6"/>
  <c r="AN116" i="6"/>
  <c r="AO116" i="6"/>
  <c r="AP116" i="6"/>
  <c r="AQ116" i="6"/>
  <c r="AR116" i="6"/>
  <c r="AH117" i="6"/>
  <c r="AI117" i="6"/>
  <c r="AJ117" i="6"/>
  <c r="AK117" i="6"/>
  <c r="AL117" i="6"/>
  <c r="AM117" i="6"/>
  <c r="AN117" i="6"/>
  <c r="AO117" i="6"/>
  <c r="AP117" i="6"/>
  <c r="AQ117" i="6"/>
  <c r="AR117" i="6"/>
  <c r="AH118" i="6"/>
  <c r="AI118" i="6"/>
  <c r="AJ118" i="6"/>
  <c r="AK118" i="6"/>
  <c r="AL118" i="6"/>
  <c r="AM118" i="6"/>
  <c r="AN118" i="6"/>
  <c r="AO118" i="6"/>
  <c r="AP118" i="6"/>
  <c r="AQ118" i="6"/>
  <c r="AR118" i="6"/>
  <c r="AH119" i="6"/>
  <c r="AI119" i="6"/>
  <c r="AJ119" i="6"/>
  <c r="AK119" i="6"/>
  <c r="AL119" i="6"/>
  <c r="AM119" i="6"/>
  <c r="AN119" i="6"/>
  <c r="AO119" i="6"/>
  <c r="AP119" i="6"/>
  <c r="AQ119" i="6"/>
  <c r="AR119" i="6"/>
  <c r="AH120" i="6"/>
  <c r="AI120" i="6"/>
  <c r="AJ120" i="6"/>
  <c r="AK120" i="6"/>
  <c r="AL120" i="6"/>
  <c r="AM120" i="6"/>
  <c r="AN120" i="6"/>
  <c r="AO120" i="6"/>
  <c r="AP120" i="6"/>
  <c r="AQ120" i="6"/>
  <c r="AR120" i="6"/>
  <c r="AH121" i="6"/>
  <c r="AI121" i="6"/>
  <c r="AJ121" i="6"/>
  <c r="AK121" i="6"/>
  <c r="AL121" i="6"/>
  <c r="AM121" i="6"/>
  <c r="AN121" i="6"/>
  <c r="AO121" i="6"/>
  <c r="AP121" i="6"/>
  <c r="AQ121" i="6"/>
  <c r="AR121" i="6"/>
  <c r="AQ105" i="6"/>
  <c r="AR105" i="6"/>
  <c r="AI105" i="6"/>
  <c r="AJ105" i="6"/>
  <c r="AK105" i="6"/>
  <c r="AL105" i="6"/>
  <c r="AM105" i="6"/>
  <c r="AN105" i="6"/>
  <c r="AO105" i="6"/>
  <c r="AP105" i="6"/>
  <c r="AH105" i="6"/>
  <c r="AH81" i="6"/>
  <c r="AI81" i="6"/>
  <c r="AJ81" i="6"/>
  <c r="AH82" i="6"/>
  <c r="AI82" i="6"/>
  <c r="AJ82" i="6"/>
  <c r="AH83" i="6"/>
  <c r="AI83" i="6"/>
  <c r="AJ83" i="6"/>
  <c r="AH84" i="6"/>
  <c r="AI84" i="6"/>
  <c r="AJ84" i="6"/>
  <c r="AH85" i="6"/>
  <c r="AI85" i="6"/>
  <c r="AJ85" i="6"/>
  <c r="AH86" i="6"/>
  <c r="AI86" i="6"/>
  <c r="AJ86" i="6"/>
  <c r="AH87" i="6"/>
  <c r="AI87" i="6"/>
  <c r="AJ87" i="6"/>
  <c r="AH88" i="6"/>
  <c r="AI88" i="6"/>
  <c r="AJ88" i="6"/>
  <c r="AH89" i="6"/>
  <c r="AI89" i="6"/>
  <c r="AJ89" i="6"/>
  <c r="AH90" i="6"/>
  <c r="AI90" i="6"/>
  <c r="AJ90" i="6"/>
  <c r="AH91" i="6"/>
  <c r="AI91" i="6"/>
  <c r="AJ91" i="6"/>
  <c r="AH92" i="6"/>
  <c r="AI92" i="6"/>
  <c r="AJ92" i="6"/>
  <c r="AH93" i="6"/>
  <c r="AI93" i="6"/>
  <c r="AJ93" i="6"/>
  <c r="AH94" i="6"/>
  <c r="AI94" i="6"/>
  <c r="AJ94" i="6"/>
  <c r="AH95" i="6"/>
  <c r="AI95" i="6"/>
  <c r="AJ95" i="6"/>
  <c r="AH96" i="6"/>
  <c r="AI96" i="6"/>
  <c r="AJ96" i="6"/>
  <c r="AJ80" i="6"/>
  <c r="AI80" i="6"/>
  <c r="AH80" i="6"/>
  <c r="E23" i="7"/>
  <c r="F23" i="7"/>
  <c r="E46" i="7"/>
  <c r="F46" i="7"/>
  <c r="BC120" i="3" l="1"/>
  <c r="BC117" i="3"/>
  <c r="BC114" i="3"/>
  <c r="BC105" i="3"/>
  <c r="BB120" i="3"/>
  <c r="BB117" i="3"/>
  <c r="BB114" i="3"/>
  <c r="BC111" i="3"/>
  <c r="BC108" i="3"/>
  <c r="BC121" i="3"/>
  <c r="BC118" i="3"/>
  <c r="BD115" i="3"/>
  <c r="BD112" i="3"/>
  <c r="BB121" i="3"/>
  <c r="BB118" i="3"/>
  <c r="BC115" i="3"/>
  <c r="BC112" i="3"/>
  <c r="BD109" i="3"/>
  <c r="BD106" i="3"/>
  <c r="BA121" i="3"/>
  <c r="BA118" i="3"/>
  <c r="BB115" i="3"/>
  <c r="BB112" i="3"/>
  <c r="BC109" i="3"/>
  <c r="AZ121" i="3"/>
  <c r="AZ118" i="3"/>
  <c r="BA115" i="3"/>
  <c r="BA112" i="3"/>
  <c r="BB109" i="3"/>
  <c r="AY121" i="3"/>
  <c r="AY118" i="3"/>
  <c r="AZ115" i="3"/>
  <c r="AZ112" i="3"/>
  <c r="BA109" i="3"/>
  <c r="BD123" i="3"/>
  <c r="AX121" i="3"/>
  <c r="BD119" i="3"/>
  <c r="BD116" i="3"/>
  <c r="AY115" i="3"/>
  <c r="AZ109" i="3"/>
  <c r="AT115" i="3"/>
  <c r="AT109" i="3"/>
  <c r="AT123" i="3"/>
  <c r="AT106" i="3"/>
  <c r="AT119" i="3"/>
  <c r="G95" i="6"/>
  <c r="G95" i="3" l="1"/>
  <c r="E53" i="15" l="1"/>
  <c r="F53" i="15"/>
  <c r="G53" i="15"/>
  <c r="H53" i="15"/>
  <c r="I53" i="15"/>
  <c r="J53" i="15"/>
  <c r="K53" i="15"/>
  <c r="L53" i="15"/>
  <c r="M53" i="15"/>
  <c r="N53" i="15"/>
  <c r="O53" i="15"/>
  <c r="D53" i="15"/>
  <c r="E103" i="15"/>
  <c r="F103" i="15"/>
  <c r="G103" i="15"/>
  <c r="H103" i="15"/>
  <c r="I103" i="15"/>
  <c r="J103" i="15"/>
  <c r="K103" i="15"/>
  <c r="L103" i="15"/>
  <c r="M103" i="15"/>
  <c r="N103" i="15"/>
  <c r="O103" i="15"/>
  <c r="D103" i="15"/>
  <c r="O123" i="15" l="1"/>
  <c r="N123" i="15"/>
  <c r="M123" i="15"/>
  <c r="L123" i="15"/>
  <c r="K123" i="15"/>
  <c r="J123" i="15"/>
  <c r="I123" i="15"/>
  <c r="H123" i="15"/>
  <c r="G123" i="15"/>
  <c r="F123" i="15"/>
  <c r="E123" i="15"/>
  <c r="D123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N73" i="15"/>
  <c r="M73" i="15"/>
  <c r="L73" i="15"/>
  <c r="K73" i="15"/>
  <c r="J73" i="15"/>
  <c r="I73" i="15"/>
  <c r="H73" i="15"/>
  <c r="G73" i="15"/>
  <c r="F73" i="15"/>
  <c r="E73" i="15"/>
  <c r="D73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O104" i="15" l="1"/>
  <c r="N104" i="15"/>
  <c r="M104" i="15"/>
  <c r="L104" i="15"/>
  <c r="K104" i="15"/>
  <c r="J104" i="15"/>
  <c r="I104" i="15"/>
  <c r="H104" i="15"/>
  <c r="G104" i="15"/>
  <c r="F104" i="15"/>
  <c r="E104" i="15"/>
  <c r="D104" i="15"/>
  <c r="A104" i="15" s="1"/>
  <c r="O95" i="15"/>
  <c r="N95" i="15"/>
  <c r="M95" i="15"/>
  <c r="L95" i="15"/>
  <c r="K95" i="15"/>
  <c r="J95" i="15"/>
  <c r="I95" i="15"/>
  <c r="H95" i="15"/>
  <c r="G95" i="15"/>
  <c r="F95" i="15"/>
  <c r="E95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A94" i="15" s="1"/>
  <c r="O93" i="15"/>
  <c r="N93" i="15"/>
  <c r="M93" i="15"/>
  <c r="L93" i="15"/>
  <c r="K93" i="15"/>
  <c r="J93" i="15"/>
  <c r="I93" i="15"/>
  <c r="H93" i="15"/>
  <c r="G93" i="15"/>
  <c r="F93" i="15"/>
  <c r="E93" i="15"/>
  <c r="D93" i="15"/>
  <c r="O92" i="15"/>
  <c r="N92" i="15"/>
  <c r="M92" i="15"/>
  <c r="L92" i="15"/>
  <c r="K92" i="15"/>
  <c r="J92" i="15"/>
  <c r="I92" i="15"/>
  <c r="H92" i="15"/>
  <c r="F92" i="15"/>
  <c r="E92" i="15"/>
  <c r="D92" i="15"/>
  <c r="O91" i="15"/>
  <c r="N91" i="15"/>
  <c r="M91" i="15"/>
  <c r="L91" i="15"/>
  <c r="K91" i="15"/>
  <c r="J91" i="15"/>
  <c r="I91" i="15"/>
  <c r="H91" i="15"/>
  <c r="F91" i="15"/>
  <c r="E91" i="15"/>
  <c r="D91" i="15"/>
  <c r="O90" i="15"/>
  <c r="N90" i="15"/>
  <c r="M90" i="15"/>
  <c r="L90" i="15"/>
  <c r="K90" i="15"/>
  <c r="J90" i="15"/>
  <c r="I90" i="15"/>
  <c r="H90" i="15"/>
  <c r="F90" i="15"/>
  <c r="E90" i="15"/>
  <c r="D90" i="15"/>
  <c r="A90" i="15" s="1"/>
  <c r="O89" i="15"/>
  <c r="N89" i="15"/>
  <c r="M89" i="15"/>
  <c r="L89" i="15"/>
  <c r="K89" i="15"/>
  <c r="J89" i="15"/>
  <c r="I89" i="15"/>
  <c r="H89" i="15"/>
  <c r="F89" i="15"/>
  <c r="E89" i="15"/>
  <c r="D89" i="15"/>
  <c r="O88" i="15"/>
  <c r="N88" i="15"/>
  <c r="M88" i="15"/>
  <c r="L88" i="15"/>
  <c r="K88" i="15"/>
  <c r="J88" i="15"/>
  <c r="I88" i="15"/>
  <c r="H88" i="15"/>
  <c r="F88" i="15"/>
  <c r="E88" i="15"/>
  <c r="D88" i="15"/>
  <c r="O87" i="15"/>
  <c r="N87" i="15"/>
  <c r="M87" i="15"/>
  <c r="L87" i="15"/>
  <c r="K87" i="15"/>
  <c r="J87" i="15"/>
  <c r="I87" i="15"/>
  <c r="H87" i="15"/>
  <c r="F87" i="15"/>
  <c r="E87" i="15"/>
  <c r="D87" i="15"/>
  <c r="O86" i="15"/>
  <c r="N86" i="15"/>
  <c r="M86" i="15"/>
  <c r="L86" i="15"/>
  <c r="K86" i="15"/>
  <c r="J86" i="15"/>
  <c r="I86" i="15"/>
  <c r="H86" i="15"/>
  <c r="F86" i="15"/>
  <c r="E86" i="15"/>
  <c r="D86" i="15"/>
  <c r="A86" i="15" s="1"/>
  <c r="O85" i="15"/>
  <c r="N85" i="15"/>
  <c r="M85" i="15"/>
  <c r="L85" i="15"/>
  <c r="K85" i="15"/>
  <c r="J85" i="15"/>
  <c r="I85" i="15"/>
  <c r="H85" i="15"/>
  <c r="F85" i="15"/>
  <c r="E85" i="15"/>
  <c r="D85" i="15"/>
  <c r="O84" i="15"/>
  <c r="N84" i="15"/>
  <c r="M84" i="15"/>
  <c r="L84" i="15"/>
  <c r="K84" i="15"/>
  <c r="J84" i="15"/>
  <c r="I84" i="15"/>
  <c r="H84" i="15"/>
  <c r="F84" i="15"/>
  <c r="E84" i="15"/>
  <c r="D84" i="15"/>
  <c r="O83" i="15"/>
  <c r="N83" i="15"/>
  <c r="M83" i="15"/>
  <c r="L83" i="15"/>
  <c r="K83" i="15"/>
  <c r="J83" i="15"/>
  <c r="I83" i="15"/>
  <c r="H83" i="15"/>
  <c r="F83" i="15"/>
  <c r="E83" i="15"/>
  <c r="D83" i="15"/>
  <c r="A83" i="15" s="1"/>
  <c r="O82" i="15"/>
  <c r="N82" i="15"/>
  <c r="M82" i="15"/>
  <c r="L82" i="15"/>
  <c r="K82" i="15"/>
  <c r="J82" i="15"/>
  <c r="I82" i="15"/>
  <c r="H82" i="15"/>
  <c r="F82" i="15"/>
  <c r="E82" i="15"/>
  <c r="D82" i="15"/>
  <c r="A82" i="15" s="1"/>
  <c r="O81" i="15"/>
  <c r="N81" i="15"/>
  <c r="M81" i="15"/>
  <c r="L81" i="15"/>
  <c r="K81" i="15"/>
  <c r="J81" i="15"/>
  <c r="I81" i="15"/>
  <c r="H81" i="15"/>
  <c r="F81" i="15"/>
  <c r="E81" i="15"/>
  <c r="D81" i="15"/>
  <c r="O80" i="15"/>
  <c r="N80" i="15"/>
  <c r="M80" i="15"/>
  <c r="L80" i="15"/>
  <c r="K80" i="15"/>
  <c r="J80" i="15"/>
  <c r="I80" i="15"/>
  <c r="H80" i="15"/>
  <c r="E80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A46" i="15" s="1"/>
  <c r="O45" i="15"/>
  <c r="N45" i="15"/>
  <c r="M45" i="15"/>
  <c r="L45" i="15"/>
  <c r="K45" i="15"/>
  <c r="J45" i="15"/>
  <c r="I45" i="15"/>
  <c r="H45" i="15"/>
  <c r="G45" i="15"/>
  <c r="F45" i="15"/>
  <c r="E45" i="15"/>
  <c r="D45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A38" i="15" s="1"/>
  <c r="O37" i="15"/>
  <c r="N37" i="15"/>
  <c r="M37" i="15"/>
  <c r="L37" i="15"/>
  <c r="K37" i="15"/>
  <c r="J37" i="15"/>
  <c r="I37" i="15"/>
  <c r="H37" i="15"/>
  <c r="G37" i="15"/>
  <c r="F37" i="15"/>
  <c r="E37" i="15"/>
  <c r="D37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P34" i="15" s="1"/>
  <c r="O33" i="15"/>
  <c r="N33" i="15"/>
  <c r="M33" i="15"/>
  <c r="L33" i="15"/>
  <c r="K33" i="15"/>
  <c r="J33" i="15"/>
  <c r="I33" i="15"/>
  <c r="H33" i="15"/>
  <c r="G33" i="15"/>
  <c r="F33" i="15"/>
  <c r="E33" i="15"/>
  <c r="D33" i="15"/>
  <c r="O32" i="15"/>
  <c r="N32" i="15"/>
  <c r="M32" i="15"/>
  <c r="J32" i="15"/>
  <c r="I32" i="15"/>
  <c r="H32" i="15"/>
  <c r="G32" i="15"/>
  <c r="F32" i="15"/>
  <c r="E32" i="15"/>
  <c r="D32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P18" i="15" s="1"/>
  <c r="O17" i="15"/>
  <c r="N17" i="15"/>
  <c r="M17" i="15"/>
  <c r="L17" i="15"/>
  <c r="K17" i="15"/>
  <c r="J17" i="15"/>
  <c r="I17" i="15"/>
  <c r="H17" i="15"/>
  <c r="G17" i="15"/>
  <c r="F17" i="15"/>
  <c r="E17" i="15"/>
  <c r="D17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P14" i="15" s="1"/>
  <c r="O13" i="15"/>
  <c r="N13" i="15"/>
  <c r="M13" i="15"/>
  <c r="L13" i="15"/>
  <c r="K13" i="15"/>
  <c r="J13" i="15"/>
  <c r="I13" i="15"/>
  <c r="H13" i="15"/>
  <c r="G13" i="15"/>
  <c r="F13" i="15"/>
  <c r="E13" i="15"/>
  <c r="D13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P10" i="15" s="1"/>
  <c r="O9" i="15"/>
  <c r="N9" i="15"/>
  <c r="M9" i="15"/>
  <c r="L9" i="15"/>
  <c r="K9" i="15"/>
  <c r="J9" i="15"/>
  <c r="I9" i="15"/>
  <c r="H9" i="15"/>
  <c r="G9" i="15"/>
  <c r="F9" i="15"/>
  <c r="E9" i="15"/>
  <c r="D9" i="15"/>
  <c r="O8" i="15"/>
  <c r="N8" i="15"/>
  <c r="M8" i="15"/>
  <c r="L8" i="15"/>
  <c r="K8" i="15"/>
  <c r="J8" i="15"/>
  <c r="I8" i="15"/>
  <c r="H8" i="15"/>
  <c r="G8" i="15"/>
  <c r="F8" i="15"/>
  <c r="E8" i="15"/>
  <c r="D8" i="15"/>
  <c r="O7" i="15"/>
  <c r="N7" i="15"/>
  <c r="M7" i="15"/>
  <c r="L7" i="15"/>
  <c r="K7" i="15"/>
  <c r="J7" i="15"/>
  <c r="I7" i="15"/>
  <c r="H7" i="15"/>
  <c r="G7" i="15"/>
  <c r="F7" i="15"/>
  <c r="E7" i="15"/>
  <c r="D7" i="15"/>
  <c r="O6" i="15"/>
  <c r="N6" i="15"/>
  <c r="M6" i="15"/>
  <c r="L6" i="15"/>
  <c r="K6" i="15"/>
  <c r="J6" i="15"/>
  <c r="I6" i="15"/>
  <c r="H6" i="15"/>
  <c r="G6" i="15"/>
  <c r="F6" i="15"/>
  <c r="E6" i="15"/>
  <c r="D6" i="15"/>
  <c r="E5" i="15"/>
  <c r="F5" i="15"/>
  <c r="G5" i="15"/>
  <c r="H5" i="15"/>
  <c r="I5" i="15"/>
  <c r="J5" i="15"/>
  <c r="K5" i="15"/>
  <c r="L5" i="15"/>
  <c r="M5" i="15"/>
  <c r="N5" i="15"/>
  <c r="O5" i="15"/>
  <c r="D5" i="15"/>
  <c r="P4" i="15"/>
  <c r="A123" i="15"/>
  <c r="A98" i="15"/>
  <c r="P50" i="15"/>
  <c r="A50" i="15"/>
  <c r="A32" i="15"/>
  <c r="Q30" i="15"/>
  <c r="P30" i="15"/>
  <c r="P26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N12" i="9"/>
  <c r="N14" i="9" s="1"/>
  <c r="M14" i="9"/>
  <c r="L14" i="9"/>
  <c r="K14" i="9"/>
  <c r="J14" i="9"/>
  <c r="I14" i="9"/>
  <c r="H14" i="9"/>
  <c r="G14" i="9"/>
  <c r="F14" i="9"/>
  <c r="E14" i="9"/>
  <c r="N10" i="9"/>
  <c r="N23" i="9"/>
  <c r="N21" i="9"/>
  <c r="E23" i="9"/>
  <c r="F23" i="9"/>
  <c r="G23" i="9"/>
  <c r="H23" i="9"/>
  <c r="I23" i="9"/>
  <c r="J23" i="9"/>
  <c r="K23" i="9"/>
  <c r="L23" i="9"/>
  <c r="M23" i="9"/>
  <c r="Q14" i="14"/>
  <c r="Q13" i="14"/>
  <c r="A123" i="6"/>
  <c r="A104" i="6"/>
  <c r="M33" i="14" s="1"/>
  <c r="A98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79" i="6"/>
  <c r="A50" i="6"/>
  <c r="A31" i="6"/>
  <c r="Q36" i="14" s="1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E6" i="14"/>
  <c r="I30" i="14"/>
  <c r="R30" i="14"/>
  <c r="C31" i="14"/>
  <c r="D31" i="14" s="1"/>
  <c r="C32" i="14" s="1"/>
  <c r="E31" i="14"/>
  <c r="F31" i="14" s="1"/>
  <c r="G31" i="14"/>
  <c r="H31" i="14" s="1"/>
  <c r="G32" i="14" s="1"/>
  <c r="L31" i="14"/>
  <c r="M31" i="14" s="1"/>
  <c r="N31" i="14"/>
  <c r="O31" i="14" s="1"/>
  <c r="P31" i="14"/>
  <c r="Q31" i="14" s="1"/>
  <c r="P32" i="14" s="1"/>
  <c r="A123" i="3"/>
  <c r="A119" i="3"/>
  <c r="A118" i="3"/>
  <c r="A117" i="3"/>
  <c r="A104" i="3"/>
  <c r="A98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79" i="3"/>
  <c r="A50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31" i="3"/>
  <c r="H38" i="14" s="1"/>
  <c r="F80" i="6"/>
  <c r="F80" i="15" s="1"/>
  <c r="P67" i="15" l="1"/>
  <c r="P104" i="15"/>
  <c r="Q104" i="15" s="1"/>
  <c r="P63" i="15"/>
  <c r="P59" i="15"/>
  <c r="P44" i="15"/>
  <c r="P7" i="15"/>
  <c r="P8" i="15"/>
  <c r="A35" i="15"/>
  <c r="A43" i="15"/>
  <c r="A47" i="15"/>
  <c r="P54" i="15"/>
  <c r="Q98" i="15" s="1"/>
  <c r="P56" i="15"/>
  <c r="P57" i="15"/>
  <c r="Q76" i="15" s="1"/>
  <c r="P65" i="15"/>
  <c r="P69" i="15"/>
  <c r="P70" i="15"/>
  <c r="A79" i="15"/>
  <c r="A92" i="15"/>
  <c r="A87" i="15"/>
  <c r="P9" i="15"/>
  <c r="P35" i="15"/>
  <c r="P41" i="15"/>
  <c r="P62" i="15"/>
  <c r="P94" i="15"/>
  <c r="P17" i="15"/>
  <c r="Q17" i="15" s="1"/>
  <c r="S17" i="15" s="1"/>
  <c r="A31" i="15"/>
  <c r="P20" i="15"/>
  <c r="Q20" i="15" s="1"/>
  <c r="S20" i="15" s="1"/>
  <c r="P61" i="15"/>
  <c r="P79" i="15"/>
  <c r="P47" i="15"/>
  <c r="P31" i="15"/>
  <c r="Q35" i="15" s="1"/>
  <c r="S35" i="15" s="1"/>
  <c r="P38" i="15"/>
  <c r="Q38" i="15" s="1"/>
  <c r="S38" i="15" s="1"/>
  <c r="P43" i="15"/>
  <c r="Q43" i="15" s="1"/>
  <c r="S43" i="15" s="1"/>
  <c r="P46" i="15"/>
  <c r="P5" i="15"/>
  <c r="Q26" i="15" s="1"/>
  <c r="P36" i="15"/>
  <c r="A44" i="15"/>
  <c r="A93" i="15"/>
  <c r="P93" i="15"/>
  <c r="A84" i="15"/>
  <c r="A81" i="15"/>
  <c r="A91" i="15"/>
  <c r="A85" i="15"/>
  <c r="A88" i="15"/>
  <c r="A89" i="15"/>
  <c r="P68" i="15"/>
  <c r="P55" i="15"/>
  <c r="P64" i="15"/>
  <c r="P60" i="15"/>
  <c r="P66" i="15"/>
  <c r="P58" i="15"/>
  <c r="A42" i="15"/>
  <c r="P39" i="15"/>
  <c r="P42" i="15"/>
  <c r="A39" i="15"/>
  <c r="A45" i="15"/>
  <c r="P45" i="15"/>
  <c r="A40" i="15"/>
  <c r="A36" i="15"/>
  <c r="P40" i="15"/>
  <c r="A33" i="15"/>
  <c r="P33" i="15"/>
  <c r="A37" i="15"/>
  <c r="A34" i="15"/>
  <c r="P37" i="15"/>
  <c r="Q37" i="15" s="1"/>
  <c r="S37" i="15" s="1"/>
  <c r="A41" i="15"/>
  <c r="P13" i="15"/>
  <c r="P19" i="15"/>
  <c r="Q19" i="15" s="1"/>
  <c r="S19" i="15" s="1"/>
  <c r="P11" i="15"/>
  <c r="P12" i="15"/>
  <c r="P15" i="15"/>
  <c r="P6" i="15"/>
  <c r="P25" i="15"/>
  <c r="P16" i="15"/>
  <c r="F8" i="14"/>
  <c r="F41" i="14"/>
  <c r="F37" i="14"/>
  <c r="D44" i="14"/>
  <c r="D36" i="14"/>
  <c r="D40" i="14"/>
  <c r="O15" i="14"/>
  <c r="Q15" i="14"/>
  <c r="O16" i="14"/>
  <c r="S15" i="14"/>
  <c r="S14" i="14"/>
  <c r="S13" i="14"/>
  <c r="R4" i="14"/>
  <c r="P5" i="14"/>
  <c r="Q5" i="14" s="1"/>
  <c r="P6" i="14" s="1"/>
  <c r="F36" i="14"/>
  <c r="J38" i="14"/>
  <c r="F45" i="14"/>
  <c r="F33" i="14"/>
  <c r="F9" i="14"/>
  <c r="D43" i="14"/>
  <c r="R31" i="14"/>
  <c r="I31" i="14"/>
  <c r="E32" i="14"/>
  <c r="I32" i="14" s="1"/>
  <c r="H45" i="14"/>
  <c r="H37" i="14"/>
  <c r="D45" i="14"/>
  <c r="Q39" i="14"/>
  <c r="S39" i="14" s="1"/>
  <c r="D33" i="14"/>
  <c r="M43" i="14"/>
  <c r="H34" i="14"/>
  <c r="J34" i="14" s="1"/>
  <c r="F38" i="14"/>
  <c r="I38" i="14" s="1"/>
  <c r="O13" i="14"/>
  <c r="R13" i="14" s="1"/>
  <c r="D37" i="14"/>
  <c r="O43" i="14"/>
  <c r="M35" i="14"/>
  <c r="F34" i="14"/>
  <c r="D42" i="14"/>
  <c r="Q12" i="14"/>
  <c r="S12" i="14" s="1"/>
  <c r="O44" i="14"/>
  <c r="O40" i="14"/>
  <c r="O36" i="14"/>
  <c r="R36" i="14" s="1"/>
  <c r="O12" i="14"/>
  <c r="Q11" i="14"/>
  <c r="S11" i="14" s="1"/>
  <c r="M44" i="14"/>
  <c r="H43" i="14"/>
  <c r="J43" i="14" s="1"/>
  <c r="M40" i="14"/>
  <c r="H39" i="14"/>
  <c r="J39" i="14" s="1"/>
  <c r="M36" i="14"/>
  <c r="H35" i="14"/>
  <c r="J35" i="14" s="1"/>
  <c r="S33" i="14"/>
  <c r="Q34" i="14"/>
  <c r="S34" i="14" s="1"/>
  <c r="M42" i="14"/>
  <c r="H33" i="14"/>
  <c r="Q43" i="14"/>
  <c r="S43" i="14" s="1"/>
  <c r="Q35" i="14"/>
  <c r="S35" i="14" s="1"/>
  <c r="O35" i="14"/>
  <c r="S36" i="14"/>
  <c r="D38" i="14"/>
  <c r="Q7" i="14"/>
  <c r="S7" i="14" s="1"/>
  <c r="F13" i="14"/>
  <c r="Q9" i="14"/>
  <c r="S9" i="14" s="1"/>
  <c r="Q41" i="14"/>
  <c r="S41" i="14" s="1"/>
  <c r="Q37" i="14"/>
  <c r="S37" i="14" s="1"/>
  <c r="Q33" i="14"/>
  <c r="F12" i="14"/>
  <c r="O9" i="14"/>
  <c r="Q8" i="14"/>
  <c r="S8" i="14" s="1"/>
  <c r="O45" i="14"/>
  <c r="O41" i="14"/>
  <c r="O37" i="14"/>
  <c r="O33" i="14"/>
  <c r="Q42" i="14"/>
  <c r="S42" i="14" s="1"/>
  <c r="Q38" i="14"/>
  <c r="S38" i="14" s="1"/>
  <c r="O42" i="14"/>
  <c r="H41" i="14"/>
  <c r="M38" i="14"/>
  <c r="M34" i="14"/>
  <c r="D41" i="14"/>
  <c r="M39" i="14"/>
  <c r="N32" i="14"/>
  <c r="R32" i="14" s="1"/>
  <c r="Q40" i="14"/>
  <c r="S40" i="14" s="1"/>
  <c r="O11" i="14"/>
  <c r="F39" i="14"/>
  <c r="F35" i="14"/>
  <c r="O10" i="14"/>
  <c r="Q45" i="14"/>
  <c r="S45" i="14" s="1"/>
  <c r="D39" i="14"/>
  <c r="D35" i="14"/>
  <c r="F11" i="14"/>
  <c r="O8" i="14"/>
  <c r="M45" i="14"/>
  <c r="H44" i="14"/>
  <c r="J44" i="14" s="1"/>
  <c r="M41" i="14"/>
  <c r="H40" i="14"/>
  <c r="J40" i="14" s="1"/>
  <c r="M37" i="14"/>
  <c r="H36" i="14"/>
  <c r="O38" i="14"/>
  <c r="O34" i="14"/>
  <c r="O39" i="14"/>
  <c r="H42" i="14"/>
  <c r="J42" i="14" s="1"/>
  <c r="F42" i="14"/>
  <c r="Q44" i="14"/>
  <c r="S44" i="14" s="1"/>
  <c r="D34" i="14"/>
  <c r="F14" i="14"/>
  <c r="Q10" i="14"/>
  <c r="S10" i="14" s="1"/>
  <c r="F43" i="14"/>
  <c r="F10" i="14"/>
  <c r="F44" i="14"/>
  <c r="I44" i="14" s="1"/>
  <c r="F40" i="14"/>
  <c r="O19" i="14"/>
  <c r="D19" i="14"/>
  <c r="G5" i="14"/>
  <c r="H5" i="14" s="1"/>
  <c r="G6" i="14" s="1"/>
  <c r="I6" i="14" s="1"/>
  <c r="Q19" i="14"/>
  <c r="S19" i="14" s="1"/>
  <c r="Q18" i="14"/>
  <c r="S18" i="14" s="1"/>
  <c r="F19" i="14"/>
  <c r="O18" i="14"/>
  <c r="Q17" i="14"/>
  <c r="S17" i="14" s="1"/>
  <c r="F18" i="14"/>
  <c r="O17" i="14"/>
  <c r="R17" i="14" s="1"/>
  <c r="T17" i="14" s="1"/>
  <c r="Q16" i="14"/>
  <c r="S16" i="14" s="1"/>
  <c r="F17" i="14"/>
  <c r="F16" i="14"/>
  <c r="F15" i="14"/>
  <c r="O14" i="14"/>
  <c r="R14" i="14" s="1"/>
  <c r="T14" i="14" s="1"/>
  <c r="H13" i="14"/>
  <c r="J13" i="14" s="1"/>
  <c r="H11" i="14"/>
  <c r="J11" i="14" s="1"/>
  <c r="H14" i="14"/>
  <c r="J14" i="14" s="1"/>
  <c r="H10" i="14"/>
  <c r="J10" i="14" s="1"/>
  <c r="H8" i="14"/>
  <c r="J8" i="14" s="1"/>
  <c r="H17" i="14"/>
  <c r="H9" i="14"/>
  <c r="J9" i="14" s="1"/>
  <c r="H12" i="14"/>
  <c r="J12" i="14" s="1"/>
  <c r="H18" i="14"/>
  <c r="J18" i="14" s="1"/>
  <c r="H15" i="14"/>
  <c r="J15" i="14" s="1"/>
  <c r="H7" i="14"/>
  <c r="J7" i="14" s="1"/>
  <c r="H19" i="14"/>
  <c r="J19" i="14" s="1"/>
  <c r="H16" i="14"/>
  <c r="J16" i="14" s="1"/>
  <c r="F80" i="3"/>
  <c r="F96" i="3"/>
  <c r="Q56" i="15" l="1"/>
  <c r="Q44" i="15"/>
  <c r="S44" i="15" s="1"/>
  <c r="Q34" i="15"/>
  <c r="S34" i="15" s="1"/>
  <c r="Q63" i="15"/>
  <c r="R18" i="14"/>
  <c r="T18" i="14" s="1"/>
  <c r="Q58" i="15"/>
  <c r="Q66" i="15"/>
  <c r="Q46" i="15"/>
  <c r="S46" i="15" s="1"/>
  <c r="Q64" i="15"/>
  <c r="Q47" i="15"/>
  <c r="S47" i="15" s="1"/>
  <c r="Q45" i="15"/>
  <c r="S45" i="15" s="1"/>
  <c r="Q41" i="15"/>
  <c r="S41" i="15" s="1"/>
  <c r="Q42" i="15"/>
  <c r="S42" i="15" s="1"/>
  <c r="Q36" i="15"/>
  <c r="S36" i="15" s="1"/>
  <c r="Q55" i="15"/>
  <c r="Q40" i="15"/>
  <c r="S40" i="15" s="1"/>
  <c r="Q62" i="15"/>
  <c r="Q59" i="15"/>
  <c r="Q57" i="15"/>
  <c r="Q50" i="15"/>
  <c r="S50" i="15" s="1"/>
  <c r="Q39" i="15"/>
  <c r="S39" i="15" s="1"/>
  <c r="Q60" i="15"/>
  <c r="Q61" i="15"/>
  <c r="Q65" i="15"/>
  <c r="Q67" i="15"/>
  <c r="R15" i="14"/>
  <c r="T15" i="14" s="1"/>
  <c r="R11" i="14"/>
  <c r="T11" i="14" s="1"/>
  <c r="R9" i="14"/>
  <c r="T9" i="14" s="1"/>
  <c r="T13" i="14"/>
  <c r="Q18" i="15"/>
  <c r="S18" i="15" s="1"/>
  <c r="Q14" i="15"/>
  <c r="S14" i="15" s="1"/>
  <c r="Q33" i="15"/>
  <c r="S33" i="15" s="1"/>
  <c r="Q9" i="15"/>
  <c r="S9" i="15" s="1"/>
  <c r="Q8" i="15"/>
  <c r="S8" i="15" s="1"/>
  <c r="Q7" i="15"/>
  <c r="S7" i="15" s="1"/>
  <c r="Q10" i="15"/>
  <c r="S10" i="15" s="1"/>
  <c r="P71" i="15"/>
  <c r="R65" i="15" s="1"/>
  <c r="Q15" i="15"/>
  <c r="S15" i="15" s="1"/>
  <c r="P21" i="15"/>
  <c r="Q21" i="15" s="1"/>
  <c r="S21" i="15" s="1"/>
  <c r="Q11" i="15"/>
  <c r="S11" i="15" s="1"/>
  <c r="Q13" i="15"/>
  <c r="S13" i="15" s="1"/>
  <c r="Q12" i="15"/>
  <c r="S12" i="15" s="1"/>
  <c r="Q16" i="15"/>
  <c r="S16" i="15" s="1"/>
  <c r="Q6" i="15"/>
  <c r="S6" i="15" s="1"/>
  <c r="I39" i="14"/>
  <c r="K39" i="14" s="1"/>
  <c r="I40" i="14"/>
  <c r="K40" i="14" s="1"/>
  <c r="I36" i="14"/>
  <c r="I35" i="14"/>
  <c r="K35" i="14" s="1"/>
  <c r="R34" i="14"/>
  <c r="T34" i="14" s="1"/>
  <c r="R10" i="14"/>
  <c r="T10" i="14" s="1"/>
  <c r="R41" i="14"/>
  <c r="T41" i="14" s="1"/>
  <c r="R39" i="14"/>
  <c r="T39" i="14" s="1"/>
  <c r="R40" i="14"/>
  <c r="T40" i="14" s="1"/>
  <c r="R33" i="14"/>
  <c r="T33" i="14" s="1"/>
  <c r="R44" i="14"/>
  <c r="T44" i="14" s="1"/>
  <c r="R37" i="14"/>
  <c r="T37" i="14" s="1"/>
  <c r="R42" i="14"/>
  <c r="T42" i="14" s="1"/>
  <c r="R12" i="14"/>
  <c r="T12" i="14" s="1"/>
  <c r="S5" i="14"/>
  <c r="R35" i="14"/>
  <c r="T35" i="14" s="1"/>
  <c r="I13" i="14"/>
  <c r="K13" i="14" s="1"/>
  <c r="K38" i="14"/>
  <c r="J36" i="14"/>
  <c r="K36" i="14" s="1"/>
  <c r="I42" i="14"/>
  <c r="K42" i="14" s="1"/>
  <c r="K44" i="14"/>
  <c r="R38" i="14"/>
  <c r="T38" i="14" s="1"/>
  <c r="I41" i="14"/>
  <c r="J41" i="14"/>
  <c r="T36" i="14"/>
  <c r="J33" i="14"/>
  <c r="I33" i="14"/>
  <c r="S31" i="14"/>
  <c r="I43" i="14"/>
  <c r="K43" i="14" s="1"/>
  <c r="R45" i="14"/>
  <c r="T45" i="14" s="1"/>
  <c r="I11" i="14"/>
  <c r="K11" i="14" s="1"/>
  <c r="R43" i="14"/>
  <c r="T43" i="14" s="1"/>
  <c r="I37" i="14"/>
  <c r="J37" i="14"/>
  <c r="I45" i="14"/>
  <c r="J45" i="14"/>
  <c r="I34" i="14"/>
  <c r="K34" i="14" s="1"/>
  <c r="R8" i="14"/>
  <c r="T8" i="14" s="1"/>
  <c r="I14" i="14"/>
  <c r="K14" i="14" s="1"/>
  <c r="R16" i="14"/>
  <c r="T16" i="14" s="1"/>
  <c r="R19" i="14"/>
  <c r="T19" i="14" s="1"/>
  <c r="I17" i="14"/>
  <c r="I8" i="14"/>
  <c r="K8" i="14" s="1"/>
  <c r="I18" i="14"/>
  <c r="K18" i="14" s="1"/>
  <c r="J17" i="14"/>
  <c r="I10" i="14"/>
  <c r="K10" i="14" s="1"/>
  <c r="I16" i="14"/>
  <c r="K16" i="14" s="1"/>
  <c r="I19" i="14"/>
  <c r="K19" i="14" s="1"/>
  <c r="I9" i="14"/>
  <c r="K9" i="14" s="1"/>
  <c r="I12" i="14"/>
  <c r="K12" i="14" s="1"/>
  <c r="I15" i="14"/>
  <c r="K15" i="14" s="1"/>
  <c r="D48" i="3"/>
  <c r="O48" i="6"/>
  <c r="O48" i="15" s="1"/>
  <c r="O49" i="15" s="1"/>
  <c r="O49" i="6"/>
  <c r="D46" i="7"/>
  <c r="C46" i="7"/>
  <c r="D23" i="7"/>
  <c r="P79" i="3"/>
  <c r="P78" i="3" s="1"/>
  <c r="AW78" i="3" l="1"/>
  <c r="AZ78" i="3"/>
  <c r="AT78" i="3"/>
  <c r="BA78" i="3"/>
  <c r="BB78" i="3"/>
  <c r="BC78" i="3"/>
  <c r="AU78" i="3"/>
  <c r="AV78" i="3"/>
  <c r="AX78" i="3"/>
  <c r="AY78" i="3"/>
  <c r="BD78" i="3"/>
  <c r="R63" i="15"/>
  <c r="R58" i="15"/>
  <c r="R67" i="15"/>
  <c r="R56" i="15"/>
  <c r="R57" i="15"/>
  <c r="R62" i="15"/>
  <c r="R64" i="15"/>
  <c r="R66" i="15"/>
  <c r="R61" i="15"/>
  <c r="R59" i="15"/>
  <c r="P72" i="15"/>
  <c r="R60" i="15"/>
  <c r="R55" i="15"/>
  <c r="D49" i="3"/>
  <c r="K33" i="14"/>
  <c r="T31" i="14"/>
  <c r="J31" i="14"/>
  <c r="K45" i="14"/>
  <c r="K17" i="14"/>
  <c r="K37" i="14"/>
  <c r="K41" i="14"/>
  <c r="J5" i="14"/>
  <c r="V79" i="3"/>
  <c r="W79" i="3" s="1"/>
  <c r="AV87" i="3" l="1"/>
  <c r="AV80" i="3"/>
  <c r="AV82" i="3"/>
  <c r="AV94" i="3"/>
  <c r="AV84" i="3"/>
  <c r="AV92" i="3"/>
  <c r="AV95" i="3"/>
  <c r="AV90" i="3"/>
  <c r="AV85" i="3"/>
  <c r="AV86" i="3"/>
  <c r="AV81" i="3"/>
  <c r="AV98" i="3"/>
  <c r="AV93" i="3"/>
  <c r="AV88" i="3"/>
  <c r="AV83" i="3"/>
  <c r="AV89" i="3"/>
  <c r="AV96" i="3"/>
  <c r="AV91" i="3"/>
  <c r="AU82" i="3"/>
  <c r="AU93" i="3"/>
  <c r="AU89" i="3"/>
  <c r="AU95" i="3"/>
  <c r="AU84" i="3"/>
  <c r="AU90" i="3"/>
  <c r="AU85" i="3"/>
  <c r="AU96" i="3"/>
  <c r="AU81" i="3"/>
  <c r="AU98" i="3"/>
  <c r="AU87" i="3"/>
  <c r="AU88" i="3"/>
  <c r="AU83" i="3"/>
  <c r="AU94" i="3"/>
  <c r="AU92" i="3"/>
  <c r="AU80" i="3"/>
  <c r="AU91" i="3"/>
  <c r="AU86" i="3"/>
  <c r="AT93" i="3"/>
  <c r="AT88" i="3"/>
  <c r="AT80" i="3"/>
  <c r="AT89" i="3"/>
  <c r="AT95" i="3"/>
  <c r="AT85" i="3"/>
  <c r="AT96" i="3"/>
  <c r="AT91" i="3"/>
  <c r="AT87" i="3"/>
  <c r="AT82" i="3"/>
  <c r="AT83" i="3"/>
  <c r="AT94" i="3"/>
  <c r="AT84" i="3"/>
  <c r="AT90" i="3"/>
  <c r="AT92" i="3"/>
  <c r="AT86" i="3"/>
  <c r="AT81" i="3"/>
  <c r="AT98" i="3"/>
  <c r="K31" i="14"/>
  <c r="E80" i="3"/>
  <c r="D19" i="7" l="1"/>
  <c r="E19" i="7"/>
  <c r="F19" i="7"/>
  <c r="G19" i="7"/>
  <c r="H19" i="7"/>
  <c r="I19" i="7"/>
  <c r="J19" i="7"/>
  <c r="K19" i="7"/>
  <c r="L19" i="7"/>
  <c r="M19" i="7"/>
  <c r="N19" i="7"/>
  <c r="D13" i="7"/>
  <c r="E13" i="7"/>
  <c r="F13" i="7"/>
  <c r="G13" i="7"/>
  <c r="H13" i="7"/>
  <c r="I13" i="7"/>
  <c r="J13" i="7"/>
  <c r="K13" i="7"/>
  <c r="L13" i="7"/>
  <c r="M13" i="7"/>
  <c r="N13" i="7"/>
  <c r="C19" i="7"/>
  <c r="C13" i="7"/>
  <c r="C7" i="7"/>
  <c r="C23" i="7"/>
  <c r="O12" i="7"/>
  <c r="O6" i="7"/>
  <c r="D7" i="7"/>
  <c r="E7" i="7"/>
  <c r="F7" i="7"/>
  <c r="G7" i="7"/>
  <c r="H7" i="7"/>
  <c r="I7" i="7"/>
  <c r="J7" i="7"/>
  <c r="K7" i="7"/>
  <c r="L7" i="7"/>
  <c r="M7" i="7"/>
  <c r="N7" i="7"/>
  <c r="D80" i="3" l="1"/>
  <c r="D80" i="6"/>
  <c r="D80" i="15" s="1"/>
  <c r="A80" i="15" s="1"/>
  <c r="D96" i="3" l="1"/>
  <c r="A80" i="3"/>
  <c r="D96" i="6"/>
  <c r="D96" i="15" s="1"/>
  <c r="A80" i="6"/>
  <c r="P78" i="6"/>
  <c r="D97" i="15" l="1"/>
  <c r="D99" i="15" s="1"/>
  <c r="E5" i="14"/>
  <c r="F5" i="14" s="1"/>
  <c r="I5" i="14" s="1"/>
  <c r="F7" i="14"/>
  <c r="I7" i="14" s="1"/>
  <c r="K7" i="14" s="1"/>
  <c r="K5" i="14" s="1"/>
  <c r="D97" i="3"/>
  <c r="N5" i="14"/>
  <c r="O5" i="14" s="1"/>
  <c r="O7" i="14"/>
  <c r="R7" i="14" s="1"/>
  <c r="T7" i="14" s="1"/>
  <c r="T5" i="14" s="1"/>
  <c r="D97" i="6"/>
  <c r="D95" i="6"/>
  <c r="A95" i="6" l="1"/>
  <c r="D95" i="15"/>
  <c r="N6" i="14"/>
  <c r="R6" i="14" s="1"/>
  <c r="R5" i="14"/>
  <c r="O71" i="3"/>
  <c r="O72" i="3" s="1"/>
  <c r="O74" i="3" s="1"/>
  <c r="P55" i="3"/>
  <c r="Q197" i="10"/>
  <c r="P104" i="6"/>
  <c r="P103" i="6"/>
  <c r="P103" i="15" s="1"/>
  <c r="Q103" i="15" s="1"/>
  <c r="E105" i="6"/>
  <c r="E105" i="15" s="1"/>
  <c r="F105" i="6"/>
  <c r="F105" i="15" s="1"/>
  <c r="G105" i="6"/>
  <c r="H105" i="6"/>
  <c r="H105" i="15" s="1"/>
  <c r="I105" i="6"/>
  <c r="I105" i="15" s="1"/>
  <c r="J105" i="6"/>
  <c r="J105" i="15" s="1"/>
  <c r="K105" i="6"/>
  <c r="K105" i="15" s="1"/>
  <c r="L105" i="6"/>
  <c r="L105" i="15" s="1"/>
  <c r="M105" i="6"/>
  <c r="M105" i="15" s="1"/>
  <c r="N105" i="6"/>
  <c r="N105" i="15" s="1"/>
  <c r="O105" i="6"/>
  <c r="O105" i="15" s="1"/>
  <c r="E106" i="6"/>
  <c r="E106" i="15" s="1"/>
  <c r="F106" i="6"/>
  <c r="F106" i="15" s="1"/>
  <c r="G106" i="6"/>
  <c r="H106" i="6"/>
  <c r="H106" i="15" s="1"/>
  <c r="I106" i="6"/>
  <c r="I106" i="15" s="1"/>
  <c r="J106" i="6"/>
  <c r="J106" i="15" s="1"/>
  <c r="K106" i="6"/>
  <c r="K106" i="15" s="1"/>
  <c r="L106" i="6"/>
  <c r="L106" i="15" s="1"/>
  <c r="M106" i="6"/>
  <c r="M106" i="15" s="1"/>
  <c r="N106" i="6"/>
  <c r="N106" i="15" s="1"/>
  <c r="O106" i="6"/>
  <c r="O106" i="15" s="1"/>
  <c r="E107" i="6"/>
  <c r="E107" i="15" s="1"/>
  <c r="F107" i="6"/>
  <c r="F107" i="15" s="1"/>
  <c r="G107" i="6"/>
  <c r="H107" i="6"/>
  <c r="H107" i="15" s="1"/>
  <c r="I107" i="6"/>
  <c r="I107" i="15" s="1"/>
  <c r="J107" i="6"/>
  <c r="J107" i="15" s="1"/>
  <c r="K107" i="6"/>
  <c r="K107" i="15" s="1"/>
  <c r="L107" i="6"/>
  <c r="L107" i="15" s="1"/>
  <c r="M107" i="6"/>
  <c r="M107" i="15" s="1"/>
  <c r="N107" i="6"/>
  <c r="N107" i="15" s="1"/>
  <c r="O107" i="6"/>
  <c r="O107" i="15" s="1"/>
  <c r="E108" i="6"/>
  <c r="E108" i="15" s="1"/>
  <c r="F108" i="6"/>
  <c r="F108" i="15" s="1"/>
  <c r="G108" i="6"/>
  <c r="H108" i="6"/>
  <c r="H108" i="15" s="1"/>
  <c r="I108" i="6"/>
  <c r="I108" i="15" s="1"/>
  <c r="J108" i="6"/>
  <c r="J108" i="15" s="1"/>
  <c r="K108" i="6"/>
  <c r="K108" i="15" s="1"/>
  <c r="L108" i="6"/>
  <c r="L108" i="15" s="1"/>
  <c r="M108" i="6"/>
  <c r="M108" i="15" s="1"/>
  <c r="N108" i="6"/>
  <c r="N108" i="15" s="1"/>
  <c r="O108" i="6"/>
  <c r="O108" i="15" s="1"/>
  <c r="E109" i="6"/>
  <c r="E109" i="15" s="1"/>
  <c r="F109" i="6"/>
  <c r="F109" i="15" s="1"/>
  <c r="G109" i="6"/>
  <c r="H109" i="6"/>
  <c r="H109" i="15" s="1"/>
  <c r="I109" i="6"/>
  <c r="I109" i="15" s="1"/>
  <c r="J109" i="6"/>
  <c r="J109" i="15" s="1"/>
  <c r="K109" i="6"/>
  <c r="K109" i="15" s="1"/>
  <c r="L109" i="6"/>
  <c r="L109" i="15" s="1"/>
  <c r="M109" i="6"/>
  <c r="M109" i="15" s="1"/>
  <c r="N109" i="6"/>
  <c r="N109" i="15" s="1"/>
  <c r="O109" i="6"/>
  <c r="O109" i="15" s="1"/>
  <c r="E110" i="6"/>
  <c r="E110" i="15" s="1"/>
  <c r="F110" i="6"/>
  <c r="F110" i="15" s="1"/>
  <c r="G110" i="6"/>
  <c r="H110" i="6"/>
  <c r="H110" i="15" s="1"/>
  <c r="I110" i="6"/>
  <c r="I110" i="15" s="1"/>
  <c r="J110" i="6"/>
  <c r="J110" i="15" s="1"/>
  <c r="K110" i="6"/>
  <c r="K110" i="15" s="1"/>
  <c r="L110" i="6"/>
  <c r="L110" i="15" s="1"/>
  <c r="M110" i="6"/>
  <c r="M110" i="15" s="1"/>
  <c r="N110" i="6"/>
  <c r="N110" i="15" s="1"/>
  <c r="O110" i="6"/>
  <c r="O110" i="15" s="1"/>
  <c r="E111" i="6"/>
  <c r="E111" i="15" s="1"/>
  <c r="F111" i="6"/>
  <c r="F111" i="15" s="1"/>
  <c r="G111" i="6"/>
  <c r="H111" i="6"/>
  <c r="H111" i="15" s="1"/>
  <c r="I111" i="6"/>
  <c r="I111" i="15" s="1"/>
  <c r="J111" i="6"/>
  <c r="J111" i="15" s="1"/>
  <c r="K111" i="6"/>
  <c r="K111" i="15" s="1"/>
  <c r="L111" i="6"/>
  <c r="L111" i="15" s="1"/>
  <c r="M111" i="6"/>
  <c r="M111" i="15" s="1"/>
  <c r="N111" i="6"/>
  <c r="N111" i="15" s="1"/>
  <c r="O111" i="6"/>
  <c r="O111" i="15" s="1"/>
  <c r="E112" i="6"/>
  <c r="E112" i="15" s="1"/>
  <c r="F112" i="6"/>
  <c r="F112" i="15" s="1"/>
  <c r="G112" i="6"/>
  <c r="H112" i="6"/>
  <c r="H112" i="15" s="1"/>
  <c r="I112" i="6"/>
  <c r="I112" i="15" s="1"/>
  <c r="J112" i="6"/>
  <c r="J112" i="15" s="1"/>
  <c r="K112" i="6"/>
  <c r="K112" i="15" s="1"/>
  <c r="L112" i="6"/>
  <c r="L112" i="15" s="1"/>
  <c r="M112" i="6"/>
  <c r="M112" i="15" s="1"/>
  <c r="N112" i="6"/>
  <c r="N112" i="15" s="1"/>
  <c r="O112" i="6"/>
  <c r="O112" i="15" s="1"/>
  <c r="E113" i="6"/>
  <c r="E113" i="15" s="1"/>
  <c r="F113" i="6"/>
  <c r="F113" i="15" s="1"/>
  <c r="G113" i="6"/>
  <c r="H113" i="6"/>
  <c r="H113" i="15" s="1"/>
  <c r="I113" i="6"/>
  <c r="I113" i="15" s="1"/>
  <c r="J113" i="6"/>
  <c r="J113" i="15" s="1"/>
  <c r="K113" i="6"/>
  <c r="K113" i="15" s="1"/>
  <c r="L113" i="6"/>
  <c r="L113" i="15" s="1"/>
  <c r="M113" i="6"/>
  <c r="M113" i="15" s="1"/>
  <c r="N113" i="6"/>
  <c r="N113" i="15" s="1"/>
  <c r="O113" i="6"/>
  <c r="O113" i="15" s="1"/>
  <c r="E114" i="6"/>
  <c r="E114" i="15" s="1"/>
  <c r="F114" i="6"/>
  <c r="F114" i="15" s="1"/>
  <c r="G114" i="6"/>
  <c r="H114" i="6"/>
  <c r="H114" i="15" s="1"/>
  <c r="I114" i="6"/>
  <c r="I114" i="15" s="1"/>
  <c r="J114" i="6"/>
  <c r="J114" i="15" s="1"/>
  <c r="K114" i="6"/>
  <c r="K114" i="15" s="1"/>
  <c r="L114" i="6"/>
  <c r="L114" i="15" s="1"/>
  <c r="M114" i="6"/>
  <c r="M114" i="15" s="1"/>
  <c r="N114" i="6"/>
  <c r="N114" i="15" s="1"/>
  <c r="O114" i="6"/>
  <c r="O114" i="15" s="1"/>
  <c r="E115" i="6"/>
  <c r="E115" i="15" s="1"/>
  <c r="F115" i="6"/>
  <c r="F115" i="15" s="1"/>
  <c r="G115" i="6"/>
  <c r="H115" i="6"/>
  <c r="H115" i="15" s="1"/>
  <c r="I115" i="6"/>
  <c r="I115" i="15" s="1"/>
  <c r="J115" i="6"/>
  <c r="J115" i="15" s="1"/>
  <c r="K115" i="6"/>
  <c r="K115" i="15" s="1"/>
  <c r="L115" i="6"/>
  <c r="L115" i="15" s="1"/>
  <c r="M115" i="6"/>
  <c r="M115" i="15" s="1"/>
  <c r="N115" i="6"/>
  <c r="N115" i="15" s="1"/>
  <c r="O115" i="6"/>
  <c r="O115" i="15" s="1"/>
  <c r="E116" i="6"/>
  <c r="E116" i="15" s="1"/>
  <c r="F116" i="6"/>
  <c r="F116" i="15" s="1"/>
  <c r="G116" i="6"/>
  <c r="H116" i="6"/>
  <c r="H116" i="15" s="1"/>
  <c r="I116" i="6"/>
  <c r="I116" i="15" s="1"/>
  <c r="J116" i="6"/>
  <c r="J116" i="15" s="1"/>
  <c r="K116" i="6"/>
  <c r="K116" i="15" s="1"/>
  <c r="L116" i="6"/>
  <c r="L116" i="15" s="1"/>
  <c r="M116" i="6"/>
  <c r="M116" i="15" s="1"/>
  <c r="N116" i="6"/>
  <c r="N116" i="15" s="1"/>
  <c r="O116" i="6"/>
  <c r="O116" i="15" s="1"/>
  <c r="E117" i="6"/>
  <c r="E117" i="15" s="1"/>
  <c r="F117" i="6"/>
  <c r="F117" i="15" s="1"/>
  <c r="G117" i="6"/>
  <c r="H117" i="6"/>
  <c r="H117" i="15" s="1"/>
  <c r="I117" i="6"/>
  <c r="I117" i="15" s="1"/>
  <c r="J117" i="6"/>
  <c r="J117" i="15" s="1"/>
  <c r="K117" i="6"/>
  <c r="K117" i="15" s="1"/>
  <c r="L117" i="6"/>
  <c r="L117" i="15" s="1"/>
  <c r="M117" i="6"/>
  <c r="M117" i="15" s="1"/>
  <c r="N117" i="6"/>
  <c r="N117" i="15" s="1"/>
  <c r="O117" i="6"/>
  <c r="O117" i="15" s="1"/>
  <c r="E118" i="6"/>
  <c r="E118" i="15" s="1"/>
  <c r="F118" i="6"/>
  <c r="F118" i="15" s="1"/>
  <c r="G118" i="6"/>
  <c r="G118" i="15" s="1"/>
  <c r="H118" i="6"/>
  <c r="H118" i="15" s="1"/>
  <c r="I118" i="6"/>
  <c r="I118" i="15" s="1"/>
  <c r="J118" i="6"/>
  <c r="J118" i="15" s="1"/>
  <c r="K118" i="6"/>
  <c r="K118" i="15" s="1"/>
  <c r="L118" i="6"/>
  <c r="L118" i="15" s="1"/>
  <c r="M118" i="6"/>
  <c r="M118" i="15" s="1"/>
  <c r="N118" i="6"/>
  <c r="N118" i="15" s="1"/>
  <c r="O118" i="6"/>
  <c r="O118" i="15" s="1"/>
  <c r="E119" i="6"/>
  <c r="E119" i="15" s="1"/>
  <c r="F119" i="6"/>
  <c r="F119" i="15" s="1"/>
  <c r="G119" i="6"/>
  <c r="G119" i="15" s="1"/>
  <c r="H119" i="6"/>
  <c r="H119" i="15" s="1"/>
  <c r="I119" i="6"/>
  <c r="I119" i="15" s="1"/>
  <c r="J119" i="6"/>
  <c r="J119" i="15" s="1"/>
  <c r="K119" i="6"/>
  <c r="K119" i="15" s="1"/>
  <c r="L119" i="6"/>
  <c r="L119" i="15" s="1"/>
  <c r="M119" i="6"/>
  <c r="M119" i="15" s="1"/>
  <c r="N119" i="6"/>
  <c r="N119" i="15" s="1"/>
  <c r="O119" i="6"/>
  <c r="O119" i="15" s="1"/>
  <c r="D118" i="6"/>
  <c r="D118" i="15" s="1"/>
  <c r="D119" i="6"/>
  <c r="D117" i="6"/>
  <c r="D117" i="15" s="1"/>
  <c r="A119" i="6" l="1"/>
  <c r="D119" i="15"/>
  <c r="A119" i="15" s="1"/>
  <c r="G115" i="15"/>
  <c r="G112" i="15"/>
  <c r="G109" i="15"/>
  <c r="G113" i="15"/>
  <c r="P118" i="15"/>
  <c r="A118" i="15"/>
  <c r="G114" i="15"/>
  <c r="G108" i="15"/>
  <c r="G116" i="15"/>
  <c r="G110" i="15"/>
  <c r="G117" i="15"/>
  <c r="P117" i="15" s="1"/>
  <c r="G111" i="15"/>
  <c r="G105" i="15"/>
  <c r="G106" i="15"/>
  <c r="G107" i="15"/>
  <c r="A95" i="15"/>
  <c r="P95" i="15"/>
  <c r="A117" i="15"/>
  <c r="A118" i="6"/>
  <c r="A117" i="6"/>
  <c r="D120" i="6"/>
  <c r="D120" i="15" s="1"/>
  <c r="J120" i="6"/>
  <c r="J120" i="15" s="1"/>
  <c r="E120" i="6"/>
  <c r="E120" i="15" s="1"/>
  <c r="M120" i="6"/>
  <c r="M120" i="15" s="1"/>
  <c r="L120" i="6"/>
  <c r="L120" i="15" s="1"/>
  <c r="N120" i="6"/>
  <c r="N120" i="15" s="1"/>
  <c r="I120" i="6"/>
  <c r="I120" i="15" s="1"/>
  <c r="O120" i="6"/>
  <c r="O120" i="15" s="1"/>
  <c r="G120" i="6"/>
  <c r="G120" i="15" s="1"/>
  <c r="K120" i="6"/>
  <c r="K120" i="15" s="1"/>
  <c r="H120" i="6"/>
  <c r="H120" i="15" s="1"/>
  <c r="F120" i="6"/>
  <c r="F120" i="15" s="1"/>
  <c r="D106" i="6"/>
  <c r="D107" i="6"/>
  <c r="D108" i="6"/>
  <c r="D109" i="6"/>
  <c r="D110" i="6"/>
  <c r="D111" i="6"/>
  <c r="D112" i="6"/>
  <c r="D113" i="6"/>
  <c r="D114" i="6"/>
  <c r="D115" i="6"/>
  <c r="D116" i="6"/>
  <c r="D105" i="6"/>
  <c r="D105" i="3"/>
  <c r="P241" i="11"/>
  <c r="O241" i="11"/>
  <c r="N241" i="11"/>
  <c r="M241" i="11"/>
  <c r="L241" i="11"/>
  <c r="K241" i="11"/>
  <c r="J241" i="11"/>
  <c r="I241" i="11"/>
  <c r="P240" i="11"/>
  <c r="O240" i="11"/>
  <c r="N240" i="11"/>
  <c r="M240" i="11"/>
  <c r="L240" i="11"/>
  <c r="K240" i="11"/>
  <c r="J240" i="11"/>
  <c r="I240" i="11"/>
  <c r="H240" i="11"/>
  <c r="H241" i="11" s="1"/>
  <c r="G240" i="11"/>
  <c r="G241" i="11" s="1"/>
  <c r="F240" i="11"/>
  <c r="F241" i="11" s="1"/>
  <c r="E240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H218" i="11"/>
  <c r="G218" i="11"/>
  <c r="I211" i="11"/>
  <c r="I218" i="11" s="1"/>
  <c r="H211" i="11"/>
  <c r="G211" i="11"/>
  <c r="J210" i="11"/>
  <c r="I210" i="11"/>
  <c r="H210" i="11"/>
  <c r="G210" i="11"/>
  <c r="F210" i="11"/>
  <c r="E210" i="11"/>
  <c r="G209" i="11"/>
  <c r="F209" i="11"/>
  <c r="E209" i="11"/>
  <c r="P208" i="11"/>
  <c r="O208" i="11"/>
  <c r="N208" i="11"/>
  <c r="M208" i="11"/>
  <c r="P207" i="11"/>
  <c r="O207" i="11"/>
  <c r="N207" i="11"/>
  <c r="M207" i="11"/>
  <c r="F207" i="11"/>
  <c r="E207" i="11"/>
  <c r="J206" i="11"/>
  <c r="I206" i="11"/>
  <c r="H206" i="11"/>
  <c r="H205" i="11"/>
  <c r="G205" i="11"/>
  <c r="E205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Q192" i="11"/>
  <c r="Q191" i="11"/>
  <c r="Q190" i="11"/>
  <c r="Q189" i="11"/>
  <c r="Q188" i="11"/>
  <c r="Q187" i="11"/>
  <c r="Q186" i="11"/>
  <c r="Q193" i="11" s="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Q184" i="11"/>
  <c r="Q183" i="11"/>
  <c r="Q182" i="11"/>
  <c r="Q181" i="11"/>
  <c r="Q180" i="11"/>
  <c r="Q185" i="11" s="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Q178" i="11"/>
  <c r="Q177" i="11"/>
  <c r="Q179" i="11" s="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Q175" i="11"/>
  <c r="Q174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Q172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Q170" i="11"/>
  <c r="Q169" i="11"/>
  <c r="Q168" i="11"/>
  <c r="Q167" i="11"/>
  <c r="Q166" i="11"/>
  <c r="Q165" i="11"/>
  <c r="Q164" i="11"/>
  <c r="Q163" i="11"/>
  <c r="Q162" i="11"/>
  <c r="Q161" i="11"/>
  <c r="Q160" i="11"/>
  <c r="Q159" i="11"/>
  <c r="Q158" i="11"/>
  <c r="Q157" i="11"/>
  <c r="Q156" i="11"/>
  <c r="Q155" i="11"/>
  <c r="Q154" i="11"/>
  <c r="Q153" i="11"/>
  <c r="Q152" i="11"/>
  <c r="Q151" i="11"/>
  <c r="Q150" i="11"/>
  <c r="Q149" i="11"/>
  <c r="Q148" i="11"/>
  <c r="Q147" i="11"/>
  <c r="Q146" i="11"/>
  <c r="Q145" i="11"/>
  <c r="Q144" i="11"/>
  <c r="Q143" i="11"/>
  <c r="Q142" i="11"/>
  <c r="Q141" i="11"/>
  <c r="Q140" i="11"/>
  <c r="Q139" i="11"/>
  <c r="Q138" i="11"/>
  <c r="Q137" i="11"/>
  <c r="Q136" i="11"/>
  <c r="Q135" i="11"/>
  <c r="Q134" i="11"/>
  <c r="Q171" i="11" s="1"/>
  <c r="Q133" i="11"/>
  <c r="O133" i="11"/>
  <c r="N133" i="11"/>
  <c r="M133" i="11"/>
  <c r="L133" i="11"/>
  <c r="K133" i="11"/>
  <c r="J133" i="11"/>
  <c r="J194" i="11" s="1"/>
  <c r="I133" i="11"/>
  <c r="I194" i="11" s="1"/>
  <c r="H133" i="11"/>
  <c r="H194" i="11" s="1"/>
  <c r="G133" i="11"/>
  <c r="G194" i="11" s="1"/>
  <c r="F133" i="11"/>
  <c r="E133" i="11"/>
  <c r="Q132" i="11"/>
  <c r="Q131" i="11"/>
  <c r="P130" i="11"/>
  <c r="P194" i="11" s="1"/>
  <c r="O130" i="11"/>
  <c r="O194" i="11" s="1"/>
  <c r="N130" i="11"/>
  <c r="N194" i="11" s="1"/>
  <c r="M130" i="11"/>
  <c r="M194" i="11" s="1"/>
  <c r="L130" i="11"/>
  <c r="L194" i="11" s="1"/>
  <c r="K130" i="11"/>
  <c r="K194" i="11" s="1"/>
  <c r="J130" i="11"/>
  <c r="I130" i="11"/>
  <c r="H130" i="11"/>
  <c r="G130" i="11"/>
  <c r="F130" i="11"/>
  <c r="E130" i="11"/>
  <c r="Q129" i="11"/>
  <c r="Q128" i="11"/>
  <c r="Q127" i="11"/>
  <c r="Q126" i="11"/>
  <c r="Q130" i="11" s="1"/>
  <c r="P121" i="11"/>
  <c r="P122" i="11" s="1"/>
  <c r="O121" i="11"/>
  <c r="O122" i="11" s="1"/>
  <c r="N121" i="11"/>
  <c r="N122" i="11" s="1"/>
  <c r="M121" i="11"/>
  <c r="M122" i="11" s="1"/>
  <c r="L121" i="11"/>
  <c r="L122" i="11" s="1"/>
  <c r="K121" i="11"/>
  <c r="J121" i="11"/>
  <c r="I121" i="11"/>
  <c r="H121" i="11"/>
  <c r="G121" i="11"/>
  <c r="F121" i="11"/>
  <c r="E121" i="11"/>
  <c r="Q120" i="11"/>
  <c r="Q119" i="11"/>
  <c r="Q118" i="11"/>
  <c r="Q117" i="11"/>
  <c r="Q116" i="11"/>
  <c r="Q115" i="11"/>
  <c r="Q114" i="11"/>
  <c r="Q113" i="11"/>
  <c r="Q112" i="11"/>
  <c r="Q121" i="11" s="1"/>
  <c r="Q111" i="11"/>
  <c r="Q110" i="11"/>
  <c r="P109" i="11"/>
  <c r="O109" i="11"/>
  <c r="N109" i="11"/>
  <c r="M109" i="11"/>
  <c r="L109" i="11"/>
  <c r="L208" i="11" s="1"/>
  <c r="K109" i="11"/>
  <c r="K208" i="11" s="1"/>
  <c r="J109" i="11"/>
  <c r="I109" i="11"/>
  <c r="I208" i="11" s="1"/>
  <c r="H109" i="11"/>
  <c r="G109" i="11"/>
  <c r="F109" i="11"/>
  <c r="E109" i="11"/>
  <c r="Q108" i="11"/>
  <c r="Q107" i="11"/>
  <c r="Q106" i="11"/>
  <c r="Q105" i="11"/>
  <c r="Q104" i="11"/>
  <c r="Q103" i="11"/>
  <c r="Q102" i="11"/>
  <c r="P101" i="11"/>
  <c r="O101" i="11"/>
  <c r="N101" i="11"/>
  <c r="M101" i="11"/>
  <c r="L101" i="11"/>
  <c r="L207" i="11" s="1"/>
  <c r="K101" i="11"/>
  <c r="K207" i="11" s="1"/>
  <c r="J101" i="11"/>
  <c r="J207" i="11" s="1"/>
  <c r="I101" i="11"/>
  <c r="I207" i="11" s="1"/>
  <c r="H101" i="11"/>
  <c r="H207" i="11" s="1"/>
  <c r="G101" i="11"/>
  <c r="G207" i="11" s="1"/>
  <c r="F101" i="11"/>
  <c r="E101" i="11"/>
  <c r="Q100" i="11"/>
  <c r="Q99" i="11"/>
  <c r="Q98" i="11"/>
  <c r="Q97" i="11"/>
  <c r="Q96" i="11"/>
  <c r="Q95" i="11"/>
  <c r="Q94" i="11"/>
  <c r="Q101" i="11" s="1"/>
  <c r="Q207" i="11" s="1"/>
  <c r="Q93" i="11"/>
  <c r="P93" i="11"/>
  <c r="P206" i="11" s="1"/>
  <c r="O93" i="11"/>
  <c r="O206" i="11" s="1"/>
  <c r="N93" i="11"/>
  <c r="N206" i="11" s="1"/>
  <c r="M93" i="11"/>
  <c r="M206" i="11" s="1"/>
  <c r="L93" i="11"/>
  <c r="L206" i="11" s="1"/>
  <c r="K93" i="11"/>
  <c r="J93" i="11"/>
  <c r="I93" i="11"/>
  <c r="H93" i="11"/>
  <c r="G93" i="11"/>
  <c r="F93" i="11"/>
  <c r="E93" i="11"/>
  <c r="Q92" i="11"/>
  <c r="Q91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Q89" i="11"/>
  <c r="Q88" i="11"/>
  <c r="Q87" i="11"/>
  <c r="Q86" i="11"/>
  <c r="P86" i="11"/>
  <c r="O86" i="11"/>
  <c r="N86" i="11"/>
  <c r="M86" i="11"/>
  <c r="L86" i="11"/>
  <c r="K86" i="11"/>
  <c r="K206" i="11" s="1"/>
  <c r="J86" i="11"/>
  <c r="I86" i="11"/>
  <c r="H86" i="11"/>
  <c r="G86" i="11"/>
  <c r="F86" i="11"/>
  <c r="E86" i="11"/>
  <c r="Q85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Q83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Q81" i="11"/>
  <c r="Q80" i="11"/>
  <c r="Q79" i="11"/>
  <c r="Q78" i="11"/>
  <c r="Q82" i="11" s="1"/>
  <c r="P77" i="11"/>
  <c r="O77" i="11"/>
  <c r="N77" i="11"/>
  <c r="M77" i="11"/>
  <c r="L77" i="11"/>
  <c r="K77" i="11"/>
  <c r="J77" i="11"/>
  <c r="I77" i="11"/>
  <c r="H77" i="11"/>
  <c r="G77" i="11"/>
  <c r="F77" i="11"/>
  <c r="E77" i="11"/>
  <c r="Q76" i="11"/>
  <c r="Q75" i="11"/>
  <c r="Q74" i="11"/>
  <c r="Q73" i="11"/>
  <c r="Q72" i="11"/>
  <c r="Q71" i="11"/>
  <c r="Q70" i="11"/>
  <c r="Q69" i="11"/>
  <c r="Q68" i="11"/>
  <c r="Q67" i="11"/>
  <c r="Q66" i="11"/>
  <c r="Q65" i="11"/>
  <c r="Q64" i="11"/>
  <c r="Q63" i="11"/>
  <c r="Q62" i="11"/>
  <c r="Q61" i="11"/>
  <c r="Q60" i="11"/>
  <c r="Q59" i="11"/>
  <c r="Q58" i="11"/>
  <c r="Q57" i="11"/>
  <c r="Q56" i="11"/>
  <c r="Q55" i="11"/>
  <c r="Q54" i="11"/>
  <c r="Q53" i="11"/>
  <c r="Q52" i="11"/>
  <c r="Q51" i="11"/>
  <c r="Q50" i="11"/>
  <c r="Q49" i="11"/>
  <c r="Q48" i="11"/>
  <c r="Q47" i="11"/>
  <c r="Q46" i="11"/>
  <c r="Q45" i="11"/>
  <c r="Q44" i="11"/>
  <c r="Q43" i="11"/>
  <c r="Q42" i="11"/>
  <c r="Q41" i="11"/>
  <c r="Q40" i="11"/>
  <c r="Q39" i="11"/>
  <c r="Q38" i="11"/>
  <c r="Q37" i="11"/>
  <c r="Q36" i="11"/>
  <c r="Q35" i="11"/>
  <c r="Q34" i="11"/>
  <c r="Q33" i="11"/>
  <c r="Q32" i="11"/>
  <c r="Q31" i="11"/>
  <c r="Q77" i="11" s="1"/>
  <c r="Q209" i="11" s="1"/>
  <c r="Q30" i="11"/>
  <c r="Q29" i="11"/>
  <c r="P28" i="11"/>
  <c r="O28" i="11"/>
  <c r="N28" i="11"/>
  <c r="M28" i="11"/>
  <c r="L28" i="11"/>
  <c r="K28" i="11"/>
  <c r="J28" i="11"/>
  <c r="I28" i="11"/>
  <c r="H28" i="11"/>
  <c r="G28" i="11"/>
  <c r="F28" i="11"/>
  <c r="F206" i="11" s="1"/>
  <c r="E28" i="11"/>
  <c r="Q27" i="11"/>
  <c r="Q26" i="11"/>
  <c r="Q25" i="11"/>
  <c r="Q24" i="11"/>
  <c r="Q28" i="11" s="1"/>
  <c r="Q206" i="11" s="1"/>
  <c r="P23" i="11"/>
  <c r="P205" i="11" s="1"/>
  <c r="O23" i="11"/>
  <c r="O205" i="11" s="1"/>
  <c r="N23" i="11"/>
  <c r="M23" i="11"/>
  <c r="M205" i="11" s="1"/>
  <c r="L23" i="11"/>
  <c r="K23" i="11"/>
  <c r="J23" i="11"/>
  <c r="I23" i="11"/>
  <c r="H23" i="11"/>
  <c r="G23" i="11"/>
  <c r="F23" i="11"/>
  <c r="F216" i="11" s="1"/>
  <c r="E23" i="11"/>
  <c r="Q22" i="11"/>
  <c r="Q21" i="11"/>
  <c r="Q20" i="11"/>
  <c r="Q19" i="11"/>
  <c r="Q18" i="11"/>
  <c r="Q17" i="11"/>
  <c r="Q16" i="11"/>
  <c r="Q15" i="11"/>
  <c r="Q23" i="11" s="1"/>
  <c r="Q205" i="11" s="1"/>
  <c r="P14" i="11"/>
  <c r="O14" i="11"/>
  <c r="N14" i="11"/>
  <c r="M14" i="11"/>
  <c r="L14" i="11"/>
  <c r="K14" i="11"/>
  <c r="J14" i="11"/>
  <c r="I14" i="11"/>
  <c r="H14" i="11"/>
  <c r="G14" i="11"/>
  <c r="F14" i="11"/>
  <c r="E14" i="11"/>
  <c r="Q13" i="11"/>
  <c r="Q12" i="11"/>
  <c r="Q11" i="11"/>
  <c r="Q10" i="11"/>
  <c r="Q9" i="11"/>
  <c r="Q8" i="11"/>
  <c r="Q7" i="11"/>
  <c r="Q6" i="11"/>
  <c r="Q5" i="11"/>
  <c r="Q14" i="11" s="1"/>
  <c r="Q2" i="11"/>
  <c r="Q1" i="11"/>
  <c r="M19" i="14" l="1"/>
  <c r="Q117" i="15"/>
  <c r="A105" i="6"/>
  <c r="M7" i="14" s="1"/>
  <c r="D105" i="15"/>
  <c r="A112" i="6"/>
  <c r="M14" i="14" s="1"/>
  <c r="D112" i="15"/>
  <c r="A109" i="6"/>
  <c r="M11" i="14" s="1"/>
  <c r="D109" i="15"/>
  <c r="A115" i="6"/>
  <c r="M17" i="14" s="1"/>
  <c r="D115" i="15"/>
  <c r="A110" i="6"/>
  <c r="M12" i="14" s="1"/>
  <c r="D110" i="15"/>
  <c r="A108" i="6"/>
  <c r="M10" i="14" s="1"/>
  <c r="D108" i="15"/>
  <c r="A114" i="6"/>
  <c r="M16" i="14" s="1"/>
  <c r="D114" i="15"/>
  <c r="A111" i="6"/>
  <c r="M13" i="14" s="1"/>
  <c r="D111" i="15"/>
  <c r="A107" i="6"/>
  <c r="M9" i="14" s="1"/>
  <c r="D107" i="15"/>
  <c r="A116" i="6"/>
  <c r="M18" i="14" s="1"/>
  <c r="D116" i="15"/>
  <c r="A113" i="6"/>
  <c r="M15" i="14" s="1"/>
  <c r="D113" i="15"/>
  <c r="A120" i="15"/>
  <c r="P120" i="15"/>
  <c r="A106" i="6"/>
  <c r="M8" i="14" s="1"/>
  <c r="D106" i="15"/>
  <c r="P119" i="15"/>
  <c r="A120" i="6"/>
  <c r="L5" i="14"/>
  <c r="M5" i="14" s="1"/>
  <c r="O211" i="11"/>
  <c r="O218" i="11" s="1"/>
  <c r="O198" i="11"/>
  <c r="P198" i="11"/>
  <c r="P211" i="11"/>
  <c r="P218" i="11" s="1"/>
  <c r="Q194" i="11"/>
  <c r="Q211" i="11" s="1"/>
  <c r="Q218" i="11" s="1"/>
  <c r="E216" i="11"/>
  <c r="E206" i="11"/>
  <c r="I209" i="11"/>
  <c r="I217" i="11"/>
  <c r="H122" i="11"/>
  <c r="H198" i="11" s="1"/>
  <c r="H208" i="11"/>
  <c r="H212" i="11" s="1"/>
  <c r="H213" i="11" s="1"/>
  <c r="N198" i="11"/>
  <c r="N211" i="11"/>
  <c r="N218" i="11" s="1"/>
  <c r="J209" i="11"/>
  <c r="J217" i="11"/>
  <c r="G216" i="11"/>
  <c r="G206" i="11"/>
  <c r="G212" i="11" s="1"/>
  <c r="G213" i="11" s="1"/>
  <c r="J122" i="11"/>
  <c r="L217" i="11"/>
  <c r="L210" i="11"/>
  <c r="J198" i="11"/>
  <c r="J211" i="11"/>
  <c r="J218" i="11" s="1"/>
  <c r="E122" i="11"/>
  <c r="E208" i="11"/>
  <c r="K198" i="11"/>
  <c r="K211" i="11"/>
  <c r="K218" i="11" s="1"/>
  <c r="F208" i="11"/>
  <c r="F122" i="11"/>
  <c r="L211" i="11"/>
  <c r="L218" i="11" s="1"/>
  <c r="L198" i="11"/>
  <c r="H217" i="11"/>
  <c r="H209" i="11"/>
  <c r="G208" i="11"/>
  <c r="G217" i="11"/>
  <c r="G122" i="11"/>
  <c r="M198" i="11"/>
  <c r="M211" i="11"/>
  <c r="M218" i="11" s="1"/>
  <c r="Q210" i="11"/>
  <c r="L209" i="11"/>
  <c r="Q239" i="11"/>
  <c r="M210" i="11"/>
  <c r="M217" i="11"/>
  <c r="I216" i="11"/>
  <c r="I205" i="11"/>
  <c r="M209" i="11"/>
  <c r="M212" i="11" s="1"/>
  <c r="M213" i="11" s="1"/>
  <c r="E194" i="11"/>
  <c r="N217" i="11"/>
  <c r="N210" i="11"/>
  <c r="J205" i="11"/>
  <c r="J216" i="11"/>
  <c r="N209" i="11"/>
  <c r="P216" i="11"/>
  <c r="O210" i="11"/>
  <c r="O217" i="11"/>
  <c r="K216" i="11"/>
  <c r="O209" i="11"/>
  <c r="O212" i="11" s="1"/>
  <c r="O213" i="11" s="1"/>
  <c r="O216" i="11"/>
  <c r="O220" i="11" s="1"/>
  <c r="Q109" i="11"/>
  <c r="Q208" i="11" s="1"/>
  <c r="Q212" i="11" s="1"/>
  <c r="Q213" i="11" s="1"/>
  <c r="Q216" i="11"/>
  <c r="P217" i="11"/>
  <c r="L216" i="11"/>
  <c r="P209" i="11"/>
  <c r="F194" i="11"/>
  <c r="E217" i="11"/>
  <c r="G198" i="11"/>
  <c r="F217" i="11"/>
  <c r="E241" i="11"/>
  <c r="Q240" i="11"/>
  <c r="K217" i="11"/>
  <c r="K210" i="11"/>
  <c r="K209" i="11"/>
  <c r="H216" i="11"/>
  <c r="H220" i="11" s="1"/>
  <c r="N216" i="11"/>
  <c r="N220" i="11" s="1"/>
  <c r="K122" i="11"/>
  <c r="F205" i="11"/>
  <c r="L205" i="11"/>
  <c r="J208" i="11"/>
  <c r="P210" i="11"/>
  <c r="P212" i="11" s="1"/>
  <c r="P213" i="11" s="1"/>
  <c r="I122" i="11"/>
  <c r="I198" i="11" s="1"/>
  <c r="M216" i="11"/>
  <c r="M220" i="11" s="1"/>
  <c r="K205" i="11"/>
  <c r="N205" i="11"/>
  <c r="N212" i="11" s="1"/>
  <c r="N213" i="11" s="1"/>
  <c r="A107" i="15" l="1"/>
  <c r="P107" i="15"/>
  <c r="A105" i="15"/>
  <c r="P105" i="15"/>
  <c r="P108" i="15"/>
  <c r="A108" i="15"/>
  <c r="A114" i="15"/>
  <c r="P114" i="15"/>
  <c r="A106" i="15"/>
  <c r="P106" i="15"/>
  <c r="A110" i="15"/>
  <c r="P110" i="15"/>
  <c r="A115" i="15"/>
  <c r="P115" i="15"/>
  <c r="P113" i="15"/>
  <c r="A113" i="15"/>
  <c r="A109" i="15"/>
  <c r="P109" i="15"/>
  <c r="A116" i="15"/>
  <c r="P116" i="15"/>
  <c r="A112" i="15"/>
  <c r="P112" i="15"/>
  <c r="Q112" i="15" s="1"/>
  <c r="P111" i="15"/>
  <c r="A111" i="15"/>
  <c r="E212" i="11"/>
  <c r="E213" i="11" s="1"/>
  <c r="F220" i="11"/>
  <c r="L220" i="11"/>
  <c r="I212" i="11"/>
  <c r="I213" i="11" s="1"/>
  <c r="Q220" i="11"/>
  <c r="I220" i="11"/>
  <c r="K212" i="11"/>
  <c r="K213" i="11" s="1"/>
  <c r="N243" i="11"/>
  <c r="N244" i="11" s="1"/>
  <c r="N222" i="11"/>
  <c r="M243" i="11"/>
  <c r="M244" i="11" s="1"/>
  <c r="M222" i="11"/>
  <c r="H243" i="11"/>
  <c r="H244" i="11" s="1"/>
  <c r="H222" i="11"/>
  <c r="O243" i="11"/>
  <c r="O244" i="11" s="1"/>
  <c r="O222" i="11"/>
  <c r="E220" i="11"/>
  <c r="F212" i="11"/>
  <c r="F213" i="11" s="1"/>
  <c r="P220" i="11"/>
  <c r="K220" i="11"/>
  <c r="L212" i="11"/>
  <c r="L213" i="11" s="1"/>
  <c r="J220" i="11"/>
  <c r="Q241" i="11"/>
  <c r="J212" i="11"/>
  <c r="J213" i="11" s="1"/>
  <c r="Q217" i="11"/>
  <c r="F211" i="11"/>
  <c r="F218" i="11" s="1"/>
  <c r="F198" i="11"/>
  <c r="G220" i="11"/>
  <c r="Q122" i="11"/>
  <c r="E211" i="11"/>
  <c r="E218" i="11" s="1"/>
  <c r="E198" i="11"/>
  <c r="Q198" i="11" s="1"/>
  <c r="Q116" i="15" l="1"/>
  <c r="Q107" i="15"/>
  <c r="Q113" i="15"/>
  <c r="Q106" i="15"/>
  <c r="Q108" i="15"/>
  <c r="Q109" i="15"/>
  <c r="Q115" i="15"/>
  <c r="Q110" i="15"/>
  <c r="Q114" i="15"/>
  <c r="Q111" i="15"/>
  <c r="Q105" i="15"/>
  <c r="P121" i="15"/>
  <c r="R108" i="15" s="1"/>
  <c r="I243" i="11"/>
  <c r="I244" i="11" s="1"/>
  <c r="I222" i="11"/>
  <c r="J243" i="11"/>
  <c r="J244" i="11" s="1"/>
  <c r="J222" i="11"/>
  <c r="K222" i="11"/>
  <c r="K243" i="11"/>
  <c r="K244" i="11" s="1"/>
  <c r="L243" i="11"/>
  <c r="L244" i="11" s="1"/>
  <c r="L222" i="11"/>
  <c r="P243" i="11"/>
  <c r="P244" i="11" s="1"/>
  <c r="P222" i="11"/>
  <c r="F243" i="11"/>
  <c r="F244" i="11" s="1"/>
  <c r="F222" i="11"/>
  <c r="E243" i="11"/>
  <c r="E244" i="11" s="1"/>
  <c r="E222" i="11"/>
  <c r="G222" i="11"/>
  <c r="G243" i="11"/>
  <c r="G244" i="11" s="1"/>
  <c r="Q222" i="11"/>
  <c r="Q243" i="11"/>
  <c r="Q244" i="11" s="1"/>
  <c r="R107" i="15" l="1"/>
  <c r="R105" i="15"/>
  <c r="R116" i="15"/>
  <c r="R111" i="15"/>
  <c r="R114" i="15"/>
  <c r="R110" i="15"/>
  <c r="R115" i="15"/>
  <c r="R109" i="15"/>
  <c r="R112" i="15"/>
  <c r="P122" i="15"/>
  <c r="P124" i="15" s="1"/>
  <c r="R117" i="15"/>
  <c r="R106" i="15"/>
  <c r="Q122" i="15"/>
  <c r="R113" i="15"/>
  <c r="P103" i="3"/>
  <c r="Q103" i="3" s="1"/>
  <c r="P104" i="3"/>
  <c r="Q104" i="3" s="1"/>
  <c r="E120" i="3"/>
  <c r="F120" i="3"/>
  <c r="G120" i="3"/>
  <c r="H120" i="3"/>
  <c r="I120" i="3"/>
  <c r="J120" i="3"/>
  <c r="K120" i="3"/>
  <c r="L120" i="3"/>
  <c r="M120" i="3"/>
  <c r="N120" i="3"/>
  <c r="O120" i="3"/>
  <c r="D120" i="3"/>
  <c r="A120" i="3" s="1"/>
  <c r="F105" i="3"/>
  <c r="E108" i="3"/>
  <c r="J109" i="3"/>
  <c r="O110" i="3"/>
  <c r="I112" i="3"/>
  <c r="N113" i="3"/>
  <c r="M116" i="3"/>
  <c r="O237" i="10"/>
  <c r="P236" i="10"/>
  <c r="P237" i="10" s="1"/>
  <c r="O236" i="10"/>
  <c r="N236" i="10"/>
  <c r="M236" i="10"/>
  <c r="L236" i="10"/>
  <c r="K236" i="10"/>
  <c r="J236" i="10"/>
  <c r="I236" i="10"/>
  <c r="H236" i="10"/>
  <c r="G236" i="10"/>
  <c r="F236" i="10"/>
  <c r="E236" i="10"/>
  <c r="P235" i="10"/>
  <c r="O235" i="10"/>
  <c r="N235" i="10"/>
  <c r="N237" i="10" s="1"/>
  <c r="M235" i="10"/>
  <c r="L235" i="10"/>
  <c r="K235" i="10"/>
  <c r="J235" i="10"/>
  <c r="I235" i="10"/>
  <c r="H235" i="10"/>
  <c r="G235" i="10"/>
  <c r="F235" i="10"/>
  <c r="E235" i="10"/>
  <c r="E237" i="10" s="1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O207" i="10"/>
  <c r="O214" i="10" s="1"/>
  <c r="N207" i="10"/>
  <c r="N214" i="10" s="1"/>
  <c r="L206" i="10"/>
  <c r="K206" i="10"/>
  <c r="J206" i="10"/>
  <c r="E205" i="10"/>
  <c r="K201" i="10"/>
  <c r="J201" i="10"/>
  <c r="I201" i="10"/>
  <c r="E190" i="10"/>
  <c r="P189" i="10"/>
  <c r="P190" i="10" s="1"/>
  <c r="O189" i="10"/>
  <c r="N189" i="10"/>
  <c r="M189" i="10"/>
  <c r="L189" i="10"/>
  <c r="K189" i="10"/>
  <c r="J189" i="10"/>
  <c r="I189" i="10"/>
  <c r="H189" i="10"/>
  <c r="G189" i="10"/>
  <c r="F189" i="10"/>
  <c r="E189" i="10"/>
  <c r="Q188" i="10"/>
  <c r="Q187" i="10"/>
  <c r="Q186" i="10"/>
  <c r="Q185" i="10"/>
  <c r="Q184" i="10"/>
  <c r="Q189" i="10" s="1"/>
  <c r="Q183" i="10"/>
  <c r="Q182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Q180" i="10"/>
  <c r="Q179" i="10"/>
  <c r="Q178" i="10"/>
  <c r="Q177" i="10"/>
  <c r="Q181" i="10" s="1"/>
  <c r="Q176" i="10"/>
  <c r="P175" i="10"/>
  <c r="O175" i="10"/>
  <c r="N175" i="10"/>
  <c r="M175" i="10"/>
  <c r="L175" i="10"/>
  <c r="K175" i="10"/>
  <c r="J175" i="10"/>
  <c r="I175" i="10"/>
  <c r="H175" i="10"/>
  <c r="H190" i="10" s="1"/>
  <c r="G175" i="10"/>
  <c r="F175" i="10"/>
  <c r="F190" i="10" s="1"/>
  <c r="E175" i="10"/>
  <c r="Q174" i="10"/>
  <c r="Q173" i="10"/>
  <c r="Q175" i="10" s="1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Q171" i="10"/>
  <c r="Q172" i="10" s="1"/>
  <c r="Q170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Q168" i="10"/>
  <c r="Q169" i="10" s="1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Q166" i="10"/>
  <c r="Q165" i="10"/>
  <c r="Q164" i="10"/>
  <c r="Q163" i="10"/>
  <c r="Q162" i="10"/>
  <c r="Q161" i="10"/>
  <c r="Q160" i="10"/>
  <c r="Q159" i="10"/>
  <c r="Q158" i="10"/>
  <c r="Q157" i="10"/>
  <c r="Q156" i="10"/>
  <c r="Q155" i="10"/>
  <c r="Q154" i="10"/>
  <c r="Q153" i="10"/>
  <c r="Q152" i="10"/>
  <c r="Q151" i="10"/>
  <c r="Q150" i="10"/>
  <c r="Q149" i="10"/>
  <c r="Q148" i="10"/>
  <c r="Q147" i="10"/>
  <c r="Q146" i="10"/>
  <c r="Q145" i="10"/>
  <c r="Q144" i="10"/>
  <c r="Q143" i="10"/>
  <c r="Q142" i="10"/>
  <c r="Q141" i="10"/>
  <c r="Q140" i="10"/>
  <c r="Q139" i="10"/>
  <c r="Q138" i="10"/>
  <c r="Q137" i="10"/>
  <c r="Q136" i="10"/>
  <c r="Q135" i="10"/>
  <c r="Q134" i="10"/>
  <c r="Q133" i="10"/>
  <c r="Q132" i="10"/>
  <c r="Q131" i="10"/>
  <c r="Q167" i="10" s="1"/>
  <c r="Q130" i="10"/>
  <c r="O129" i="10"/>
  <c r="N129" i="10"/>
  <c r="M129" i="10"/>
  <c r="M190" i="10" s="1"/>
  <c r="L129" i="10"/>
  <c r="L190" i="10" s="1"/>
  <c r="L207" i="10" s="1"/>
  <c r="L214" i="10" s="1"/>
  <c r="K129" i="10"/>
  <c r="K190" i="10" s="1"/>
  <c r="J129" i="10"/>
  <c r="J190" i="10" s="1"/>
  <c r="J207" i="10" s="1"/>
  <c r="J214" i="10" s="1"/>
  <c r="I129" i="10"/>
  <c r="I190" i="10" s="1"/>
  <c r="I207" i="10" s="1"/>
  <c r="I214" i="10" s="1"/>
  <c r="H129" i="10"/>
  <c r="G129" i="10"/>
  <c r="F129" i="10"/>
  <c r="E129" i="10"/>
  <c r="Q128" i="10"/>
  <c r="Q127" i="10"/>
  <c r="P126" i="10"/>
  <c r="O126" i="10"/>
  <c r="O190" i="10" s="1"/>
  <c r="N126" i="10"/>
  <c r="N190" i="10" s="1"/>
  <c r="M126" i="10"/>
  <c r="L126" i="10"/>
  <c r="K126" i="10"/>
  <c r="J126" i="10"/>
  <c r="I126" i="10"/>
  <c r="H126" i="10"/>
  <c r="G126" i="10"/>
  <c r="G190" i="10" s="1"/>
  <c r="F126" i="10"/>
  <c r="E126" i="10"/>
  <c r="Q125" i="10"/>
  <c r="Q124" i="10"/>
  <c r="Q123" i="10"/>
  <c r="Q122" i="10"/>
  <c r="Q126" i="10" s="1"/>
  <c r="P117" i="10"/>
  <c r="O117" i="10"/>
  <c r="O118" i="10" s="1"/>
  <c r="N117" i="10"/>
  <c r="M117" i="10"/>
  <c r="L111" i="3" s="1"/>
  <c r="L117" i="10"/>
  <c r="K111" i="3" s="1"/>
  <c r="K117" i="10"/>
  <c r="J111" i="3" s="1"/>
  <c r="J117" i="10"/>
  <c r="I111" i="3" s="1"/>
  <c r="I117" i="10"/>
  <c r="H111" i="3" s="1"/>
  <c r="H117" i="10"/>
  <c r="G111" i="3" s="1"/>
  <c r="G117" i="10"/>
  <c r="F111" i="3" s="1"/>
  <c r="F117" i="10"/>
  <c r="E111" i="3" s="1"/>
  <c r="E117" i="10"/>
  <c r="D111" i="3" s="1"/>
  <c r="Q116" i="10"/>
  <c r="Q115" i="10"/>
  <c r="Q114" i="10"/>
  <c r="Q113" i="10"/>
  <c r="Q112" i="10"/>
  <c r="Q111" i="10"/>
  <c r="Q110" i="10"/>
  <c r="Q109" i="10"/>
  <c r="Q108" i="10"/>
  <c r="P107" i="10"/>
  <c r="P204" i="10" s="1"/>
  <c r="O107" i="10"/>
  <c r="O204" i="10" s="1"/>
  <c r="N107" i="10"/>
  <c r="N204" i="10" s="1"/>
  <c r="M107" i="10"/>
  <c r="M204" i="10" s="1"/>
  <c r="L107" i="10"/>
  <c r="K110" i="3" s="1"/>
  <c r="K107" i="10"/>
  <c r="J110" i="3" s="1"/>
  <c r="J107" i="10"/>
  <c r="I110" i="3" s="1"/>
  <c r="I107" i="10"/>
  <c r="H110" i="3" s="1"/>
  <c r="H107" i="10"/>
  <c r="H204" i="10" s="1"/>
  <c r="G107" i="10"/>
  <c r="F107" i="10"/>
  <c r="E107" i="10"/>
  <c r="E204" i="10" s="1"/>
  <c r="Q106" i="10"/>
  <c r="Q105" i="10"/>
  <c r="Q104" i="10"/>
  <c r="Q103" i="10"/>
  <c r="Q102" i="10"/>
  <c r="Q101" i="10"/>
  <c r="Q100" i="10"/>
  <c r="P99" i="10"/>
  <c r="O109" i="3" s="1"/>
  <c r="O99" i="10"/>
  <c r="N109" i="3" s="1"/>
  <c r="N99" i="10"/>
  <c r="N203" i="10" s="1"/>
  <c r="M99" i="10"/>
  <c r="M203" i="10" s="1"/>
  <c r="L99" i="10"/>
  <c r="L203" i="10" s="1"/>
  <c r="K99" i="10"/>
  <c r="K203" i="10" s="1"/>
  <c r="J99" i="10"/>
  <c r="J203" i="10" s="1"/>
  <c r="I99" i="10"/>
  <c r="I203" i="10" s="1"/>
  <c r="H99" i="10"/>
  <c r="H203" i="10" s="1"/>
  <c r="G99" i="10"/>
  <c r="G203" i="10" s="1"/>
  <c r="F99" i="10"/>
  <c r="F203" i="10" s="1"/>
  <c r="E99" i="10"/>
  <c r="D109" i="3" s="1"/>
  <c r="Q98" i="10"/>
  <c r="Q97" i="10"/>
  <c r="Q96" i="10"/>
  <c r="Q95" i="10"/>
  <c r="Q94" i="10"/>
  <c r="Q93" i="10"/>
  <c r="Q92" i="10"/>
  <c r="P91" i="10"/>
  <c r="O116" i="3" s="1"/>
  <c r="O91" i="10"/>
  <c r="N116" i="3" s="1"/>
  <c r="N91" i="10"/>
  <c r="M91" i="10"/>
  <c r="L116" i="3" s="1"/>
  <c r="L91" i="10"/>
  <c r="K116" i="3" s="1"/>
  <c r="K91" i="10"/>
  <c r="J116" i="3" s="1"/>
  <c r="J91" i="10"/>
  <c r="I116" i="3" s="1"/>
  <c r="I91" i="10"/>
  <c r="H116" i="3" s="1"/>
  <c r="H91" i="10"/>
  <c r="G116" i="3" s="1"/>
  <c r="G91" i="10"/>
  <c r="F116" i="3" s="1"/>
  <c r="F91" i="10"/>
  <c r="E116" i="3" s="1"/>
  <c r="E91" i="10"/>
  <c r="D116" i="3" s="1"/>
  <c r="Q90" i="10"/>
  <c r="Q89" i="10"/>
  <c r="Q88" i="10"/>
  <c r="Q91" i="10" s="1"/>
  <c r="P87" i="10"/>
  <c r="O108" i="3" s="1"/>
  <c r="O87" i="10"/>
  <c r="N108" i="3" s="1"/>
  <c r="N87" i="10"/>
  <c r="M108" i="3" s="1"/>
  <c r="M87" i="10"/>
  <c r="L108" i="3" s="1"/>
  <c r="L87" i="10"/>
  <c r="K108" i="3" s="1"/>
  <c r="K87" i="10"/>
  <c r="J108" i="3" s="1"/>
  <c r="J87" i="10"/>
  <c r="I108" i="3" s="1"/>
  <c r="I87" i="10"/>
  <c r="H108" i="3" s="1"/>
  <c r="H87" i="10"/>
  <c r="G108" i="3" s="1"/>
  <c r="G87" i="10"/>
  <c r="F108" i="3" s="1"/>
  <c r="F87" i="10"/>
  <c r="E87" i="10"/>
  <c r="D108" i="3" s="1"/>
  <c r="Q86" i="10"/>
  <c r="Q87" i="10" s="1"/>
  <c r="Q85" i="10"/>
  <c r="P85" i="10"/>
  <c r="O115" i="3" s="1"/>
  <c r="O85" i="10"/>
  <c r="N115" i="3" s="1"/>
  <c r="N85" i="10"/>
  <c r="M115" i="3" s="1"/>
  <c r="M85" i="10"/>
  <c r="L85" i="10"/>
  <c r="K115" i="3" s="1"/>
  <c r="K85" i="10"/>
  <c r="J115" i="3" s="1"/>
  <c r="J85" i="10"/>
  <c r="I115" i="3" s="1"/>
  <c r="I85" i="10"/>
  <c r="H115" i="3" s="1"/>
  <c r="H85" i="10"/>
  <c r="G115" i="3" s="1"/>
  <c r="G85" i="10"/>
  <c r="F115" i="3" s="1"/>
  <c r="F85" i="10"/>
  <c r="E115" i="3" s="1"/>
  <c r="E85" i="10"/>
  <c r="D115" i="3" s="1"/>
  <c r="A115" i="3" s="1"/>
  <c r="Q84" i="10"/>
  <c r="Q83" i="10"/>
  <c r="P83" i="10"/>
  <c r="O107" i="3" s="1"/>
  <c r="O83" i="10"/>
  <c r="N107" i="3" s="1"/>
  <c r="N83" i="10"/>
  <c r="M107" i="3" s="1"/>
  <c r="M83" i="10"/>
  <c r="L107" i="3" s="1"/>
  <c r="L83" i="10"/>
  <c r="K107" i="3" s="1"/>
  <c r="K83" i="10"/>
  <c r="J107" i="3" s="1"/>
  <c r="J83" i="10"/>
  <c r="I107" i="3" s="1"/>
  <c r="I83" i="10"/>
  <c r="H107" i="3" s="1"/>
  <c r="H83" i="10"/>
  <c r="G107" i="3" s="1"/>
  <c r="G83" i="10"/>
  <c r="F107" i="3" s="1"/>
  <c r="F83" i="10"/>
  <c r="E107" i="3" s="1"/>
  <c r="E83" i="10"/>
  <c r="D107" i="3" s="1"/>
  <c r="Q82" i="10"/>
  <c r="P81" i="10"/>
  <c r="O114" i="3" s="1"/>
  <c r="O81" i="10"/>
  <c r="N114" i="3" s="1"/>
  <c r="N81" i="10"/>
  <c r="M114" i="3" s="1"/>
  <c r="M81" i="10"/>
  <c r="L114" i="3" s="1"/>
  <c r="L81" i="10"/>
  <c r="K114" i="3" s="1"/>
  <c r="K81" i="10"/>
  <c r="J81" i="10"/>
  <c r="I81" i="10"/>
  <c r="H81" i="10"/>
  <c r="G114" i="3" s="1"/>
  <c r="G81" i="10"/>
  <c r="F114" i="3" s="1"/>
  <c r="F81" i="10"/>
  <c r="E114" i="3" s="1"/>
  <c r="E81" i="10"/>
  <c r="D114" i="3" s="1"/>
  <c r="Q77" i="10"/>
  <c r="Q81" i="10" s="1"/>
  <c r="P76" i="10"/>
  <c r="O106" i="3" s="1"/>
  <c r="O76" i="10"/>
  <c r="N106" i="3" s="1"/>
  <c r="N76" i="10"/>
  <c r="M106" i="3" s="1"/>
  <c r="M76" i="10"/>
  <c r="L106" i="3" s="1"/>
  <c r="L76" i="10"/>
  <c r="K106" i="3" s="1"/>
  <c r="K76" i="10"/>
  <c r="J106" i="3" s="1"/>
  <c r="J76" i="10"/>
  <c r="I106" i="3" s="1"/>
  <c r="I76" i="10"/>
  <c r="H106" i="3" s="1"/>
  <c r="H76" i="10"/>
  <c r="G76" i="10"/>
  <c r="F76" i="10"/>
  <c r="E76" i="10"/>
  <c r="D106" i="3" s="1"/>
  <c r="Q75" i="10"/>
  <c r="Q74" i="10"/>
  <c r="Q73" i="10"/>
  <c r="Q72" i="10"/>
  <c r="Q71" i="10"/>
  <c r="Q70" i="10"/>
  <c r="Q69" i="10"/>
  <c r="Q68" i="10"/>
  <c r="Q67" i="10"/>
  <c r="Q66" i="10"/>
  <c r="Q65" i="10"/>
  <c r="Q64" i="10"/>
  <c r="Q63" i="10"/>
  <c r="Q62" i="10"/>
  <c r="Q61" i="10"/>
  <c r="Q60" i="10"/>
  <c r="Q59" i="10"/>
  <c r="Q58" i="10"/>
  <c r="Q57" i="10"/>
  <c r="Q56" i="10"/>
  <c r="Q55" i="10"/>
  <c r="Q54" i="10"/>
  <c r="Q53" i="10"/>
  <c r="Q52" i="10"/>
  <c r="Q51" i="10"/>
  <c r="Q50" i="10"/>
  <c r="Q49" i="10"/>
  <c r="Q48" i="10"/>
  <c r="Q47" i="10"/>
  <c r="Q46" i="10"/>
  <c r="Q45" i="10"/>
  <c r="Q44" i="10"/>
  <c r="Q43" i="10"/>
  <c r="Q42" i="10"/>
  <c r="Q41" i="10"/>
  <c r="Q40" i="10"/>
  <c r="Q39" i="10"/>
  <c r="Q38" i="10"/>
  <c r="Q37" i="10"/>
  <c r="Q36" i="10"/>
  <c r="Q35" i="10"/>
  <c r="Q34" i="10"/>
  <c r="Q33" i="10"/>
  <c r="Q32" i="10"/>
  <c r="Q31" i="10"/>
  <c r="Q30" i="10"/>
  <c r="Q29" i="10"/>
  <c r="P28" i="10"/>
  <c r="O113" i="3" s="1"/>
  <c r="O28" i="10"/>
  <c r="N28" i="10"/>
  <c r="N212" i="10" s="1"/>
  <c r="M28" i="10"/>
  <c r="L113" i="3" s="1"/>
  <c r="L28" i="10"/>
  <c r="K113" i="3" s="1"/>
  <c r="K28" i="10"/>
  <c r="J113" i="3" s="1"/>
  <c r="J28" i="10"/>
  <c r="I113" i="3" s="1"/>
  <c r="I28" i="10"/>
  <c r="H113" i="3" s="1"/>
  <c r="H28" i="10"/>
  <c r="G113" i="3" s="1"/>
  <c r="G28" i="10"/>
  <c r="F28" i="10"/>
  <c r="E28" i="10"/>
  <c r="D113" i="3" s="1"/>
  <c r="Q27" i="10"/>
  <c r="Q26" i="10"/>
  <c r="Q25" i="10"/>
  <c r="Q24" i="10"/>
  <c r="P23" i="10"/>
  <c r="O23" i="10"/>
  <c r="O212" i="10" s="1"/>
  <c r="N23" i="10"/>
  <c r="M112" i="3" s="1"/>
  <c r="M23" i="10"/>
  <c r="M201" i="10" s="1"/>
  <c r="L23" i="10"/>
  <c r="L201" i="10" s="1"/>
  <c r="K23" i="10"/>
  <c r="J112" i="3" s="1"/>
  <c r="J23" i="10"/>
  <c r="I23" i="10"/>
  <c r="H112" i="3" s="1"/>
  <c r="H23" i="10"/>
  <c r="H201" i="10" s="1"/>
  <c r="G23" i="10"/>
  <c r="G201" i="10" s="1"/>
  <c r="F23" i="10"/>
  <c r="F201" i="10" s="1"/>
  <c r="E23" i="10"/>
  <c r="E201" i="10" s="1"/>
  <c r="Q22" i="10"/>
  <c r="Q21" i="10"/>
  <c r="Q20" i="10"/>
  <c r="Q19" i="10"/>
  <c r="Q18" i="10"/>
  <c r="Q17" i="10"/>
  <c r="Q16" i="10"/>
  <c r="Q15" i="10"/>
  <c r="Q23" i="10" s="1"/>
  <c r="P14" i="10"/>
  <c r="P206" i="10" s="1"/>
  <c r="O14" i="10"/>
  <c r="N105" i="3" s="1"/>
  <c r="N14" i="10"/>
  <c r="M105" i="3" s="1"/>
  <c r="M14" i="10"/>
  <c r="L105" i="3" s="1"/>
  <c r="L14" i="10"/>
  <c r="K105" i="3" s="1"/>
  <c r="K14" i="10"/>
  <c r="J105" i="3" s="1"/>
  <c r="J14" i="10"/>
  <c r="J213" i="10" s="1"/>
  <c r="I14" i="10"/>
  <c r="I206" i="10" s="1"/>
  <c r="H14" i="10"/>
  <c r="H206" i="10" s="1"/>
  <c r="G14" i="10"/>
  <c r="G206" i="10" s="1"/>
  <c r="F14" i="10"/>
  <c r="F206" i="10" s="1"/>
  <c r="E14" i="10"/>
  <c r="Q13" i="10"/>
  <c r="Q12" i="10"/>
  <c r="Q11" i="10"/>
  <c r="Q10" i="10"/>
  <c r="Q9" i="10"/>
  <c r="Q8" i="10"/>
  <c r="Q7" i="10"/>
  <c r="Q6" i="10"/>
  <c r="Q5" i="10"/>
  <c r="Q2" i="10"/>
  <c r="Q1" i="10"/>
  <c r="A111" i="3" l="1"/>
  <c r="A114" i="3"/>
  <c r="D16" i="14" s="1"/>
  <c r="A116" i="3"/>
  <c r="D13" i="14"/>
  <c r="A108" i="3"/>
  <c r="D10" i="14" s="1"/>
  <c r="A107" i="3"/>
  <c r="D9" i="14" s="1"/>
  <c r="D17" i="14"/>
  <c r="D18" i="14"/>
  <c r="N118" i="10"/>
  <c r="L112" i="3"/>
  <c r="M109" i="3"/>
  <c r="I105" i="3"/>
  <c r="K112" i="3"/>
  <c r="L109" i="3"/>
  <c r="H105" i="3"/>
  <c r="Q117" i="10"/>
  <c r="Q118" i="10" s="1"/>
  <c r="P118" i="10"/>
  <c r="K109" i="3"/>
  <c r="G105" i="3"/>
  <c r="P212" i="10"/>
  <c r="L202" i="10"/>
  <c r="N202" i="10"/>
  <c r="G118" i="10"/>
  <c r="M113" i="3"/>
  <c r="N110" i="3"/>
  <c r="I109" i="3"/>
  <c r="E105" i="3"/>
  <c r="A105" i="3" s="1"/>
  <c r="D7" i="14" s="1"/>
  <c r="E213" i="10"/>
  <c r="Q28" i="10"/>
  <c r="Q202" i="10" s="1"/>
  <c r="Q76" i="10"/>
  <c r="Q213" i="10" s="1"/>
  <c r="F205" i="10"/>
  <c r="I212" i="10"/>
  <c r="I216" i="10" s="1"/>
  <c r="M202" i="10"/>
  <c r="O202" i="10"/>
  <c r="N201" i="10"/>
  <c r="G112" i="3"/>
  <c r="M110" i="3"/>
  <c r="H109" i="3"/>
  <c r="E118" i="10"/>
  <c r="F112" i="3"/>
  <c r="L110" i="3"/>
  <c r="G109" i="3"/>
  <c r="G205" i="10"/>
  <c r="P202" i="10"/>
  <c r="G212" i="10"/>
  <c r="G216" i="10" s="1"/>
  <c r="H205" i="10"/>
  <c r="K212" i="10"/>
  <c r="P201" i="10"/>
  <c r="H212" i="10"/>
  <c r="E112" i="3"/>
  <c r="F109" i="3"/>
  <c r="G106" i="3"/>
  <c r="J212" i="10"/>
  <c r="O201" i="10"/>
  <c r="I205" i="10"/>
  <c r="Q99" i="10"/>
  <c r="Q203" i="10" s="1"/>
  <c r="E203" i="10"/>
  <c r="G213" i="10"/>
  <c r="O111" i="3"/>
  <c r="E109" i="3"/>
  <c r="A109" i="3" s="1"/>
  <c r="F106" i="3"/>
  <c r="J205" i="10"/>
  <c r="H213" i="10"/>
  <c r="H216" i="10" s="1"/>
  <c r="N111" i="3"/>
  <c r="E106" i="3"/>
  <c r="E202" i="10"/>
  <c r="F202" i="10"/>
  <c r="I213" i="10"/>
  <c r="D112" i="3"/>
  <c r="M111" i="3"/>
  <c r="O105" i="3"/>
  <c r="F118" i="10"/>
  <c r="G202" i="10"/>
  <c r="Q107" i="10"/>
  <c r="Q204" i="10" s="1"/>
  <c r="F113" i="3"/>
  <c r="G110" i="3"/>
  <c r="K237" i="10"/>
  <c r="D110" i="3"/>
  <c r="J114" i="3"/>
  <c r="E113" i="3"/>
  <c r="A113" i="3" s="1"/>
  <c r="F110" i="3"/>
  <c r="Q14" i="10"/>
  <c r="Q206" i="10" s="1"/>
  <c r="O203" i="10"/>
  <c r="K213" i="10"/>
  <c r="P203" i="10"/>
  <c r="L237" i="10"/>
  <c r="I114" i="3"/>
  <c r="O112" i="3"/>
  <c r="E110" i="3"/>
  <c r="J202" i="10"/>
  <c r="M194" i="10"/>
  <c r="M237" i="10"/>
  <c r="H114" i="3"/>
  <c r="N112" i="3"/>
  <c r="O213" i="10"/>
  <c r="O216" i="10" s="1"/>
  <c r="K202" i="10"/>
  <c r="M118" i="10"/>
  <c r="L115" i="3"/>
  <c r="G207" i="10"/>
  <c r="G214" i="10" s="1"/>
  <c r="G194" i="10"/>
  <c r="F207" i="10"/>
  <c r="F214" i="10" s="1"/>
  <c r="F194" i="10"/>
  <c r="H207" i="10"/>
  <c r="H214" i="10" s="1"/>
  <c r="H194" i="10"/>
  <c r="E194" i="10"/>
  <c r="E207" i="10"/>
  <c r="E214" i="10" s="1"/>
  <c r="F204" i="10"/>
  <c r="F208" i="10" s="1"/>
  <c r="F209" i="10" s="1"/>
  <c r="G204" i="10"/>
  <c r="I204" i="10"/>
  <c r="I118" i="10"/>
  <c r="H118" i="10"/>
  <c r="Q190" i="10"/>
  <c r="Q207" i="10" s="1"/>
  <c r="Q214" i="10" s="1"/>
  <c r="M212" i="10"/>
  <c r="L118" i="10"/>
  <c r="K205" i="10"/>
  <c r="G208" i="10"/>
  <c r="G209" i="10" s="1"/>
  <c r="L205" i="10"/>
  <c r="I194" i="10"/>
  <c r="F237" i="10"/>
  <c r="K208" i="10"/>
  <c r="K209" i="10" s="1"/>
  <c r="P207" i="10"/>
  <c r="P214" i="10" s="1"/>
  <c r="P194" i="10"/>
  <c r="M207" i="10"/>
  <c r="M214" i="10" s="1"/>
  <c r="O194" i="10"/>
  <c r="J204" i="10"/>
  <c r="J118" i="10"/>
  <c r="J194" i="10" s="1"/>
  <c r="L212" i="10"/>
  <c r="K118" i="10"/>
  <c r="K194" i="10" s="1"/>
  <c r="K204" i="10"/>
  <c r="L213" i="10"/>
  <c r="K207" i="10"/>
  <c r="K214" i="10" s="1"/>
  <c r="F213" i="10"/>
  <c r="N194" i="10"/>
  <c r="J216" i="10"/>
  <c r="Q129" i="10"/>
  <c r="H202" i="10"/>
  <c r="H208" i="10" s="1"/>
  <c r="H209" i="10" s="1"/>
  <c r="M205" i="10"/>
  <c r="M208" i="10" s="1"/>
  <c r="M209" i="10" s="1"/>
  <c r="E212" i="10"/>
  <c r="G237" i="10"/>
  <c r="M213" i="10"/>
  <c r="M206" i="10"/>
  <c r="I202" i="10"/>
  <c r="N205" i="10"/>
  <c r="F212" i="10"/>
  <c r="H237" i="10"/>
  <c r="N213" i="10"/>
  <c r="N216" i="10" s="1"/>
  <c r="O205" i="10"/>
  <c r="O208" i="10" s="1"/>
  <c r="O209" i="10" s="1"/>
  <c r="I237" i="10"/>
  <c r="Q236" i="10"/>
  <c r="Q212" i="10"/>
  <c r="Q201" i="10"/>
  <c r="L194" i="10"/>
  <c r="P205" i="10"/>
  <c r="P208" i="10" s="1"/>
  <c r="P209" i="10" s="1"/>
  <c r="J208" i="10"/>
  <c r="J209" i="10" s="1"/>
  <c r="Q235" i="10"/>
  <c r="J237" i="10"/>
  <c r="L204" i="10"/>
  <c r="L208" i="10" s="1"/>
  <c r="L209" i="10" s="1"/>
  <c r="P213" i="10"/>
  <c r="N206" i="10"/>
  <c r="O206" i="10"/>
  <c r="E206" i="10"/>
  <c r="A106" i="3" l="1"/>
  <c r="A112" i="3"/>
  <c r="D14" i="14" s="1"/>
  <c r="D15" i="14"/>
  <c r="D11" i="14"/>
  <c r="A110" i="3"/>
  <c r="D12" i="14" s="1"/>
  <c r="D8" i="14"/>
  <c r="C5" i="14"/>
  <c r="D5" i="14" s="1"/>
  <c r="C6" i="14" s="1"/>
  <c r="O218" i="10"/>
  <c r="O239" i="10"/>
  <c r="O240" i="10" s="1"/>
  <c r="Q216" i="10"/>
  <c r="Q239" i="10" s="1"/>
  <c r="Q240" i="10" s="1"/>
  <c r="Q205" i="10"/>
  <c r="Q208" i="10" s="1"/>
  <c r="Q209" i="10" s="1"/>
  <c r="P216" i="10"/>
  <c r="K216" i="10"/>
  <c r="F216" i="10"/>
  <c r="F218" i="10" s="1"/>
  <c r="N208" i="10"/>
  <c r="N209" i="10" s="1"/>
  <c r="I208" i="10"/>
  <c r="I209" i="10" s="1"/>
  <c r="P218" i="10"/>
  <c r="P239" i="10"/>
  <c r="P240" i="10" s="1"/>
  <c r="K239" i="10"/>
  <c r="K240" i="10" s="1"/>
  <c r="K218" i="10"/>
  <c r="H218" i="10"/>
  <c r="H239" i="10"/>
  <c r="H240" i="10" s="1"/>
  <c r="G239" i="10"/>
  <c r="G240" i="10" s="1"/>
  <c r="G218" i="10"/>
  <c r="E208" i="10"/>
  <c r="E209" i="10" s="1"/>
  <c r="E216" i="10"/>
  <c r="L216" i="10"/>
  <c r="M216" i="10"/>
  <c r="I218" i="10"/>
  <c r="I239" i="10"/>
  <c r="I240" i="10" s="1"/>
  <c r="Q194" i="10"/>
  <c r="N239" i="10"/>
  <c r="N240" i="10" s="1"/>
  <c r="N218" i="10"/>
  <c r="Q237" i="10"/>
  <c r="J239" i="10"/>
  <c r="J240" i="10" s="1"/>
  <c r="J218" i="10"/>
  <c r="F239" i="10" l="1"/>
  <c r="F240" i="10" s="1"/>
  <c r="Q218" i="10"/>
  <c r="L239" i="10"/>
  <c r="L240" i="10" s="1"/>
  <c r="L218" i="10"/>
  <c r="M239" i="10"/>
  <c r="M240" i="10" s="1"/>
  <c r="M218" i="10"/>
  <c r="E239" i="10"/>
  <c r="E240" i="10" s="1"/>
  <c r="E218" i="10"/>
  <c r="V90" i="3" l="1"/>
  <c r="W90" i="3" s="1"/>
  <c r="V91" i="3"/>
  <c r="W91" i="3" l="1"/>
  <c r="V123" i="6" l="1"/>
  <c r="AH123" i="6" s="1"/>
  <c r="Q123" i="6"/>
  <c r="O121" i="6"/>
  <c r="N121" i="6"/>
  <c r="M121" i="6"/>
  <c r="L121" i="6"/>
  <c r="K121" i="6"/>
  <c r="J121" i="6"/>
  <c r="I121" i="6"/>
  <c r="H121" i="6"/>
  <c r="G121" i="6"/>
  <c r="F121" i="6"/>
  <c r="E121" i="6"/>
  <c r="D121" i="6"/>
  <c r="D121" i="15" s="1"/>
  <c r="V120" i="6"/>
  <c r="W120" i="6" s="1"/>
  <c r="P120" i="6"/>
  <c r="V119" i="6"/>
  <c r="P119" i="6"/>
  <c r="V118" i="6"/>
  <c r="P118" i="6"/>
  <c r="V117" i="6"/>
  <c r="W117" i="6" s="1"/>
  <c r="P117" i="6"/>
  <c r="V116" i="6"/>
  <c r="P116" i="6"/>
  <c r="V115" i="6"/>
  <c r="P115" i="6"/>
  <c r="V114" i="6"/>
  <c r="W114" i="6" s="1"/>
  <c r="P114" i="6"/>
  <c r="V113" i="6"/>
  <c r="W113" i="6" s="1"/>
  <c r="P113" i="6"/>
  <c r="V112" i="6"/>
  <c r="P112" i="6"/>
  <c r="V111" i="6"/>
  <c r="W111" i="6" s="1"/>
  <c r="P111" i="6"/>
  <c r="V110" i="6"/>
  <c r="W110" i="6" s="1"/>
  <c r="P110" i="6"/>
  <c r="V109" i="6"/>
  <c r="P109" i="6"/>
  <c r="V108" i="6"/>
  <c r="P108" i="6"/>
  <c r="V107" i="6"/>
  <c r="W107" i="6" s="1"/>
  <c r="P107" i="6"/>
  <c r="V106" i="6"/>
  <c r="P106" i="6"/>
  <c r="V105" i="6"/>
  <c r="W105" i="6" s="1"/>
  <c r="P105" i="6"/>
  <c r="V104" i="6"/>
  <c r="W104" i="6" s="1"/>
  <c r="X104" i="6" s="1"/>
  <c r="Y104" i="6" s="1"/>
  <c r="Z104" i="6" s="1"/>
  <c r="AA104" i="6" s="1"/>
  <c r="AB104" i="6" s="1"/>
  <c r="AC104" i="6" s="1"/>
  <c r="AD104" i="6" s="1"/>
  <c r="AE104" i="6" s="1"/>
  <c r="AF104" i="6" s="1"/>
  <c r="V98" i="6"/>
  <c r="Q98" i="6"/>
  <c r="O96" i="6"/>
  <c r="N96" i="6"/>
  <c r="M96" i="6"/>
  <c r="L96" i="6"/>
  <c r="K96" i="6"/>
  <c r="J96" i="6"/>
  <c r="I96" i="6"/>
  <c r="H97" i="6"/>
  <c r="G96" i="6"/>
  <c r="G97" i="6" s="1"/>
  <c r="G99" i="6" s="1"/>
  <c r="F96" i="6"/>
  <c r="F96" i="15" s="1"/>
  <c r="F97" i="15" s="1"/>
  <c r="F99" i="15" s="1"/>
  <c r="E96" i="6"/>
  <c r="D99" i="6"/>
  <c r="V95" i="6"/>
  <c r="W95" i="6" s="1"/>
  <c r="X95" i="6" s="1"/>
  <c r="Y95" i="6" s="1"/>
  <c r="P95" i="6"/>
  <c r="V94" i="6"/>
  <c r="W94" i="6" s="1"/>
  <c r="P94" i="6"/>
  <c r="V93" i="6"/>
  <c r="P93" i="6"/>
  <c r="V92" i="6"/>
  <c r="W92" i="6" s="1"/>
  <c r="P92" i="6"/>
  <c r="V91" i="6"/>
  <c r="P91" i="6"/>
  <c r="V90" i="6"/>
  <c r="P90" i="6"/>
  <c r="V89" i="6"/>
  <c r="W89" i="6" s="1"/>
  <c r="P89" i="6"/>
  <c r="V88" i="6"/>
  <c r="P88" i="6"/>
  <c r="V87" i="6"/>
  <c r="P87" i="6"/>
  <c r="V86" i="6"/>
  <c r="P86" i="6"/>
  <c r="V85" i="6"/>
  <c r="W85" i="6" s="1"/>
  <c r="P85" i="6"/>
  <c r="V84" i="6"/>
  <c r="P84" i="6"/>
  <c r="V83" i="6"/>
  <c r="P83" i="6"/>
  <c r="V82" i="6"/>
  <c r="P82" i="6"/>
  <c r="V81" i="6"/>
  <c r="W81" i="6" s="1"/>
  <c r="P81" i="6"/>
  <c r="V80" i="6"/>
  <c r="P80" i="6"/>
  <c r="V79" i="6"/>
  <c r="W79" i="6" s="1"/>
  <c r="X79" i="6" s="1"/>
  <c r="Y79" i="6" s="1"/>
  <c r="Z79" i="6" s="1"/>
  <c r="AA79" i="6" s="1"/>
  <c r="AB79" i="6" s="1"/>
  <c r="AC79" i="6" s="1"/>
  <c r="AD79" i="6" s="1"/>
  <c r="AE79" i="6" s="1"/>
  <c r="AF79" i="6" s="1"/>
  <c r="P79" i="6"/>
  <c r="V123" i="3"/>
  <c r="W123" i="3" s="1"/>
  <c r="O121" i="3"/>
  <c r="O122" i="3" s="1"/>
  <c r="O124" i="3" s="1"/>
  <c r="N121" i="3"/>
  <c r="N122" i="3" s="1"/>
  <c r="N124" i="3" s="1"/>
  <c r="M121" i="3"/>
  <c r="M122" i="3" s="1"/>
  <c r="M124" i="3" s="1"/>
  <c r="L121" i="3"/>
  <c r="L122" i="3" s="1"/>
  <c r="L124" i="3" s="1"/>
  <c r="K121" i="3"/>
  <c r="K122" i="3" s="1"/>
  <c r="K124" i="3" s="1"/>
  <c r="J121" i="3"/>
  <c r="J122" i="3" s="1"/>
  <c r="J124" i="3" s="1"/>
  <c r="I121" i="3"/>
  <c r="I122" i="3" s="1"/>
  <c r="I124" i="3" s="1"/>
  <c r="H121" i="3"/>
  <c r="H122" i="3" s="1"/>
  <c r="H124" i="3" s="1"/>
  <c r="G121" i="3"/>
  <c r="G122" i="3" s="1"/>
  <c r="G124" i="3" s="1"/>
  <c r="F121" i="3"/>
  <c r="F122" i="3" s="1"/>
  <c r="F124" i="3" s="1"/>
  <c r="E121" i="3"/>
  <c r="E122" i="3" s="1"/>
  <c r="E124" i="3" s="1"/>
  <c r="D121" i="3"/>
  <c r="V120" i="3"/>
  <c r="P120" i="3"/>
  <c r="V119" i="3"/>
  <c r="P119" i="3"/>
  <c r="V118" i="3"/>
  <c r="W118" i="3" s="1"/>
  <c r="X118" i="3" s="1"/>
  <c r="P118" i="3"/>
  <c r="V117" i="3"/>
  <c r="W117" i="3" s="1"/>
  <c r="P117" i="3"/>
  <c r="Q117" i="3" s="1"/>
  <c r="V116" i="3"/>
  <c r="P116" i="3"/>
  <c r="V115" i="3"/>
  <c r="W115" i="3" s="1"/>
  <c r="P115" i="3"/>
  <c r="V114" i="3"/>
  <c r="P114" i="3"/>
  <c r="V113" i="3"/>
  <c r="W113" i="3" s="1"/>
  <c r="P113" i="3"/>
  <c r="V112" i="3"/>
  <c r="P112" i="3"/>
  <c r="V111" i="3"/>
  <c r="P111" i="3"/>
  <c r="V110" i="3"/>
  <c r="P110" i="3"/>
  <c r="V109" i="3"/>
  <c r="P109" i="3"/>
  <c r="V108" i="3"/>
  <c r="W108" i="3" s="1"/>
  <c r="P108" i="3"/>
  <c r="V107" i="3"/>
  <c r="P107" i="3"/>
  <c r="V106" i="3"/>
  <c r="P106" i="3"/>
  <c r="V105" i="3"/>
  <c r="W105" i="3" s="1"/>
  <c r="P105" i="3"/>
  <c r="Q105" i="3" s="1"/>
  <c r="V104" i="3"/>
  <c r="W104" i="3" s="1"/>
  <c r="X104" i="3" s="1"/>
  <c r="Y104" i="3" s="1"/>
  <c r="Z104" i="3" s="1"/>
  <c r="AA104" i="3" s="1"/>
  <c r="AB104" i="3" s="1"/>
  <c r="AC104" i="3" s="1"/>
  <c r="AD104" i="3" s="1"/>
  <c r="AE104" i="3" s="1"/>
  <c r="AF104" i="3" s="1"/>
  <c r="V98" i="3"/>
  <c r="W98" i="3" s="1"/>
  <c r="O96" i="3"/>
  <c r="O97" i="3" s="1"/>
  <c r="N96" i="3"/>
  <c r="N97" i="3" s="1"/>
  <c r="M96" i="3"/>
  <c r="M97" i="3" s="1"/>
  <c r="L96" i="3"/>
  <c r="L97" i="3" s="1"/>
  <c r="K96" i="3"/>
  <c r="K97" i="3" s="1"/>
  <c r="J96" i="3"/>
  <c r="J97" i="3" s="1"/>
  <c r="I96" i="3"/>
  <c r="I97" i="3" s="1"/>
  <c r="H97" i="3"/>
  <c r="F97" i="3"/>
  <c r="E96" i="3"/>
  <c r="V95" i="3"/>
  <c r="P95" i="3"/>
  <c r="V94" i="3"/>
  <c r="W94" i="3" s="1"/>
  <c r="X94" i="3" s="1"/>
  <c r="P94" i="3"/>
  <c r="V93" i="3"/>
  <c r="W93" i="3" s="1"/>
  <c r="P93" i="3"/>
  <c r="V92" i="3"/>
  <c r="W92" i="3" s="1"/>
  <c r="V89" i="3"/>
  <c r="W89" i="3" s="1"/>
  <c r="V88" i="3"/>
  <c r="W88" i="3" s="1"/>
  <c r="V87" i="3"/>
  <c r="V86" i="3"/>
  <c r="W86" i="3" s="1"/>
  <c r="V85" i="3"/>
  <c r="W85" i="3" s="1"/>
  <c r="V84" i="3"/>
  <c r="W84" i="3" s="1"/>
  <c r="V83" i="3"/>
  <c r="V82" i="3"/>
  <c r="W82" i="3" s="1"/>
  <c r="V81" i="3"/>
  <c r="V80" i="3"/>
  <c r="X79" i="3"/>
  <c r="Y79" i="3" s="1"/>
  <c r="Z79" i="3" s="1"/>
  <c r="AA79" i="3" s="1"/>
  <c r="AB79" i="3" s="1"/>
  <c r="AC79" i="3" s="1"/>
  <c r="AD79" i="3" s="1"/>
  <c r="AE79" i="3" s="1"/>
  <c r="AF79" i="3" s="1"/>
  <c r="N30" i="7"/>
  <c r="N42" i="7"/>
  <c r="N36" i="7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1" i="6"/>
  <c r="M48" i="6"/>
  <c r="N48" i="6"/>
  <c r="AK95" i="6" l="1"/>
  <c r="AW95" i="6" s="1"/>
  <c r="Q85" i="6"/>
  <c r="H96" i="15"/>
  <c r="H97" i="15" s="1"/>
  <c r="H99" i="15" s="1"/>
  <c r="M97" i="6"/>
  <c r="M99" i="6" s="1"/>
  <c r="M96" i="15"/>
  <c r="M97" i="15" s="1"/>
  <c r="M99" i="15" s="1"/>
  <c r="D122" i="15"/>
  <c r="D124" i="15" s="1"/>
  <c r="E122" i="6"/>
  <c r="E124" i="6" s="1"/>
  <c r="E121" i="15"/>
  <c r="E122" i="15" s="1"/>
  <c r="E124" i="15" s="1"/>
  <c r="I122" i="6"/>
  <c r="I124" i="6" s="1"/>
  <c r="I121" i="15"/>
  <c r="I122" i="15" s="1"/>
  <c r="I124" i="15" s="1"/>
  <c r="A96" i="6"/>
  <c r="A97" i="6" s="1"/>
  <c r="A99" i="6" s="1"/>
  <c r="E96" i="15"/>
  <c r="K122" i="6"/>
  <c r="K124" i="6" s="1"/>
  <c r="K121" i="15"/>
  <c r="K122" i="15" s="1"/>
  <c r="K124" i="15" s="1"/>
  <c r="N49" i="6"/>
  <c r="N48" i="15"/>
  <c r="N49" i="15" s="1"/>
  <c r="L122" i="6"/>
  <c r="L124" i="6" s="1"/>
  <c r="L121" i="15"/>
  <c r="L122" i="15" s="1"/>
  <c r="L124" i="15" s="1"/>
  <c r="N97" i="6"/>
  <c r="N99" i="6" s="1"/>
  <c r="N96" i="15"/>
  <c r="N97" i="15" s="1"/>
  <c r="N99" i="15" s="1"/>
  <c r="G122" i="6"/>
  <c r="G124" i="6" s="1"/>
  <c r="G121" i="15"/>
  <c r="G122" i="15" s="1"/>
  <c r="G124" i="15" s="1"/>
  <c r="H122" i="6"/>
  <c r="H124" i="6" s="1"/>
  <c r="H121" i="15"/>
  <c r="H122" i="15" s="1"/>
  <c r="H124" i="15" s="1"/>
  <c r="J122" i="6"/>
  <c r="J124" i="6" s="1"/>
  <c r="J121" i="15"/>
  <c r="J122" i="15" s="1"/>
  <c r="J124" i="15" s="1"/>
  <c r="M49" i="6"/>
  <c r="M48" i="15"/>
  <c r="J97" i="6"/>
  <c r="J99" i="6" s="1"/>
  <c r="J96" i="15"/>
  <c r="J97" i="15" s="1"/>
  <c r="J99" i="15" s="1"/>
  <c r="O122" i="6"/>
  <c r="O124" i="6" s="1"/>
  <c r="O121" i="15"/>
  <c r="O122" i="15" s="1"/>
  <c r="O124" i="15" s="1"/>
  <c r="M122" i="6"/>
  <c r="M124" i="6" s="1"/>
  <c r="M121" i="15"/>
  <c r="M122" i="15" s="1"/>
  <c r="M124" i="15" s="1"/>
  <c r="N122" i="6"/>
  <c r="N124" i="6" s="1"/>
  <c r="N121" i="15"/>
  <c r="N122" i="15" s="1"/>
  <c r="N124" i="15" s="1"/>
  <c r="K97" i="6"/>
  <c r="K99" i="6" s="1"/>
  <c r="K96" i="15"/>
  <c r="K97" i="15" s="1"/>
  <c r="K99" i="15" s="1"/>
  <c r="O97" i="6"/>
  <c r="O99" i="6" s="1"/>
  <c r="O96" i="15"/>
  <c r="O97" i="15" s="1"/>
  <c r="O99" i="15" s="1"/>
  <c r="F122" i="6"/>
  <c r="F124" i="6" s="1"/>
  <c r="F121" i="15"/>
  <c r="F122" i="15" s="1"/>
  <c r="F124" i="15" s="1"/>
  <c r="I97" i="6"/>
  <c r="I99" i="6" s="1"/>
  <c r="I96" i="15"/>
  <c r="I97" i="15" s="1"/>
  <c r="I99" i="15" s="1"/>
  <c r="L97" i="6"/>
  <c r="L99" i="6" s="1"/>
  <c r="L96" i="15"/>
  <c r="L97" i="15" s="1"/>
  <c r="L99" i="15" s="1"/>
  <c r="A121" i="3"/>
  <c r="A122" i="3" s="1"/>
  <c r="A124" i="3" s="1"/>
  <c r="E97" i="3"/>
  <c r="A96" i="3"/>
  <c r="A97" i="3" s="1"/>
  <c r="A99" i="3" s="1"/>
  <c r="D122" i="6"/>
  <c r="D124" i="6" s="1"/>
  <c r="A121" i="6"/>
  <c r="A122" i="6" s="1"/>
  <c r="A124" i="6" s="1"/>
  <c r="E97" i="6"/>
  <c r="E99" i="6" s="1"/>
  <c r="F97" i="6"/>
  <c r="F99" i="6" s="1"/>
  <c r="D122" i="3"/>
  <c r="D124" i="3" s="1"/>
  <c r="Q90" i="6"/>
  <c r="Q81" i="6"/>
  <c r="T81" i="6" s="1"/>
  <c r="Q88" i="6"/>
  <c r="Q89" i="6"/>
  <c r="Q83" i="6"/>
  <c r="Q91" i="6"/>
  <c r="Q87" i="6"/>
  <c r="Q82" i="6"/>
  <c r="Q86" i="6"/>
  <c r="Q84" i="6"/>
  <c r="Q92" i="6"/>
  <c r="Q101" i="6"/>
  <c r="Q80" i="6"/>
  <c r="T80" i="6" s="1"/>
  <c r="Q112" i="6"/>
  <c r="Q105" i="6"/>
  <c r="Q107" i="6"/>
  <c r="Q115" i="6"/>
  <c r="W88" i="6"/>
  <c r="X88" i="6" s="1"/>
  <c r="Q108" i="6"/>
  <c r="Q116" i="6"/>
  <c r="Q109" i="6"/>
  <c r="R109" i="6"/>
  <c r="Q117" i="6"/>
  <c r="Q113" i="6"/>
  <c r="Q106" i="6"/>
  <c r="Q114" i="6"/>
  <c r="Q110" i="6"/>
  <c r="Q111" i="6"/>
  <c r="Q111" i="3"/>
  <c r="Q112" i="3"/>
  <c r="Q113" i="3"/>
  <c r="P121" i="3"/>
  <c r="R116" i="3" s="1"/>
  <c r="R106" i="3"/>
  <c r="Q106" i="3"/>
  <c r="Q114" i="3"/>
  <c r="Q108" i="3"/>
  <c r="Q109" i="3"/>
  <c r="Q107" i="3"/>
  <c r="Q110" i="3"/>
  <c r="Q115" i="3"/>
  <c r="Q116" i="3"/>
  <c r="W81" i="3"/>
  <c r="W112" i="3"/>
  <c r="X112" i="3" s="1"/>
  <c r="W114" i="3"/>
  <c r="X114" i="3" s="1"/>
  <c r="X92" i="6"/>
  <c r="X110" i="6"/>
  <c r="W108" i="6"/>
  <c r="W80" i="6"/>
  <c r="W106" i="6"/>
  <c r="X117" i="6"/>
  <c r="Y117" i="6" s="1"/>
  <c r="W109" i="6"/>
  <c r="W84" i="6"/>
  <c r="W93" i="6"/>
  <c r="W112" i="6"/>
  <c r="W118" i="6"/>
  <c r="X113" i="6"/>
  <c r="W123" i="6"/>
  <c r="AI123" i="6" s="1"/>
  <c r="W119" i="6"/>
  <c r="P96" i="6"/>
  <c r="P97" i="6" s="1"/>
  <c r="W98" i="6"/>
  <c r="AH98" i="6"/>
  <c r="X107" i="6"/>
  <c r="W87" i="6"/>
  <c r="Z95" i="6"/>
  <c r="AL95" i="6" s="1"/>
  <c r="AX95" i="6" s="1"/>
  <c r="W83" i="6"/>
  <c r="W82" i="6"/>
  <c r="V96" i="6"/>
  <c r="W86" i="6"/>
  <c r="X120" i="6"/>
  <c r="W90" i="6"/>
  <c r="W91" i="6"/>
  <c r="X111" i="6"/>
  <c r="X105" i="6"/>
  <c r="X94" i="6"/>
  <c r="W115" i="6"/>
  <c r="W116" i="6"/>
  <c r="X85" i="6"/>
  <c r="X81" i="6"/>
  <c r="X89" i="6"/>
  <c r="V121" i="6"/>
  <c r="X114" i="6"/>
  <c r="P121" i="6"/>
  <c r="P122" i="6" s="1"/>
  <c r="P124" i="6" s="1"/>
  <c r="X115" i="3"/>
  <c r="Y115" i="3" s="1"/>
  <c r="X117" i="3"/>
  <c r="X105" i="3"/>
  <c r="X113" i="3"/>
  <c r="X108" i="3"/>
  <c r="Y108" i="3" s="1"/>
  <c r="W111" i="3"/>
  <c r="W109" i="3"/>
  <c r="W116" i="3"/>
  <c r="W107" i="3"/>
  <c r="X107" i="3" s="1"/>
  <c r="V121" i="3"/>
  <c r="W110" i="3"/>
  <c r="Y118" i="3"/>
  <c r="V96" i="3"/>
  <c r="W80" i="3"/>
  <c r="W83" i="3"/>
  <c r="W95" i="3"/>
  <c r="W120" i="3"/>
  <c r="X93" i="3"/>
  <c r="X123" i="3"/>
  <c r="Y94" i="3"/>
  <c r="AK94" i="3" s="1"/>
  <c r="AW94" i="3" s="1"/>
  <c r="X98" i="3"/>
  <c r="W87" i="3"/>
  <c r="W106" i="3"/>
  <c r="W119" i="3"/>
  <c r="Q30" i="3"/>
  <c r="O48" i="3"/>
  <c r="O49" i="3" s="1"/>
  <c r="R116" i="6" l="1"/>
  <c r="F100" i="6"/>
  <c r="A121" i="15"/>
  <c r="A122" i="15" s="1"/>
  <c r="A124" i="15" s="1"/>
  <c r="E97" i="15"/>
  <c r="E99" i="15" s="1"/>
  <c r="A96" i="15"/>
  <c r="A97" i="15" s="1"/>
  <c r="A99" i="15" s="1"/>
  <c r="R111" i="6"/>
  <c r="X123" i="6"/>
  <c r="AJ123" i="6" s="1"/>
  <c r="R110" i="6"/>
  <c r="R115" i="6"/>
  <c r="R107" i="6"/>
  <c r="R105" i="6"/>
  <c r="R112" i="6"/>
  <c r="R108" i="6"/>
  <c r="Y92" i="6"/>
  <c r="AK92" i="6" s="1"/>
  <c r="AW92" i="6" s="1"/>
  <c r="R114" i="6"/>
  <c r="R106" i="6"/>
  <c r="R113" i="6"/>
  <c r="R109" i="3"/>
  <c r="R108" i="3"/>
  <c r="R114" i="3"/>
  <c r="Y88" i="6"/>
  <c r="X118" i="6"/>
  <c r="Y118" i="6" s="1"/>
  <c r="R117" i="6"/>
  <c r="Y110" i="6"/>
  <c r="Z110" i="6" s="1"/>
  <c r="X109" i="6"/>
  <c r="Y109" i="6" s="1"/>
  <c r="X108" i="6"/>
  <c r="Y108" i="6" s="1"/>
  <c r="R105" i="3"/>
  <c r="R117" i="3"/>
  <c r="P122" i="3"/>
  <c r="P124" i="3" s="1"/>
  <c r="R113" i="3"/>
  <c r="R112" i="3"/>
  <c r="Q122" i="3"/>
  <c r="R107" i="3"/>
  <c r="R115" i="3"/>
  <c r="R110" i="3"/>
  <c r="R111" i="3"/>
  <c r="X106" i="6"/>
  <c r="Y113" i="6"/>
  <c r="X84" i="6"/>
  <c r="X112" i="6"/>
  <c r="Y112" i="6" s="1"/>
  <c r="X119" i="6"/>
  <c r="X93" i="6"/>
  <c r="X80" i="6"/>
  <c r="Y80" i="6" s="1"/>
  <c r="AK80" i="6" s="1"/>
  <c r="AW80" i="6" s="1"/>
  <c r="Y81" i="6"/>
  <c r="AK81" i="6" s="1"/>
  <c r="AW81" i="6" s="1"/>
  <c r="X83" i="6"/>
  <c r="X90" i="6"/>
  <c r="Y89" i="6"/>
  <c r="AK89" i="6" s="1"/>
  <c r="AW89" i="6" s="1"/>
  <c r="Y94" i="6"/>
  <c r="AK94" i="6" s="1"/>
  <c r="AW94" i="6" s="1"/>
  <c r="Y105" i="6"/>
  <c r="Y111" i="6"/>
  <c r="AA95" i="6"/>
  <c r="AM95" i="6" s="1"/>
  <c r="AY95" i="6" s="1"/>
  <c r="V97" i="6"/>
  <c r="X82" i="6"/>
  <c r="X87" i="6"/>
  <c r="W96" i="6"/>
  <c r="X91" i="6"/>
  <c r="V122" i="6"/>
  <c r="X115" i="6"/>
  <c r="Y120" i="6"/>
  <c r="X86" i="6"/>
  <c r="Y85" i="6"/>
  <c r="AK85" i="6" s="1"/>
  <c r="AW85" i="6" s="1"/>
  <c r="W121" i="6"/>
  <c r="Y107" i="6"/>
  <c r="Y114" i="6"/>
  <c r="X116" i="6"/>
  <c r="Z117" i="6"/>
  <c r="AI98" i="6"/>
  <c r="X98" i="6"/>
  <c r="X109" i="3"/>
  <c r="X111" i="3"/>
  <c r="X116" i="3"/>
  <c r="Y116" i="3" s="1"/>
  <c r="Y113" i="3"/>
  <c r="Y105" i="3"/>
  <c r="Y117" i="3"/>
  <c r="Z115" i="3"/>
  <c r="Y93" i="3"/>
  <c r="AK93" i="3" s="1"/>
  <c r="AW93" i="3" s="1"/>
  <c r="Y107" i="3"/>
  <c r="V122" i="3"/>
  <c r="X120" i="3"/>
  <c r="X95" i="3"/>
  <c r="Z108" i="3"/>
  <c r="V97" i="3"/>
  <c r="Y112" i="3"/>
  <c r="X110" i="3"/>
  <c r="Y114" i="3"/>
  <c r="W96" i="3"/>
  <c r="Y123" i="3"/>
  <c r="Z118" i="3"/>
  <c r="X119" i="3"/>
  <c r="Y98" i="3"/>
  <c r="AK98" i="3" s="1"/>
  <c r="AW98" i="3" s="1"/>
  <c r="W121" i="3"/>
  <c r="X106" i="3"/>
  <c r="Z94" i="3"/>
  <c r="AL94" i="3" s="1"/>
  <c r="AX94" i="3" s="1"/>
  <c r="U50" i="3"/>
  <c r="Q30" i="6"/>
  <c r="O10" i="7"/>
  <c r="Q10" i="7" s="1"/>
  <c r="O5" i="7"/>
  <c r="O4" i="7"/>
  <c r="Q4" i="7" s="1"/>
  <c r="Z88" i="6" l="1"/>
  <c r="AL88" i="6" s="1"/>
  <c r="AX88" i="6" s="1"/>
  <c r="AK88" i="6"/>
  <c r="AW88" i="6" s="1"/>
  <c r="Y123" i="6"/>
  <c r="AK123" i="6" s="1"/>
  <c r="Z92" i="6"/>
  <c r="AL92" i="6" s="1"/>
  <c r="AX92" i="6" s="1"/>
  <c r="Y84" i="6"/>
  <c r="AK84" i="6" s="1"/>
  <c r="AW84" i="6" s="1"/>
  <c r="Y93" i="6"/>
  <c r="AK93" i="6" s="1"/>
  <c r="AW93" i="6" s="1"/>
  <c r="Y119" i="6"/>
  <c r="Z113" i="6"/>
  <c r="Y106" i="6"/>
  <c r="Y115" i="6"/>
  <c r="Z108" i="6"/>
  <c r="Z94" i="6"/>
  <c r="AL94" i="6" s="1"/>
  <c r="AX94" i="6" s="1"/>
  <c r="Z80" i="6"/>
  <c r="AL80" i="6" s="1"/>
  <c r="AX80" i="6" s="1"/>
  <c r="Z107" i="6"/>
  <c r="Z123" i="6"/>
  <c r="X121" i="6"/>
  <c r="Z105" i="6"/>
  <c r="Y116" i="6"/>
  <c r="W122" i="6"/>
  <c r="Z89" i="6"/>
  <c r="AL89" i="6" s="1"/>
  <c r="AX89" i="6" s="1"/>
  <c r="Z114" i="6"/>
  <c r="W97" i="6"/>
  <c r="Y90" i="6"/>
  <c r="AK90" i="6" s="1"/>
  <c r="AW90" i="6" s="1"/>
  <c r="Z112" i="6"/>
  <c r="Z85" i="6"/>
  <c r="AL85" i="6" s="1"/>
  <c r="AX85" i="6" s="1"/>
  <c r="AA110" i="6"/>
  <c r="Y87" i="6"/>
  <c r="AK87" i="6" s="1"/>
  <c r="AW87" i="6" s="1"/>
  <c r="Z120" i="6"/>
  <c r="AJ98" i="6"/>
  <c r="Y98" i="6"/>
  <c r="Y82" i="6"/>
  <c r="AK82" i="6" s="1"/>
  <c r="AW82" i="6" s="1"/>
  <c r="AA117" i="6"/>
  <c r="Y91" i="6"/>
  <c r="AK91" i="6" s="1"/>
  <c r="AW91" i="6" s="1"/>
  <c r="AB95" i="6"/>
  <c r="AN95" i="6" s="1"/>
  <c r="AZ95" i="6" s="1"/>
  <c r="Z109" i="6"/>
  <c r="Y83" i="6"/>
  <c r="AK83" i="6" s="1"/>
  <c r="AW83" i="6" s="1"/>
  <c r="X96" i="6"/>
  <c r="Y86" i="6"/>
  <c r="AK86" i="6" s="1"/>
  <c r="AW86" i="6" s="1"/>
  <c r="Z118" i="6"/>
  <c r="Z111" i="6"/>
  <c r="Z81" i="6"/>
  <c r="AL81" i="6" s="1"/>
  <c r="AX81" i="6" s="1"/>
  <c r="Z117" i="3"/>
  <c r="Z105" i="3"/>
  <c r="Z113" i="3"/>
  <c r="Y111" i="3"/>
  <c r="Y109" i="3"/>
  <c r="W97" i="3"/>
  <c r="AA108" i="3"/>
  <c r="Z114" i="3"/>
  <c r="Y106" i="3"/>
  <c r="X121" i="3"/>
  <c r="Y95" i="3"/>
  <c r="AK95" i="3" s="1"/>
  <c r="AW95" i="3" s="1"/>
  <c r="AA94" i="3"/>
  <c r="AM94" i="3" s="1"/>
  <c r="AY94" i="3" s="1"/>
  <c r="Z107" i="3"/>
  <c r="W122" i="3"/>
  <c r="AA115" i="3"/>
  <c r="Z93" i="3"/>
  <c r="AL93" i="3" s="1"/>
  <c r="AX93" i="3" s="1"/>
  <c r="Z116" i="3"/>
  <c r="Z98" i="3"/>
  <c r="AL98" i="3" s="1"/>
  <c r="AX98" i="3" s="1"/>
  <c r="Y119" i="3"/>
  <c r="Y110" i="3"/>
  <c r="AA118" i="3"/>
  <c r="Y120" i="3"/>
  <c r="Z123" i="3"/>
  <c r="Z112" i="3"/>
  <c r="AA92" i="6" l="1"/>
  <c r="AM92" i="6" s="1"/>
  <c r="AY92" i="6" s="1"/>
  <c r="AA88" i="6"/>
  <c r="AM88" i="6" s="1"/>
  <c r="AY88" i="6" s="1"/>
  <c r="Z106" i="6"/>
  <c r="Y96" i="6"/>
  <c r="AA113" i="6"/>
  <c r="Z119" i="6"/>
  <c r="Z93" i="6"/>
  <c r="AL93" i="6" s="1"/>
  <c r="AX93" i="6" s="1"/>
  <c r="Z84" i="6"/>
  <c r="AL84" i="6" s="1"/>
  <c r="AX84" i="6" s="1"/>
  <c r="AC95" i="6"/>
  <c r="AO95" i="6" s="1"/>
  <c r="BA95" i="6" s="1"/>
  <c r="AA114" i="6"/>
  <c r="Z91" i="6"/>
  <c r="AL91" i="6" s="1"/>
  <c r="AX91" i="6" s="1"/>
  <c r="AA89" i="6"/>
  <c r="AM89" i="6" s="1"/>
  <c r="AY89" i="6" s="1"/>
  <c r="AA81" i="6"/>
  <c r="AM81" i="6" s="1"/>
  <c r="AY81" i="6" s="1"/>
  <c r="AA109" i="6"/>
  <c r="AB92" i="6"/>
  <c r="AN92" i="6" s="1"/>
  <c r="AZ92" i="6" s="1"/>
  <c r="Z87" i="6"/>
  <c r="AL87" i="6" s="1"/>
  <c r="AX87" i="6" s="1"/>
  <c r="AA118" i="6"/>
  <c r="Z116" i="6"/>
  <c r="Y121" i="6"/>
  <c r="Z82" i="6"/>
  <c r="AL82" i="6" s="1"/>
  <c r="AX82" i="6" s="1"/>
  <c r="AA105" i="6"/>
  <c r="X122" i="6"/>
  <c r="Z115" i="6"/>
  <c r="AB110" i="6"/>
  <c r="AA123" i="6"/>
  <c r="AL123" i="6"/>
  <c r="AA107" i="6"/>
  <c r="AA111" i="6"/>
  <c r="AA85" i="6"/>
  <c r="AM85" i="6" s="1"/>
  <c r="AY85" i="6" s="1"/>
  <c r="AB117" i="6"/>
  <c r="AA112" i="6"/>
  <c r="Z90" i="6"/>
  <c r="AL90" i="6" s="1"/>
  <c r="AX90" i="6" s="1"/>
  <c r="AA80" i="6"/>
  <c r="AM80" i="6" s="1"/>
  <c r="AY80" i="6" s="1"/>
  <c r="Z86" i="6"/>
  <c r="AL86" i="6" s="1"/>
  <c r="AX86" i="6" s="1"/>
  <c r="AA94" i="6"/>
  <c r="AM94" i="6" s="1"/>
  <c r="AY94" i="6" s="1"/>
  <c r="X97" i="6"/>
  <c r="AA108" i="6"/>
  <c r="Z83" i="6"/>
  <c r="AL83" i="6" s="1"/>
  <c r="AX83" i="6" s="1"/>
  <c r="AK98" i="6"/>
  <c r="Z98" i="6"/>
  <c r="AA120" i="6"/>
  <c r="Z111" i="3"/>
  <c r="Z109" i="3"/>
  <c r="AA113" i="3"/>
  <c r="AA105" i="3"/>
  <c r="AA117" i="3"/>
  <c r="AA107" i="3"/>
  <c r="AA93" i="3"/>
  <c r="AM93" i="3" s="1"/>
  <c r="AY93" i="3" s="1"/>
  <c r="Z110" i="3"/>
  <c r="Z119" i="3"/>
  <c r="AA123" i="3"/>
  <c r="X122" i="3"/>
  <c r="AB94" i="3"/>
  <c r="AN94" i="3" s="1"/>
  <c r="AZ94" i="3" s="1"/>
  <c r="AB115" i="3"/>
  <c r="AA116" i="3"/>
  <c r="AA114" i="3"/>
  <c r="Z95" i="3"/>
  <c r="AL95" i="3" s="1"/>
  <c r="AX95" i="3" s="1"/>
  <c r="AA112" i="3"/>
  <c r="AB108" i="3"/>
  <c r="Z120" i="3"/>
  <c r="AA98" i="3"/>
  <c r="AM98" i="3" s="1"/>
  <c r="AY98" i="3" s="1"/>
  <c r="Z106" i="3"/>
  <c r="Y121" i="3"/>
  <c r="AB118" i="3"/>
  <c r="AB88" i="6" l="1"/>
  <c r="AN88" i="6" s="1"/>
  <c r="AZ88" i="6" s="1"/>
  <c r="Y97" i="6"/>
  <c r="AK96" i="6"/>
  <c r="AW96" i="6" s="1"/>
  <c r="Z121" i="6"/>
  <c r="Z122" i="6" s="1"/>
  <c r="AA119" i="6"/>
  <c r="AA84" i="6"/>
  <c r="AM84" i="6" s="1"/>
  <c r="AY84" i="6" s="1"/>
  <c r="AA93" i="6"/>
  <c r="AM93" i="6" s="1"/>
  <c r="AY93" i="6" s="1"/>
  <c r="AB113" i="6"/>
  <c r="AA106" i="6"/>
  <c r="AB89" i="6"/>
  <c r="AN89" i="6" s="1"/>
  <c r="AZ89" i="6" s="1"/>
  <c r="AB80" i="6"/>
  <c r="AN80" i="6" s="1"/>
  <c r="AZ80" i="6" s="1"/>
  <c r="AL98" i="6"/>
  <c r="AA98" i="6"/>
  <c r="AB107" i="6"/>
  <c r="AA90" i="6"/>
  <c r="AM90" i="6" s="1"/>
  <c r="AY90" i="6" s="1"/>
  <c r="AA116" i="6"/>
  <c r="AC92" i="6"/>
  <c r="AO92" i="6" s="1"/>
  <c r="BA92" i="6" s="1"/>
  <c r="AA86" i="6"/>
  <c r="AM86" i="6" s="1"/>
  <c r="AY86" i="6" s="1"/>
  <c r="AB105" i="6"/>
  <c r="AB111" i="6"/>
  <c r="AA82" i="6"/>
  <c r="AM82" i="6" s="1"/>
  <c r="AY82" i="6" s="1"/>
  <c r="AM123" i="6"/>
  <c r="AB123" i="6"/>
  <c r="AA83" i="6"/>
  <c r="AM83" i="6" s="1"/>
  <c r="AY83" i="6" s="1"/>
  <c r="AB108" i="6"/>
  <c r="AB114" i="6"/>
  <c r="AC117" i="6"/>
  <c r="AB109" i="6"/>
  <c r="Z96" i="6"/>
  <c r="AL96" i="6" s="1"/>
  <c r="AX96" i="6" s="1"/>
  <c r="AB81" i="6"/>
  <c r="AN81" i="6" s="1"/>
  <c r="AZ81" i="6" s="1"/>
  <c r="AB120" i="6"/>
  <c r="Y122" i="6"/>
  <c r="AC110" i="6"/>
  <c r="AA91" i="6"/>
  <c r="AM91" i="6" s="1"/>
  <c r="AY91" i="6" s="1"/>
  <c r="AB112" i="6"/>
  <c r="AA115" i="6"/>
  <c r="AB118" i="6"/>
  <c r="AD95" i="6"/>
  <c r="AP95" i="6" s="1"/>
  <c r="BB95" i="6" s="1"/>
  <c r="AB94" i="6"/>
  <c r="AN94" i="6" s="1"/>
  <c r="AZ94" i="6" s="1"/>
  <c r="AB85" i="6"/>
  <c r="AN85" i="6" s="1"/>
  <c r="AZ85" i="6" s="1"/>
  <c r="AA87" i="6"/>
  <c r="AM87" i="6" s="1"/>
  <c r="AY87" i="6" s="1"/>
  <c r="AB117" i="3"/>
  <c r="AB105" i="3"/>
  <c r="AB113" i="3"/>
  <c r="AA109" i="3"/>
  <c r="AA111" i="3"/>
  <c r="AB116" i="3"/>
  <c r="AB123" i="3"/>
  <c r="AB107" i="3"/>
  <c r="AB98" i="3"/>
  <c r="AN98" i="3" s="1"/>
  <c r="AZ98" i="3" s="1"/>
  <c r="AA120" i="3"/>
  <c r="AB93" i="3"/>
  <c r="AN93" i="3" s="1"/>
  <c r="AZ93" i="3" s="1"/>
  <c r="AA110" i="3"/>
  <c r="AA119" i="3"/>
  <c r="AB112" i="3"/>
  <c r="AC94" i="3"/>
  <c r="AO94" i="3" s="1"/>
  <c r="BA94" i="3" s="1"/>
  <c r="AC118" i="3"/>
  <c r="AC108" i="3"/>
  <c r="AA95" i="3"/>
  <c r="AM95" i="3" s="1"/>
  <c r="AY95" i="3" s="1"/>
  <c r="Y122" i="3"/>
  <c r="AC115" i="3"/>
  <c r="AA106" i="3"/>
  <c r="Z121" i="3"/>
  <c r="AB114" i="3"/>
  <c r="D125" i="1"/>
  <c r="AC88" i="6" l="1"/>
  <c r="AO88" i="6" s="1"/>
  <c r="BA88" i="6" s="1"/>
  <c r="AB84" i="6"/>
  <c r="AN84" i="6" s="1"/>
  <c r="AZ84" i="6" s="1"/>
  <c r="AC113" i="6"/>
  <c r="AB93" i="6"/>
  <c r="AN93" i="6" s="1"/>
  <c r="AZ93" i="6" s="1"/>
  <c r="AB119" i="6"/>
  <c r="AB106" i="6"/>
  <c r="AC109" i="6"/>
  <c r="AC112" i="6"/>
  <c r="AB91" i="6"/>
  <c r="AN91" i="6" s="1"/>
  <c r="AZ91" i="6" s="1"/>
  <c r="AC111" i="6"/>
  <c r="AC105" i="6"/>
  <c r="AB115" i="6"/>
  <c r="AC85" i="6"/>
  <c r="AO85" i="6" s="1"/>
  <c r="BA85" i="6" s="1"/>
  <c r="AA121" i="6"/>
  <c r="AC120" i="6"/>
  <c r="AD92" i="6"/>
  <c r="AP92" i="6" s="1"/>
  <c r="BB92" i="6" s="1"/>
  <c r="AN123" i="6"/>
  <c r="AC123" i="6"/>
  <c r="AB90" i="6"/>
  <c r="AN90" i="6" s="1"/>
  <c r="AZ90" i="6" s="1"/>
  <c r="AB82" i="6"/>
  <c r="AN82" i="6" s="1"/>
  <c r="AZ82" i="6" s="1"/>
  <c r="AB87" i="6"/>
  <c r="AN87" i="6" s="1"/>
  <c r="AZ87" i="6" s="1"/>
  <c r="AD110" i="6"/>
  <c r="AD117" i="6"/>
  <c r="AC94" i="6"/>
  <c r="AO94" i="6" s="1"/>
  <c r="BA94" i="6" s="1"/>
  <c r="AC108" i="6"/>
  <c r="AB86" i="6"/>
  <c r="AN86" i="6" s="1"/>
  <c r="AZ86" i="6" s="1"/>
  <c r="AB83" i="6"/>
  <c r="AN83" i="6" s="1"/>
  <c r="AZ83" i="6" s="1"/>
  <c r="Z97" i="6"/>
  <c r="AC107" i="6"/>
  <c r="AB98" i="6"/>
  <c r="AM98" i="6"/>
  <c r="AC114" i="6"/>
  <c r="AC80" i="6"/>
  <c r="AO80" i="6" s="1"/>
  <c r="BA80" i="6" s="1"/>
  <c r="AE95" i="6"/>
  <c r="AQ95" i="6" s="1"/>
  <c r="BC95" i="6" s="1"/>
  <c r="AA96" i="6"/>
  <c r="AM96" i="6" s="1"/>
  <c r="AY96" i="6" s="1"/>
  <c r="AC118" i="6"/>
  <c r="AC81" i="6"/>
  <c r="AO81" i="6" s="1"/>
  <c r="BA81" i="6" s="1"/>
  <c r="AB116" i="6"/>
  <c r="AC89" i="6"/>
  <c r="AO89" i="6" s="1"/>
  <c r="BA89" i="6" s="1"/>
  <c r="AB111" i="3"/>
  <c r="AB109" i="3"/>
  <c r="AC113" i="3"/>
  <c r="AC105" i="3"/>
  <c r="AC117" i="3"/>
  <c r="AD118" i="3"/>
  <c r="AC98" i="3"/>
  <c r="AO98" i="3" s="1"/>
  <c r="BA98" i="3" s="1"/>
  <c r="AD94" i="3"/>
  <c r="AP94" i="3" s="1"/>
  <c r="BB94" i="3" s="1"/>
  <c r="AC107" i="3"/>
  <c r="AC93" i="3"/>
  <c r="AO93" i="3" s="1"/>
  <c r="BA93" i="3" s="1"/>
  <c r="AB120" i="3"/>
  <c r="AC123" i="3"/>
  <c r="AB110" i="3"/>
  <c r="AB95" i="3"/>
  <c r="AN95" i="3" s="1"/>
  <c r="AZ95" i="3" s="1"/>
  <c r="AC112" i="3"/>
  <c r="AB119" i="3"/>
  <c r="AC114" i="3"/>
  <c r="AD115" i="3"/>
  <c r="Z122" i="3"/>
  <c r="AB106" i="3"/>
  <c r="AA121" i="3"/>
  <c r="AD108" i="3"/>
  <c r="AC116" i="3"/>
  <c r="AD88" i="6" l="1"/>
  <c r="AP88" i="6" s="1"/>
  <c r="BB88" i="6" s="1"/>
  <c r="AC106" i="6"/>
  <c r="AC121" i="6" s="1"/>
  <c r="AC84" i="6"/>
  <c r="AO84" i="6" s="1"/>
  <c r="BA84" i="6" s="1"/>
  <c r="AC119" i="6"/>
  <c r="AC93" i="6"/>
  <c r="AO93" i="6" s="1"/>
  <c r="BA93" i="6" s="1"/>
  <c r="AD113" i="6"/>
  <c r="AE88" i="6"/>
  <c r="AQ88" i="6" s="1"/>
  <c r="BC88" i="6" s="1"/>
  <c r="AD108" i="6"/>
  <c r="AD89" i="6"/>
  <c r="AP89" i="6" s="1"/>
  <c r="BB89" i="6" s="1"/>
  <c r="AA122" i="6"/>
  <c r="AD85" i="6"/>
  <c r="AP85" i="6" s="1"/>
  <c r="BB85" i="6" s="1"/>
  <c r="AD114" i="6"/>
  <c r="AD94" i="6"/>
  <c r="AP94" i="6" s="1"/>
  <c r="BB94" i="6" s="1"/>
  <c r="AO123" i="6"/>
  <c r="AD123" i="6"/>
  <c r="AD107" i="6"/>
  <c r="AD120" i="6"/>
  <c r="AD112" i="6"/>
  <c r="AC83" i="6"/>
  <c r="AO83" i="6" s="1"/>
  <c r="BA83" i="6" s="1"/>
  <c r="AB96" i="6"/>
  <c r="AN96" i="6" s="1"/>
  <c r="AZ96" i="6" s="1"/>
  <c r="AC87" i="6"/>
  <c r="AO87" i="6" s="1"/>
  <c r="BA87" i="6" s="1"/>
  <c r="AC115" i="6"/>
  <c r="AC82" i="6"/>
  <c r="AO82" i="6" s="1"/>
  <c r="BA82" i="6" s="1"/>
  <c r="AD105" i="6"/>
  <c r="AN98" i="6"/>
  <c r="AC98" i="6"/>
  <c r="AC90" i="6"/>
  <c r="AO90" i="6" s="1"/>
  <c r="BA90" i="6" s="1"/>
  <c r="AD111" i="6"/>
  <c r="AD81" i="6"/>
  <c r="AP81" i="6" s="1"/>
  <c r="BB81" i="6" s="1"/>
  <c r="AE92" i="6"/>
  <c r="AQ92" i="6" s="1"/>
  <c r="BC92" i="6" s="1"/>
  <c r="AD118" i="6"/>
  <c r="AA97" i="6"/>
  <c r="AE110" i="6"/>
  <c r="AD109" i="6"/>
  <c r="AD80" i="6"/>
  <c r="AP80" i="6" s="1"/>
  <c r="BB80" i="6" s="1"/>
  <c r="AC86" i="6"/>
  <c r="AO86" i="6" s="1"/>
  <c r="BA86" i="6" s="1"/>
  <c r="AB121" i="6"/>
  <c r="AC116" i="6"/>
  <c r="AE117" i="6"/>
  <c r="AC91" i="6"/>
  <c r="AO91" i="6" s="1"/>
  <c r="BA91" i="6" s="1"/>
  <c r="AF95" i="6"/>
  <c r="AR95" i="6" s="1"/>
  <c r="BD95" i="6" s="1"/>
  <c r="AD105" i="3"/>
  <c r="AD113" i="3"/>
  <c r="AC109" i="3"/>
  <c r="AD117" i="3"/>
  <c r="AC111" i="3"/>
  <c r="AC110" i="3"/>
  <c r="AD123" i="3"/>
  <c r="AC119" i="3"/>
  <c r="AD98" i="3"/>
  <c r="AP98" i="3" s="1"/>
  <c r="BB98" i="3" s="1"/>
  <c r="AE118" i="3"/>
  <c r="AD112" i="3"/>
  <c r="AC120" i="3"/>
  <c r="AD93" i="3"/>
  <c r="AP93" i="3" s="1"/>
  <c r="BB93" i="3" s="1"/>
  <c r="AD114" i="3"/>
  <c r="AD116" i="3"/>
  <c r="AE94" i="3"/>
  <c r="AQ94" i="3" s="1"/>
  <c r="BC94" i="3" s="1"/>
  <c r="AE108" i="3"/>
  <c r="AA122" i="3"/>
  <c r="AC106" i="3"/>
  <c r="AB121" i="3"/>
  <c r="AE115" i="3"/>
  <c r="AC95" i="3"/>
  <c r="AO95" i="3" s="1"/>
  <c r="BA95" i="3" s="1"/>
  <c r="AD107" i="3"/>
  <c r="AF88" i="6" l="1"/>
  <c r="AR88" i="6" s="1"/>
  <c r="BD88" i="6" s="1"/>
  <c r="AE113" i="6"/>
  <c r="AD93" i="6"/>
  <c r="AP93" i="6" s="1"/>
  <c r="BB93" i="6" s="1"/>
  <c r="AD119" i="6"/>
  <c r="AD84" i="6"/>
  <c r="AP84" i="6" s="1"/>
  <c r="BB84" i="6" s="1"/>
  <c r="AD106" i="6"/>
  <c r="AC96" i="6"/>
  <c r="AE94" i="6"/>
  <c r="AQ94" i="6" s="1"/>
  <c r="BC94" i="6" s="1"/>
  <c r="AF92" i="6"/>
  <c r="AR92" i="6" s="1"/>
  <c r="BD92" i="6" s="1"/>
  <c r="AF117" i="6"/>
  <c r="AD87" i="6"/>
  <c r="AP87" i="6" s="1"/>
  <c r="BB87" i="6" s="1"/>
  <c r="AZ97" i="6"/>
  <c r="AB97" i="6"/>
  <c r="AE112" i="6"/>
  <c r="AC122" i="6"/>
  <c r="AE107" i="6"/>
  <c r="AE118" i="6"/>
  <c r="AB122" i="6"/>
  <c r="AZ122" i="6"/>
  <c r="AD115" i="6"/>
  <c r="AE81" i="6"/>
  <c r="AQ81" i="6" s="1"/>
  <c r="BC81" i="6" s="1"/>
  <c r="AE80" i="6"/>
  <c r="AQ80" i="6" s="1"/>
  <c r="BC80" i="6" s="1"/>
  <c r="AE85" i="6"/>
  <c r="AQ85" i="6" s="1"/>
  <c r="BC85" i="6" s="1"/>
  <c r="AE109" i="6"/>
  <c r="AD90" i="6"/>
  <c r="AP90" i="6" s="1"/>
  <c r="BB90" i="6" s="1"/>
  <c r="AE89" i="6"/>
  <c r="AQ89" i="6" s="1"/>
  <c r="BC89" i="6" s="1"/>
  <c r="AD91" i="6"/>
  <c r="AP91" i="6" s="1"/>
  <c r="BB91" i="6" s="1"/>
  <c r="AF110" i="6"/>
  <c r="AO98" i="6"/>
  <c r="AD98" i="6"/>
  <c r="AE105" i="6"/>
  <c r="AP123" i="6"/>
  <c r="AE123" i="6"/>
  <c r="AD82" i="6"/>
  <c r="AP82" i="6" s="1"/>
  <c r="BB82" i="6" s="1"/>
  <c r="AD116" i="6"/>
  <c r="AE114" i="6"/>
  <c r="AD86" i="6"/>
  <c r="AP86" i="6" s="1"/>
  <c r="BB86" i="6" s="1"/>
  <c r="AE111" i="6"/>
  <c r="AD83" i="6"/>
  <c r="AP83" i="6" s="1"/>
  <c r="BB83" i="6" s="1"/>
  <c r="AE120" i="6"/>
  <c r="AE108" i="6"/>
  <c r="AD111" i="3"/>
  <c r="AE117" i="3"/>
  <c r="AD109" i="3"/>
  <c r="AE113" i="3"/>
  <c r="AE105" i="3"/>
  <c r="AD120" i="3"/>
  <c r="AE98" i="3"/>
  <c r="AQ98" i="3" s="1"/>
  <c r="BC98" i="3" s="1"/>
  <c r="AD119" i="3"/>
  <c r="AE116" i="3"/>
  <c r="AE112" i="3"/>
  <c r="AF115" i="3"/>
  <c r="AF108" i="3"/>
  <c r="AD95" i="3"/>
  <c r="AP95" i="3" s="1"/>
  <c r="BB95" i="3" s="1"/>
  <c r="AE123" i="3"/>
  <c r="AE107" i="3"/>
  <c r="AF118" i="3"/>
  <c r="AD110" i="3"/>
  <c r="AE93" i="3"/>
  <c r="AQ93" i="3" s="1"/>
  <c r="BC93" i="3" s="1"/>
  <c r="AF94" i="3"/>
  <c r="AR94" i="3" s="1"/>
  <c r="BD94" i="3" s="1"/>
  <c r="AB122" i="3"/>
  <c r="AD106" i="3"/>
  <c r="AC121" i="3"/>
  <c r="AE114" i="3"/>
  <c r="O73" i="6"/>
  <c r="O73" i="15" s="1"/>
  <c r="P73" i="15" s="1"/>
  <c r="Q73" i="15" s="1"/>
  <c r="AC97" i="6" l="1"/>
  <c r="AO96" i="6"/>
  <c r="BA96" i="6" s="1"/>
  <c r="AD96" i="6"/>
  <c r="AD121" i="6"/>
  <c r="AD122" i="6" s="1"/>
  <c r="AE84" i="6"/>
  <c r="AQ84" i="6" s="1"/>
  <c r="BC84" i="6" s="1"/>
  <c r="AE119" i="6"/>
  <c r="AF113" i="6"/>
  <c r="AE106" i="6"/>
  <c r="AE93" i="6"/>
  <c r="AQ93" i="6" s="1"/>
  <c r="BC93" i="6" s="1"/>
  <c r="AF112" i="6"/>
  <c r="AF80" i="6"/>
  <c r="AR80" i="6" s="1"/>
  <c r="BD80" i="6" s="1"/>
  <c r="AF105" i="6"/>
  <c r="AF109" i="6"/>
  <c r="AF94" i="6"/>
  <c r="AR94" i="6" s="1"/>
  <c r="BD94" i="6" s="1"/>
  <c r="AE83" i="6"/>
  <c r="AQ83" i="6" s="1"/>
  <c r="BC83" i="6" s="1"/>
  <c r="AF111" i="6"/>
  <c r="AE87" i="6"/>
  <c r="AQ87" i="6" s="1"/>
  <c r="BC87" i="6" s="1"/>
  <c r="AE115" i="6"/>
  <c r="AF89" i="6"/>
  <c r="AR89" i="6" s="1"/>
  <c r="BD89" i="6" s="1"/>
  <c r="AF118" i="6"/>
  <c r="AE82" i="6"/>
  <c r="AQ82" i="6" s="1"/>
  <c r="BC82" i="6" s="1"/>
  <c r="AQ123" i="6"/>
  <c r="AF123" i="6"/>
  <c r="AR123" i="6" s="1"/>
  <c r="AF120" i="6"/>
  <c r="AE98" i="6"/>
  <c r="AP98" i="6"/>
  <c r="AF81" i="6"/>
  <c r="AR81" i="6" s="1"/>
  <c r="BD81" i="6" s="1"/>
  <c r="AE86" i="6"/>
  <c r="AQ86" i="6" s="1"/>
  <c r="BC86" i="6" s="1"/>
  <c r="AE91" i="6"/>
  <c r="AQ91" i="6" s="1"/>
  <c r="BC91" i="6" s="1"/>
  <c r="AF114" i="6"/>
  <c r="AE116" i="6"/>
  <c r="AE90" i="6"/>
  <c r="AQ90" i="6" s="1"/>
  <c r="BC90" i="6" s="1"/>
  <c r="AF107" i="6"/>
  <c r="AF108" i="6"/>
  <c r="AF85" i="6"/>
  <c r="AR85" i="6" s="1"/>
  <c r="BD85" i="6" s="1"/>
  <c r="AF105" i="3"/>
  <c r="AF113" i="3"/>
  <c r="AE109" i="3"/>
  <c r="AF117" i="3"/>
  <c r="AE111" i="3"/>
  <c r="AF98" i="3"/>
  <c r="AR98" i="3" s="1"/>
  <c r="BD98" i="3" s="1"/>
  <c r="AF112" i="3"/>
  <c r="AF123" i="3"/>
  <c r="AF107" i="3"/>
  <c r="AE95" i="3"/>
  <c r="AQ95" i="3" s="1"/>
  <c r="BC95" i="3" s="1"/>
  <c r="AF93" i="3"/>
  <c r="AR93" i="3" s="1"/>
  <c r="BD93" i="3" s="1"/>
  <c r="AC122" i="3"/>
  <c r="AE120" i="3"/>
  <c r="AE119" i="3"/>
  <c r="AF116" i="3"/>
  <c r="AE110" i="3"/>
  <c r="AF114" i="3"/>
  <c r="AE106" i="3"/>
  <c r="AD121" i="3"/>
  <c r="N48" i="3"/>
  <c r="N49" i="3" s="1"/>
  <c r="P30" i="3"/>
  <c r="O40" i="7"/>
  <c r="O39" i="7"/>
  <c r="O34" i="7"/>
  <c r="O33" i="7"/>
  <c r="O28" i="7"/>
  <c r="O45" i="7" s="1"/>
  <c r="O27" i="7"/>
  <c r="N45" i="7"/>
  <c r="M45" i="7"/>
  <c r="L45" i="7"/>
  <c r="K45" i="7"/>
  <c r="J45" i="7"/>
  <c r="I45" i="7"/>
  <c r="H45" i="7"/>
  <c r="G45" i="7"/>
  <c r="F45" i="7"/>
  <c r="E45" i="7"/>
  <c r="D45" i="7"/>
  <c r="C45" i="7"/>
  <c r="N44" i="7"/>
  <c r="M44" i="7"/>
  <c r="L44" i="7"/>
  <c r="K44" i="7"/>
  <c r="J44" i="7"/>
  <c r="I44" i="7"/>
  <c r="H44" i="7"/>
  <c r="G44" i="7"/>
  <c r="F44" i="7"/>
  <c r="E44" i="7"/>
  <c r="D44" i="7"/>
  <c r="C44" i="7"/>
  <c r="D21" i="7"/>
  <c r="E21" i="7"/>
  <c r="F21" i="7"/>
  <c r="G21" i="7"/>
  <c r="H21" i="7"/>
  <c r="I21" i="7"/>
  <c r="J21" i="7"/>
  <c r="K21" i="7"/>
  <c r="L21" i="7"/>
  <c r="M21" i="7"/>
  <c r="N21" i="7"/>
  <c r="D22" i="7"/>
  <c r="E22" i="7"/>
  <c r="F22" i="7"/>
  <c r="G22" i="7"/>
  <c r="H22" i="7"/>
  <c r="I22" i="7"/>
  <c r="J22" i="7"/>
  <c r="K22" i="7"/>
  <c r="L22" i="7"/>
  <c r="M22" i="7"/>
  <c r="N22" i="7"/>
  <c r="C22" i="7"/>
  <c r="C21" i="7"/>
  <c r="P21" i="7"/>
  <c r="AD97" i="6" l="1"/>
  <c r="AP96" i="6"/>
  <c r="BB96" i="6" s="1"/>
  <c r="O44" i="7"/>
  <c r="AF106" i="6"/>
  <c r="AF119" i="6"/>
  <c r="AF93" i="6"/>
  <c r="AR93" i="6" s="1"/>
  <c r="BD93" i="6" s="1"/>
  <c r="AF84" i="6"/>
  <c r="AR84" i="6" s="1"/>
  <c r="BD84" i="6" s="1"/>
  <c r="AF90" i="6"/>
  <c r="AR90" i="6" s="1"/>
  <c r="BD90" i="6" s="1"/>
  <c r="AF91" i="6"/>
  <c r="AR91" i="6" s="1"/>
  <c r="BD91" i="6" s="1"/>
  <c r="AF98" i="6"/>
  <c r="AR98" i="6" s="1"/>
  <c r="AQ98" i="6"/>
  <c r="AF87" i="6"/>
  <c r="AR87" i="6" s="1"/>
  <c r="BD87" i="6" s="1"/>
  <c r="AF83" i="6"/>
  <c r="AR83" i="6" s="1"/>
  <c r="BD83" i="6" s="1"/>
  <c r="AF116" i="6"/>
  <c r="AF82" i="6"/>
  <c r="AR82" i="6" s="1"/>
  <c r="BD82" i="6" s="1"/>
  <c r="AE121" i="6"/>
  <c r="AE96" i="6"/>
  <c r="AQ96" i="6" s="1"/>
  <c r="BC96" i="6" s="1"/>
  <c r="AF86" i="6"/>
  <c r="AR86" i="6" s="1"/>
  <c r="BD86" i="6" s="1"/>
  <c r="AF115" i="6"/>
  <c r="AF111" i="3"/>
  <c r="AF109" i="3"/>
  <c r="AF106" i="3"/>
  <c r="AE121" i="3"/>
  <c r="AD122" i="3"/>
  <c r="AF95" i="3"/>
  <c r="AR95" i="3" s="1"/>
  <c r="BD95" i="3" s="1"/>
  <c r="AF119" i="3"/>
  <c r="AF110" i="3"/>
  <c r="AF120" i="3"/>
  <c r="AF96" i="6" l="1"/>
  <c r="AR96" i="6" s="1"/>
  <c r="BD96" i="6" s="1"/>
  <c r="AF121" i="6"/>
  <c r="AE97" i="6"/>
  <c r="AE122" i="6"/>
  <c r="AE122" i="3"/>
  <c r="AF121" i="3"/>
  <c r="AF122" i="6" l="1"/>
  <c r="AF97" i="6"/>
  <c r="AF122" i="3"/>
  <c r="BF43" i="6"/>
  <c r="M42" i="7"/>
  <c r="M36" i="7"/>
  <c r="M30" i="7"/>
  <c r="D48" i="6" l="1"/>
  <c r="D48" i="15" s="1"/>
  <c r="M1" i="6"/>
  <c r="D49" i="15" l="1"/>
  <c r="D49" i="6"/>
  <c r="L42" i="7"/>
  <c r="L36" i="7"/>
  <c r="L30" i="7"/>
  <c r="L49" i="3" l="1"/>
  <c r="L47" i="3"/>
  <c r="J42" i="7" l="1"/>
  <c r="K42" i="7"/>
  <c r="J36" i="7"/>
  <c r="K36" i="7"/>
  <c r="J30" i="7"/>
  <c r="K30" i="7"/>
  <c r="L32" i="6"/>
  <c r="L48" i="6" l="1"/>
  <c r="L32" i="15"/>
  <c r="P32" i="3"/>
  <c r="L49" i="6" l="1"/>
  <c r="L1" i="6" s="1"/>
  <c r="L48" i="15"/>
  <c r="L49" i="15" s="1"/>
  <c r="K32" i="6"/>
  <c r="K32" i="15" s="1"/>
  <c r="P32" i="15" s="1"/>
  <c r="Q32" i="15" l="1"/>
  <c r="S32" i="15" s="1"/>
  <c r="P48" i="15"/>
  <c r="P32" i="6"/>
  <c r="P26" i="3"/>
  <c r="P26" i="6"/>
  <c r="R36" i="15" l="1"/>
  <c r="R42" i="15"/>
  <c r="R44" i="15"/>
  <c r="R40" i="15"/>
  <c r="R37" i="15"/>
  <c r="R35" i="15"/>
  <c r="R41" i="15"/>
  <c r="R39" i="15"/>
  <c r="P49" i="15"/>
  <c r="R38" i="15"/>
  <c r="R33" i="15"/>
  <c r="R34" i="15"/>
  <c r="R43" i="15"/>
  <c r="R32" i="15"/>
  <c r="O17" i="7"/>
  <c r="O16" i="7"/>
  <c r="O11" i="7"/>
  <c r="Q51" i="15" l="1"/>
  <c r="R50" i="15"/>
  <c r="Q49" i="15"/>
  <c r="S49" i="15" s="1"/>
  <c r="Q48" i="15"/>
  <c r="S48" i="15" s="1"/>
  <c r="Q16" i="7"/>
  <c r="O21" i="7"/>
  <c r="Q21" i="7" s="1"/>
  <c r="O22" i="7"/>
  <c r="P44" i="3"/>
  <c r="U44" i="3" s="1"/>
  <c r="V73" i="3" l="1"/>
  <c r="W73" i="3" s="1"/>
  <c r="X73" i="3" s="1"/>
  <c r="Y73" i="3" s="1"/>
  <c r="Z73" i="3" s="1"/>
  <c r="AA73" i="3" s="1"/>
  <c r="AB73" i="3" s="1"/>
  <c r="AC73" i="3" s="1"/>
  <c r="AD73" i="3" s="1"/>
  <c r="AE73" i="3" s="1"/>
  <c r="V70" i="3"/>
  <c r="P54" i="3"/>
  <c r="P31" i="3"/>
  <c r="K48" i="3"/>
  <c r="K49" i="3" s="1"/>
  <c r="K48" i="6"/>
  <c r="I42" i="7"/>
  <c r="H42" i="7"/>
  <c r="I36" i="7"/>
  <c r="H36" i="7"/>
  <c r="I30" i="7"/>
  <c r="H30" i="7"/>
  <c r="J48" i="6"/>
  <c r="J48" i="3"/>
  <c r="J49" i="3" s="1"/>
  <c r="K49" i="6" l="1"/>
  <c r="K1" i="6" s="1"/>
  <c r="K48" i="15"/>
  <c r="K49" i="15" s="1"/>
  <c r="J49" i="6"/>
  <c r="J1" i="6" s="1"/>
  <c r="J48" i="15"/>
  <c r="J49" i="15" s="1"/>
  <c r="Q98" i="3"/>
  <c r="AF73" i="3"/>
  <c r="AU53" i="6" l="1"/>
  <c r="AV53" i="6"/>
  <c r="AW53" i="6"/>
  <c r="AX53" i="6"/>
  <c r="AY53" i="6"/>
  <c r="AZ53" i="6"/>
  <c r="BA53" i="6"/>
  <c r="BB53" i="6"/>
  <c r="BC53" i="6"/>
  <c r="BD53" i="6"/>
  <c r="AT53" i="6"/>
  <c r="V5" i="6"/>
  <c r="AH17" i="6" s="1"/>
  <c r="V70" i="6"/>
  <c r="V69" i="6"/>
  <c r="V68" i="6"/>
  <c r="W68" i="6" s="1"/>
  <c r="X68" i="6" s="1"/>
  <c r="Y68" i="6" s="1"/>
  <c r="Z68" i="6" s="1"/>
  <c r="AA68" i="6" s="1"/>
  <c r="AB68" i="6" s="1"/>
  <c r="V67" i="6"/>
  <c r="V66" i="6"/>
  <c r="W66" i="6" s="1"/>
  <c r="X66" i="6" s="1"/>
  <c r="V65" i="6"/>
  <c r="W65" i="6" s="1"/>
  <c r="X65" i="6" s="1"/>
  <c r="V64" i="6"/>
  <c r="V63" i="6"/>
  <c r="V62" i="6"/>
  <c r="V61" i="6"/>
  <c r="V60" i="6"/>
  <c r="W60" i="6" s="1"/>
  <c r="X60" i="6" s="1"/>
  <c r="Y60" i="6" s="1"/>
  <c r="Z60" i="6" s="1"/>
  <c r="AA60" i="6" s="1"/>
  <c r="AB60" i="6" s="1"/>
  <c r="V59" i="6"/>
  <c r="V58" i="6"/>
  <c r="V57" i="6"/>
  <c r="V56" i="6"/>
  <c r="V55" i="6"/>
  <c r="V54" i="6"/>
  <c r="AH65" i="6" s="1"/>
  <c r="AT65" i="6" s="1"/>
  <c r="V47" i="6"/>
  <c r="W47" i="6" s="1"/>
  <c r="V46" i="6"/>
  <c r="V45" i="6"/>
  <c r="V44" i="6"/>
  <c r="W44" i="6" s="1"/>
  <c r="X44" i="6" s="1"/>
  <c r="V43" i="6"/>
  <c r="W43" i="6" s="1"/>
  <c r="X43" i="6" s="1"/>
  <c r="V42" i="6"/>
  <c r="W42" i="6" s="1"/>
  <c r="X42" i="6" s="1"/>
  <c r="V41" i="6"/>
  <c r="V40" i="6"/>
  <c r="W40" i="6" s="1"/>
  <c r="V39" i="6"/>
  <c r="W39" i="6" s="1"/>
  <c r="X39" i="6" s="1"/>
  <c r="V38" i="6"/>
  <c r="V37" i="6"/>
  <c r="V36" i="6"/>
  <c r="W36" i="6" s="1"/>
  <c r="X36" i="6" s="1"/>
  <c r="Y36" i="6" s="1"/>
  <c r="Z36" i="6" s="1"/>
  <c r="AA36" i="6" s="1"/>
  <c r="AB36" i="6" s="1"/>
  <c r="AC36" i="6" s="1"/>
  <c r="V35" i="6"/>
  <c r="V34" i="6"/>
  <c r="W34" i="6" s="1"/>
  <c r="X34" i="6" s="1"/>
  <c r="Y34" i="6" s="1"/>
  <c r="Z34" i="6" s="1"/>
  <c r="V33" i="6"/>
  <c r="V32" i="6"/>
  <c r="W32" i="6" s="1"/>
  <c r="V31" i="6"/>
  <c r="V21" i="6"/>
  <c r="V20" i="6"/>
  <c r="W20" i="6" s="1"/>
  <c r="X20" i="6" s="1"/>
  <c r="Y20" i="6" s="1"/>
  <c r="Z20" i="6" s="1"/>
  <c r="V19" i="6"/>
  <c r="W19" i="6" s="1"/>
  <c r="X19" i="6" s="1"/>
  <c r="V18" i="6"/>
  <c r="W18" i="6" s="1"/>
  <c r="X18" i="6" s="1"/>
  <c r="Y18" i="6" s="1"/>
  <c r="Z18" i="6" s="1"/>
  <c r="V17" i="6"/>
  <c r="W17" i="6" s="1"/>
  <c r="X17" i="6" s="1"/>
  <c r="V16" i="6"/>
  <c r="W16" i="6" s="1"/>
  <c r="X16" i="6" s="1"/>
  <c r="Y16" i="6" s="1"/>
  <c r="Z16" i="6" s="1"/>
  <c r="AA16" i="6" s="1"/>
  <c r="AB16" i="6" s="1"/>
  <c r="V15" i="6"/>
  <c r="W15" i="6" s="1"/>
  <c r="V14" i="6"/>
  <c r="V13" i="6"/>
  <c r="V12" i="6"/>
  <c r="V11" i="6"/>
  <c r="W11" i="6" s="1"/>
  <c r="V10" i="6"/>
  <c r="W10" i="6" s="1"/>
  <c r="X10" i="6" s="1"/>
  <c r="V9" i="6"/>
  <c r="W9" i="6" s="1"/>
  <c r="X9" i="6" s="1"/>
  <c r="Y9" i="6" s="1"/>
  <c r="Z9" i="6" s="1"/>
  <c r="AA9" i="6" s="1"/>
  <c r="V8" i="6"/>
  <c r="W8" i="6" s="1"/>
  <c r="X8" i="6" s="1"/>
  <c r="Y8" i="6" s="1"/>
  <c r="Z8" i="6" s="1"/>
  <c r="AA8" i="6" s="1"/>
  <c r="AB8" i="6" s="1"/>
  <c r="V7" i="6"/>
  <c r="W7" i="6" s="1"/>
  <c r="V6" i="6"/>
  <c r="BD4" i="6"/>
  <c r="BC4" i="6"/>
  <c r="BB4" i="6"/>
  <c r="BA4" i="6"/>
  <c r="AZ4" i="6"/>
  <c r="AY4" i="6"/>
  <c r="AX4" i="6"/>
  <c r="AW4" i="6"/>
  <c r="AV4" i="6"/>
  <c r="AU4" i="6"/>
  <c r="AT4" i="6"/>
  <c r="D71" i="3"/>
  <c r="AH41" i="6" l="1"/>
  <c r="AH11" i="6"/>
  <c r="AT11" i="6" s="1"/>
  <c r="AH12" i="6"/>
  <c r="AH13" i="6"/>
  <c r="AH14" i="6"/>
  <c r="AT14" i="6" s="1"/>
  <c r="AH58" i="6"/>
  <c r="AT58" i="6" s="1"/>
  <c r="AH15" i="6"/>
  <c r="AT15" i="6" s="1"/>
  <c r="W41" i="6"/>
  <c r="X41" i="6" s="1"/>
  <c r="Y41" i="6" s="1"/>
  <c r="Z41" i="6" s="1"/>
  <c r="AA41" i="6" s="1"/>
  <c r="W14" i="6"/>
  <c r="X14" i="6" s="1"/>
  <c r="Y14" i="6" s="1"/>
  <c r="AH57" i="6"/>
  <c r="AT57" i="6" s="1"/>
  <c r="AH44" i="6"/>
  <c r="AH36" i="6"/>
  <c r="AH59" i="6"/>
  <c r="AT59" i="6" s="1"/>
  <c r="AH66" i="6"/>
  <c r="AT66" i="6" s="1"/>
  <c r="AH19" i="6"/>
  <c r="AT19" i="6" s="1"/>
  <c r="AH37" i="6"/>
  <c r="AH46" i="6"/>
  <c r="W59" i="6"/>
  <c r="AH38" i="6"/>
  <c r="AH67" i="6"/>
  <c r="AT67" i="6" s="1"/>
  <c r="AH39" i="6"/>
  <c r="W54" i="6"/>
  <c r="AI68" i="6" s="1"/>
  <c r="AU68" i="6" s="1"/>
  <c r="AH60" i="6"/>
  <c r="AT60" i="6" s="1"/>
  <c r="AH68" i="6"/>
  <c r="AT68" i="6" s="1"/>
  <c r="AH69" i="6"/>
  <c r="AT69" i="6" s="1"/>
  <c r="AH61" i="6"/>
  <c r="AT61" i="6" s="1"/>
  <c r="AH70" i="6"/>
  <c r="AT70" i="6" s="1"/>
  <c r="W57" i="6"/>
  <c r="AH56" i="6"/>
  <c r="AT56" i="6" s="1"/>
  <c r="AH64" i="6"/>
  <c r="AT64" i="6" s="1"/>
  <c r="W64" i="6"/>
  <c r="AI64" i="6" s="1"/>
  <c r="AU64" i="6" s="1"/>
  <c r="AH34" i="6"/>
  <c r="AH43" i="6"/>
  <c r="AH10" i="6"/>
  <c r="AH35" i="6"/>
  <c r="W58" i="6"/>
  <c r="AH9" i="6"/>
  <c r="AT9" i="6" s="1"/>
  <c r="AH18" i="6"/>
  <c r="AT18" i="6" s="1"/>
  <c r="W35" i="6"/>
  <c r="X35" i="6" s="1"/>
  <c r="X11" i="6"/>
  <c r="AA20" i="6"/>
  <c r="AA34" i="6"/>
  <c r="V22" i="6"/>
  <c r="AH6" i="6"/>
  <c r="AT6" i="6" s="1"/>
  <c r="AT12" i="6"/>
  <c r="W12" i="6"/>
  <c r="AT13" i="6"/>
  <c r="W13" i="6"/>
  <c r="Y65" i="6"/>
  <c r="AT10" i="6"/>
  <c r="Y66" i="6"/>
  <c r="X32" i="6"/>
  <c r="AA18" i="6"/>
  <c r="Y10" i="6"/>
  <c r="Y19" i="6"/>
  <c r="X7" i="6"/>
  <c r="Y17" i="6"/>
  <c r="W37" i="6"/>
  <c r="W46" i="6"/>
  <c r="W6" i="6"/>
  <c r="W56" i="6"/>
  <c r="W63" i="6"/>
  <c r="AH63" i="6"/>
  <c r="AT63" i="6" s="1"/>
  <c r="X15" i="6"/>
  <c r="AT17" i="6"/>
  <c r="W55" i="6"/>
  <c r="AH55" i="6"/>
  <c r="AT55" i="6" s="1"/>
  <c r="AH33" i="6"/>
  <c r="V48" i="6"/>
  <c r="W33" i="6"/>
  <c r="V71" i="6"/>
  <c r="Y42" i="6"/>
  <c r="AC68" i="6"/>
  <c r="X40" i="6"/>
  <c r="AC8" i="6"/>
  <c r="Y39" i="6"/>
  <c r="AH62" i="6"/>
  <c r="AT62" i="6" s="1"/>
  <c r="W62" i="6"/>
  <c r="AH7" i="6"/>
  <c r="AT7" i="6" s="1"/>
  <c r="AH21" i="6"/>
  <c r="AT21" i="6" s="1"/>
  <c r="W21" i="6"/>
  <c r="Y43" i="6"/>
  <c r="Y44" i="6"/>
  <c r="AB9" i="6"/>
  <c r="AH8" i="6"/>
  <c r="AT8" i="6" s="1"/>
  <c r="X47" i="6"/>
  <c r="AC16" i="6"/>
  <c r="AD36" i="6"/>
  <c r="AH16" i="6"/>
  <c r="AT16" i="6" s="1"/>
  <c r="W31" i="6"/>
  <c r="AI32" i="6" s="1"/>
  <c r="W38" i="6"/>
  <c r="AH20" i="6"/>
  <c r="AT20" i="6" s="1"/>
  <c r="AH45" i="6"/>
  <c r="W5" i="6"/>
  <c r="AI20" i="6" s="1"/>
  <c r="AU20" i="6" s="1"/>
  <c r="W45" i="6"/>
  <c r="AC60" i="6"/>
  <c r="AH40" i="6"/>
  <c r="W67" i="6"/>
  <c r="AH32" i="6"/>
  <c r="AH42" i="6"/>
  <c r="AH47" i="6"/>
  <c r="W70" i="6"/>
  <c r="W61" i="6"/>
  <c r="W69" i="6"/>
  <c r="X64" i="6" l="1"/>
  <c r="Y64" i="6" s="1"/>
  <c r="AI36" i="6"/>
  <c r="W48" i="6"/>
  <c r="X58" i="6"/>
  <c r="AI58" i="6"/>
  <c r="AU58" i="6" s="1"/>
  <c r="AI60" i="6"/>
  <c r="AU60" i="6" s="1"/>
  <c r="X54" i="6"/>
  <c r="AI66" i="6"/>
  <c r="AU66" i="6" s="1"/>
  <c r="AI59" i="6"/>
  <c r="AU59" i="6" s="1"/>
  <c r="X57" i="6"/>
  <c r="AI57" i="6"/>
  <c r="AU57" i="6" s="1"/>
  <c r="X59" i="6"/>
  <c r="AJ59" i="6" s="1"/>
  <c r="AV59" i="6" s="1"/>
  <c r="AI65" i="6"/>
  <c r="AU65" i="6" s="1"/>
  <c r="AH48" i="6"/>
  <c r="V49" i="6"/>
  <c r="Y32" i="6"/>
  <c r="X38" i="6"/>
  <c r="AI38" i="6"/>
  <c r="AI41" i="6"/>
  <c r="AI43" i="6"/>
  <c r="X31" i="6"/>
  <c r="AJ40" i="6" s="1"/>
  <c r="AI39" i="6"/>
  <c r="AI34" i="6"/>
  <c r="AI13" i="6"/>
  <c r="AU13" i="6" s="1"/>
  <c r="X13" i="6"/>
  <c r="AI67" i="6"/>
  <c r="AU67" i="6" s="1"/>
  <c r="X67" i="6"/>
  <c r="Z44" i="6"/>
  <c r="X62" i="6"/>
  <c r="AI62" i="6"/>
  <c r="AU62" i="6" s="1"/>
  <c r="AI15" i="6"/>
  <c r="AU15" i="6" s="1"/>
  <c r="AI10" i="6"/>
  <c r="AU10" i="6" s="1"/>
  <c r="Z39" i="6"/>
  <c r="AI46" i="6"/>
  <c r="X46" i="6"/>
  <c r="Y15" i="6"/>
  <c r="Z10" i="6"/>
  <c r="W22" i="6"/>
  <c r="AI6" i="6"/>
  <c r="AU6" i="6" s="1"/>
  <c r="X6" i="6"/>
  <c r="X61" i="6"/>
  <c r="AI61" i="6"/>
  <c r="AU61" i="6" s="1"/>
  <c r="Z66" i="6"/>
  <c r="AI47" i="6"/>
  <c r="Z42" i="6"/>
  <c r="AI56" i="6"/>
  <c r="AU56" i="6" s="1"/>
  <c r="X56" i="6"/>
  <c r="AB41" i="6"/>
  <c r="AI16" i="6"/>
  <c r="AU16" i="6" s="1"/>
  <c r="AI70" i="6"/>
  <c r="AU70" i="6" s="1"/>
  <c r="X70" i="6"/>
  <c r="AI37" i="6"/>
  <c r="X37" i="6"/>
  <c r="AI19" i="6"/>
  <c r="AU19" i="6" s="1"/>
  <c r="Y47" i="6"/>
  <c r="AI44" i="6"/>
  <c r="Z14" i="6"/>
  <c r="AI12" i="6"/>
  <c r="AU12" i="6" s="1"/>
  <c r="X12" i="6"/>
  <c r="AI45" i="6"/>
  <c r="X45" i="6"/>
  <c r="X63" i="6"/>
  <c r="AI63" i="6"/>
  <c r="AU63" i="6" s="1"/>
  <c r="X69" i="6"/>
  <c r="AI69" i="6"/>
  <c r="AU69" i="6" s="1"/>
  <c r="AI48" i="6"/>
  <c r="W49" i="6"/>
  <c r="AD8" i="6"/>
  <c r="AB34" i="6"/>
  <c r="Z19" i="6"/>
  <c r="Z43" i="6"/>
  <c r="AD60" i="6"/>
  <c r="AH71" i="6"/>
  <c r="AT71" i="6" s="1"/>
  <c r="V72" i="6"/>
  <c r="Y35" i="6"/>
  <c r="AI33" i="6"/>
  <c r="X33" i="6"/>
  <c r="AB18" i="6"/>
  <c r="AI21" i="6"/>
  <c r="AU21" i="6" s="1"/>
  <c r="X21" i="6"/>
  <c r="AI18" i="6"/>
  <c r="AU18" i="6" s="1"/>
  <c r="AI17" i="6"/>
  <c r="AU17" i="6" s="1"/>
  <c r="X5" i="6"/>
  <c r="AJ7" i="6" s="1"/>
  <c r="AV7" i="6" s="1"/>
  <c r="AI14" i="6"/>
  <c r="AU14" i="6" s="1"/>
  <c r="AI8" i="6"/>
  <c r="AU8" i="6" s="1"/>
  <c r="AI9" i="6"/>
  <c r="AU9" i="6" s="1"/>
  <c r="AH22" i="6"/>
  <c r="AT22" i="6" s="1"/>
  <c r="V23" i="6"/>
  <c r="X55" i="6"/>
  <c r="W71" i="6"/>
  <c r="AI55" i="6"/>
  <c r="AU55" i="6" s="1"/>
  <c r="AI40" i="6"/>
  <c r="Y40" i="6"/>
  <c r="Z17" i="6"/>
  <c r="AB20" i="6"/>
  <c r="AC9" i="6"/>
  <c r="AI35" i="6"/>
  <c r="AD68" i="6"/>
  <c r="AI7" i="6"/>
  <c r="AU7" i="6" s="1"/>
  <c r="AE36" i="6"/>
  <c r="Y7" i="6"/>
  <c r="Z65" i="6"/>
  <c r="AI11" i="6"/>
  <c r="AU11" i="6" s="1"/>
  <c r="AD16" i="6"/>
  <c r="AI42" i="6"/>
  <c r="Y11" i="6"/>
  <c r="AJ47" i="6" l="1"/>
  <c r="Y59" i="6"/>
  <c r="Z59" i="6" s="1"/>
  <c r="Y57" i="6"/>
  <c r="AJ57" i="6"/>
  <c r="AV57" i="6" s="1"/>
  <c r="Y54" i="6"/>
  <c r="AJ68" i="6"/>
  <c r="AV68" i="6" s="1"/>
  <c r="AJ65" i="6"/>
  <c r="AV65" i="6" s="1"/>
  <c r="AJ66" i="6"/>
  <c r="AV66" i="6" s="1"/>
  <c r="AJ60" i="6"/>
  <c r="AV60" i="6" s="1"/>
  <c r="AJ64" i="6"/>
  <c r="AV64" i="6" s="1"/>
  <c r="AJ58" i="6"/>
  <c r="AV58" i="6" s="1"/>
  <c r="Y58" i="6"/>
  <c r="AJ21" i="6"/>
  <c r="AV21" i="6" s="1"/>
  <c r="Y21" i="6"/>
  <c r="Z15" i="6"/>
  <c r="AC34" i="6"/>
  <c r="Z47" i="6"/>
  <c r="AC18" i="6"/>
  <c r="AE8" i="6"/>
  <c r="Z7" i="6"/>
  <c r="Z40" i="6"/>
  <c r="Y31" i="6"/>
  <c r="AK35" i="6" s="1"/>
  <c r="AJ34" i="6"/>
  <c r="AJ36" i="6"/>
  <c r="AJ41" i="6"/>
  <c r="AJ39" i="6"/>
  <c r="AJ42" i="6"/>
  <c r="AJ43" i="6"/>
  <c r="AJ44" i="6"/>
  <c r="AF36" i="6"/>
  <c r="Y33" i="6"/>
  <c r="AJ33" i="6"/>
  <c r="Y37" i="6"/>
  <c r="AJ37" i="6"/>
  <c r="AA39" i="6"/>
  <c r="AE16" i="6"/>
  <c r="AJ18" i="6"/>
  <c r="AV18" i="6" s="1"/>
  <c r="Y5" i="6"/>
  <c r="AJ9" i="6"/>
  <c r="AV9" i="6" s="1"/>
  <c r="AJ8" i="6"/>
  <c r="AV8" i="6" s="1"/>
  <c r="AJ19" i="6"/>
  <c r="AV19" i="6" s="1"/>
  <c r="AJ17" i="6"/>
  <c r="AV17" i="6" s="1"/>
  <c r="AJ14" i="6"/>
  <c r="AV14" i="6" s="1"/>
  <c r="AJ20" i="6"/>
  <c r="AV20" i="6" s="1"/>
  <c r="AJ16" i="6"/>
  <c r="AV16" i="6" s="1"/>
  <c r="AJ10" i="6"/>
  <c r="AV10" i="6" s="1"/>
  <c r="AK64" i="6"/>
  <c r="AW64" i="6" s="1"/>
  <c r="Z64" i="6"/>
  <c r="AA14" i="6"/>
  <c r="AA10" i="6"/>
  <c r="AA42" i="6"/>
  <c r="AJ15" i="6"/>
  <c r="AV15" i="6" s="1"/>
  <c r="AJ13" i="6"/>
  <c r="AV13" i="6" s="1"/>
  <c r="Y13" i="6"/>
  <c r="AA65" i="6"/>
  <c r="AA17" i="6"/>
  <c r="AJ46" i="6"/>
  <c r="Y46" i="6"/>
  <c r="X48" i="6"/>
  <c r="AJ67" i="6"/>
  <c r="AV67" i="6" s="1"/>
  <c r="Y67" i="6"/>
  <c r="AC20" i="6"/>
  <c r="AA19" i="6"/>
  <c r="AI71" i="6"/>
  <c r="AU71" i="6" s="1"/>
  <c r="W72" i="6"/>
  <c r="Z35" i="6"/>
  <c r="AJ70" i="6"/>
  <c r="AV70" i="6" s="1"/>
  <c r="Y70" i="6"/>
  <c r="AA66" i="6"/>
  <c r="Y55" i="6"/>
  <c r="X71" i="6"/>
  <c r="AJ55" i="6"/>
  <c r="AV55" i="6" s="1"/>
  <c r="AJ35" i="6"/>
  <c r="AJ69" i="6"/>
  <c r="AV69" i="6" s="1"/>
  <c r="Y69" i="6"/>
  <c r="Y38" i="6"/>
  <c r="AJ38" i="6"/>
  <c r="AE68" i="6"/>
  <c r="AJ32" i="6"/>
  <c r="Y63" i="6"/>
  <c r="AJ63" i="6"/>
  <c r="AV63" i="6" s="1"/>
  <c r="AC41" i="6"/>
  <c r="AJ61" i="6"/>
  <c r="AV61" i="6" s="1"/>
  <c r="Y61" i="6"/>
  <c r="Z32" i="6"/>
  <c r="AJ11" i="6"/>
  <c r="AV11" i="6" s="1"/>
  <c r="AD9" i="6"/>
  <c r="AJ45" i="6"/>
  <c r="Y45" i="6"/>
  <c r="Y6" i="6"/>
  <c r="X22" i="6"/>
  <c r="AJ6" i="6"/>
  <c r="AV6" i="6" s="1"/>
  <c r="AJ62" i="6"/>
  <c r="AV62" i="6" s="1"/>
  <c r="Y62" i="6"/>
  <c r="Z11" i="6"/>
  <c r="AE60" i="6"/>
  <c r="AJ56" i="6"/>
  <c r="AV56" i="6" s="1"/>
  <c r="Y56" i="6"/>
  <c r="AA44" i="6"/>
  <c r="AA43" i="6"/>
  <c r="AJ12" i="6"/>
  <c r="AV12" i="6" s="1"/>
  <c r="Y12" i="6"/>
  <c r="AI22" i="6"/>
  <c r="AU22" i="6" s="1"/>
  <c r="W23" i="6"/>
  <c r="AK32" i="6" l="1"/>
  <c r="AK59" i="6"/>
  <c r="AW59" i="6" s="1"/>
  <c r="AK47" i="6"/>
  <c r="Z58" i="6"/>
  <c r="AK58" i="6"/>
  <c r="AW58" i="6" s="1"/>
  <c r="Z54" i="6"/>
  <c r="AK68" i="6"/>
  <c r="AW68" i="6" s="1"/>
  <c r="AK60" i="6"/>
  <c r="AW60" i="6" s="1"/>
  <c r="AK66" i="6"/>
  <c r="AW66" i="6" s="1"/>
  <c r="AK65" i="6"/>
  <c r="AW65" i="6" s="1"/>
  <c r="AK57" i="6"/>
  <c r="AW57" i="6" s="1"/>
  <c r="Z57" i="6"/>
  <c r="Z38" i="6"/>
  <c r="AK38" i="6"/>
  <c r="Y48" i="6"/>
  <c r="AD20" i="6"/>
  <c r="AK12" i="6"/>
  <c r="AW12" i="6" s="1"/>
  <c r="Z12" i="6"/>
  <c r="AJ22" i="6"/>
  <c r="AV22" i="6" s="1"/>
  <c r="X23" i="6"/>
  <c r="AB43" i="6"/>
  <c r="Z6" i="6"/>
  <c r="Y22" i="6"/>
  <c r="AK6" i="6"/>
  <c r="AW6" i="6" s="1"/>
  <c r="AA35" i="6"/>
  <c r="AB65" i="6"/>
  <c r="AA7" i="6"/>
  <c r="Z70" i="6"/>
  <c r="AK70" i="6"/>
  <c r="AW70" i="6" s="1"/>
  <c r="AK45" i="6"/>
  <c r="Z45" i="6"/>
  <c r="Z13" i="6"/>
  <c r="AK13" i="6"/>
  <c r="AW13" i="6" s="1"/>
  <c r="AF8" i="6"/>
  <c r="AK56" i="6"/>
  <c r="AW56" i="6" s="1"/>
  <c r="Z56" i="6"/>
  <c r="AK33" i="6"/>
  <c r="Z33" i="6"/>
  <c r="AF68" i="6"/>
  <c r="AK69" i="6"/>
  <c r="AW69" i="6" s="1"/>
  <c r="Z69" i="6"/>
  <c r="AA32" i="6"/>
  <c r="Z37" i="6"/>
  <c r="AK37" i="6"/>
  <c r="Z63" i="6"/>
  <c r="AK63" i="6"/>
  <c r="AW63" i="6" s="1"/>
  <c r="AE9" i="6"/>
  <c r="AD18" i="6"/>
  <c r="AA47" i="6"/>
  <c r="AB17" i="6"/>
  <c r="AB44" i="6"/>
  <c r="AB19" i="6"/>
  <c r="AB42" i="6"/>
  <c r="Z5" i="6"/>
  <c r="AL11" i="6" s="1"/>
  <c r="AX11" i="6" s="1"/>
  <c r="AK8" i="6"/>
  <c r="AW8" i="6" s="1"/>
  <c r="AK9" i="6"/>
  <c r="AW9" i="6" s="1"/>
  <c r="AK16" i="6"/>
  <c r="AW16" i="6" s="1"/>
  <c r="AK20" i="6"/>
  <c r="AW20" i="6" s="1"/>
  <c r="AK18" i="6"/>
  <c r="AW18" i="6" s="1"/>
  <c r="AK14" i="6"/>
  <c r="AW14" i="6" s="1"/>
  <c r="AK19" i="6"/>
  <c r="AW19" i="6" s="1"/>
  <c r="AK10" i="6"/>
  <c r="AW10" i="6" s="1"/>
  <c r="AK17" i="6"/>
  <c r="AW17" i="6" s="1"/>
  <c r="AB10" i="6"/>
  <c r="AF16" i="6"/>
  <c r="AF60" i="6"/>
  <c r="AK67" i="6"/>
  <c r="AW67" i="6" s="1"/>
  <c r="Z67" i="6"/>
  <c r="AB14" i="6"/>
  <c r="AD34" i="6"/>
  <c r="AK61" i="6"/>
  <c r="AW61" i="6" s="1"/>
  <c r="Z61" i="6"/>
  <c r="AB39" i="6"/>
  <c r="Z31" i="6"/>
  <c r="AL32" i="6" s="1"/>
  <c r="AK41" i="6"/>
  <c r="AK36" i="6"/>
  <c r="AK34" i="6"/>
  <c r="AK44" i="6"/>
  <c r="AK43" i="6"/>
  <c r="AK39" i="6"/>
  <c r="AK42" i="6"/>
  <c r="AK15" i="6"/>
  <c r="AW15" i="6" s="1"/>
  <c r="AK11" i="6"/>
  <c r="AW11" i="6" s="1"/>
  <c r="AJ71" i="6"/>
  <c r="AV71" i="6" s="1"/>
  <c r="X72" i="6"/>
  <c r="X49" i="6"/>
  <c r="AJ48" i="6"/>
  <c r="AL64" i="6"/>
  <c r="AX64" i="6" s="1"/>
  <c r="AA64" i="6"/>
  <c r="AL59" i="6"/>
  <c r="AX59" i="6" s="1"/>
  <c r="AA59" i="6"/>
  <c r="AK40" i="6"/>
  <c r="AA15" i="6"/>
  <c r="AA11" i="6"/>
  <c r="AD41" i="6"/>
  <c r="Z55" i="6"/>
  <c r="Y71" i="6"/>
  <c r="AK55" i="6"/>
  <c r="AW55" i="6" s="1"/>
  <c r="AK46" i="6"/>
  <c r="Z46" i="6"/>
  <c r="AA40" i="6"/>
  <c r="AK21" i="6"/>
  <c r="AW21" i="6" s="1"/>
  <c r="Z21" i="6"/>
  <c r="AK62" i="6"/>
  <c r="AW62" i="6" s="1"/>
  <c r="Z62" i="6"/>
  <c r="AB66" i="6"/>
  <c r="AK7" i="6"/>
  <c r="AW7" i="6" s="1"/>
  <c r="AL47" i="6" l="1"/>
  <c r="AL35" i="6"/>
  <c r="AL40" i="6"/>
  <c r="AA57" i="6"/>
  <c r="AL57" i="6"/>
  <c r="AX57" i="6" s="1"/>
  <c r="AL7" i="6"/>
  <c r="AX7" i="6" s="1"/>
  <c r="AL15" i="6"/>
  <c r="AX15" i="6" s="1"/>
  <c r="AL60" i="6"/>
  <c r="AX60" i="6" s="1"/>
  <c r="AL68" i="6"/>
  <c r="AX68" i="6" s="1"/>
  <c r="AA54" i="6"/>
  <c r="AL66" i="6"/>
  <c r="AX66" i="6" s="1"/>
  <c r="AL65" i="6"/>
  <c r="AX65" i="6" s="1"/>
  <c r="AA58" i="6"/>
  <c r="AL58" i="6"/>
  <c r="AX58" i="6" s="1"/>
  <c r="AE18" i="6"/>
  <c r="AA33" i="6"/>
  <c r="AA48" i="6" s="1"/>
  <c r="AL33" i="6"/>
  <c r="AA62" i="6"/>
  <c r="AL62" i="6"/>
  <c r="AX62" i="6" s="1"/>
  <c r="AB15" i="6"/>
  <c r="AC19" i="6"/>
  <c r="Z48" i="6"/>
  <c r="AL13" i="6"/>
  <c r="AX13" i="6" s="1"/>
  <c r="AA13" i="6"/>
  <c r="AB35" i="6"/>
  <c r="AB32" i="6"/>
  <c r="AB40" i="6"/>
  <c r="AB47" i="6"/>
  <c r="AA37" i="6"/>
  <c r="AL37" i="6"/>
  <c r="AL21" i="6"/>
  <c r="AX21" i="6" s="1"/>
  <c r="AA21" i="6"/>
  <c r="AB59" i="6"/>
  <c r="AC10" i="6"/>
  <c r="AC44" i="6"/>
  <c r="AK22" i="6"/>
  <c r="AW22" i="6" s="1"/>
  <c r="Y23" i="6"/>
  <c r="AA70" i="6"/>
  <c r="AL70" i="6"/>
  <c r="AX70" i="6" s="1"/>
  <c r="Y72" i="6"/>
  <c r="AK71" i="6"/>
  <c r="AW71" i="6" s="1"/>
  <c r="AE34" i="6"/>
  <c r="AA31" i="6"/>
  <c r="AM40" i="6" s="1"/>
  <c r="AL34" i="6"/>
  <c r="AL36" i="6"/>
  <c r="AL41" i="6"/>
  <c r="AL39" i="6"/>
  <c r="AL43" i="6"/>
  <c r="AL44" i="6"/>
  <c r="AL42" i="6"/>
  <c r="AL69" i="6"/>
  <c r="AX69" i="6" s="1"/>
  <c r="AA69" i="6"/>
  <c r="AL45" i="6"/>
  <c r="AA45" i="6"/>
  <c r="AA6" i="6"/>
  <c r="Z22" i="6"/>
  <c r="AL6" i="6"/>
  <c r="AX6" i="6" s="1"/>
  <c r="AB7" i="6"/>
  <c r="AL55" i="6"/>
  <c r="AX55" i="6" s="1"/>
  <c r="AA55" i="6"/>
  <c r="Z71" i="6"/>
  <c r="AB64" i="6"/>
  <c r="AC39" i="6"/>
  <c r="AC17" i="6"/>
  <c r="AC43" i="6"/>
  <c r="AL61" i="6"/>
  <c r="AX61" i="6" s="1"/>
  <c r="AA61" i="6"/>
  <c r="AA12" i="6"/>
  <c r="AL12" i="6"/>
  <c r="AX12" i="6" s="1"/>
  <c r="AK48" i="6"/>
  <c r="Y49" i="6"/>
  <c r="AL46" i="6"/>
  <c r="AA46" i="6"/>
  <c r="AF9" i="6"/>
  <c r="AE41" i="6"/>
  <c r="AC14" i="6"/>
  <c r="AL56" i="6"/>
  <c r="AX56" i="6" s="1"/>
  <c r="AA56" i="6"/>
  <c r="AE20" i="6"/>
  <c r="AA67" i="6"/>
  <c r="AL67" i="6"/>
  <c r="AX67" i="6" s="1"/>
  <c r="AA5" i="6"/>
  <c r="AM11" i="6" s="1"/>
  <c r="AY11" i="6" s="1"/>
  <c r="AL9" i="6"/>
  <c r="AX9" i="6" s="1"/>
  <c r="AL8" i="6"/>
  <c r="AX8" i="6" s="1"/>
  <c r="AL20" i="6"/>
  <c r="AX20" i="6" s="1"/>
  <c r="AL16" i="6"/>
  <c r="AX16" i="6" s="1"/>
  <c r="AL18" i="6"/>
  <c r="AX18" i="6" s="1"/>
  <c r="AL14" i="6"/>
  <c r="AX14" i="6" s="1"/>
  <c r="AL19" i="6"/>
  <c r="AX19" i="6" s="1"/>
  <c r="AL10" i="6"/>
  <c r="AX10" i="6" s="1"/>
  <c r="AL17" i="6"/>
  <c r="AX17" i="6" s="1"/>
  <c r="AL63" i="6"/>
  <c r="AX63" i="6" s="1"/>
  <c r="AA63" i="6"/>
  <c r="AC66" i="6"/>
  <c r="AB11" i="6"/>
  <c r="AC42" i="6"/>
  <c r="AC65" i="6"/>
  <c r="AA38" i="6"/>
  <c r="AL38" i="6"/>
  <c r="AB58" i="6" l="1"/>
  <c r="AM58" i="6"/>
  <c r="AY58" i="6" s="1"/>
  <c r="AM32" i="6"/>
  <c r="AM35" i="6"/>
  <c r="AM68" i="6"/>
  <c r="AY68" i="6" s="1"/>
  <c r="AB54" i="6"/>
  <c r="AN59" i="6" s="1"/>
  <c r="AZ59" i="6" s="1"/>
  <c r="AM60" i="6"/>
  <c r="AY60" i="6" s="1"/>
  <c r="AM65" i="6"/>
  <c r="AY65" i="6" s="1"/>
  <c r="AM66" i="6"/>
  <c r="AY66" i="6" s="1"/>
  <c r="AM64" i="6"/>
  <c r="AY64" i="6" s="1"/>
  <c r="AM59" i="6"/>
  <c r="AY59" i="6" s="1"/>
  <c r="AM57" i="6"/>
  <c r="AY57" i="6" s="1"/>
  <c r="AB57" i="6"/>
  <c r="AM47" i="6"/>
  <c r="AC64" i="6"/>
  <c r="AN64" i="6"/>
  <c r="AZ64" i="6" s="1"/>
  <c r="AD66" i="6"/>
  <c r="AM7" i="6"/>
  <c r="AY7" i="6" s="1"/>
  <c r="AC35" i="6"/>
  <c r="AF18" i="6"/>
  <c r="AD44" i="6"/>
  <c r="AF20" i="6"/>
  <c r="AC7" i="6"/>
  <c r="AD10" i="6"/>
  <c r="AM13" i="6"/>
  <c r="AY13" i="6" s="1"/>
  <c r="AB13" i="6"/>
  <c r="AM67" i="6"/>
  <c r="AY67" i="6" s="1"/>
  <c r="AB67" i="6"/>
  <c r="AM63" i="6"/>
  <c r="AY63" i="6" s="1"/>
  <c r="AB63" i="6"/>
  <c r="AB12" i="6"/>
  <c r="AM12" i="6"/>
  <c r="AY12" i="6" s="1"/>
  <c r="AC59" i="6"/>
  <c r="AM61" i="6"/>
  <c r="AY61" i="6" s="1"/>
  <c r="AB61" i="6"/>
  <c r="AB31" i="6"/>
  <c r="AN47" i="6" s="1"/>
  <c r="AM36" i="6"/>
  <c r="AM41" i="6"/>
  <c r="AM34" i="6"/>
  <c r="AM43" i="6"/>
  <c r="AM42" i="6"/>
  <c r="AM44" i="6"/>
  <c r="AM39" i="6"/>
  <c r="Z49" i="6"/>
  <c r="AL48" i="6"/>
  <c r="AA49" i="6"/>
  <c r="AM48" i="6"/>
  <c r="AC11" i="6"/>
  <c r="AB21" i="6"/>
  <c r="AM21" i="6"/>
  <c r="AY21" i="6" s="1"/>
  <c r="AD19" i="6"/>
  <c r="AL71" i="6"/>
  <c r="AX71" i="6" s="1"/>
  <c r="Z72" i="6"/>
  <c r="AA71" i="6"/>
  <c r="AM55" i="6"/>
  <c r="AY55" i="6" s="1"/>
  <c r="AB55" i="6"/>
  <c r="AM56" i="6"/>
  <c r="AY56" i="6" s="1"/>
  <c r="AB56" i="6"/>
  <c r="AD43" i="6"/>
  <c r="AF34" i="6"/>
  <c r="Z23" i="6"/>
  <c r="AL22" i="6"/>
  <c r="AX22" i="6" s="1"/>
  <c r="AB38" i="6"/>
  <c r="AM38" i="6"/>
  <c r="AD14" i="6"/>
  <c r="AD17" i="6"/>
  <c r="AB6" i="6"/>
  <c r="AM6" i="6"/>
  <c r="AY6" i="6" s="1"/>
  <c r="AA22" i="6"/>
  <c r="AB37" i="6"/>
  <c r="AM37" i="6"/>
  <c r="AC15" i="6"/>
  <c r="AB5" i="6"/>
  <c r="AN15" i="6" s="1"/>
  <c r="AZ15" i="6" s="1"/>
  <c r="AM8" i="6"/>
  <c r="AY8" i="6" s="1"/>
  <c r="AM9" i="6"/>
  <c r="AY9" i="6" s="1"/>
  <c r="AM16" i="6"/>
  <c r="AY16" i="6" s="1"/>
  <c r="AM20" i="6"/>
  <c r="AY20" i="6" s="1"/>
  <c r="AM18" i="6"/>
  <c r="AY18" i="6" s="1"/>
  <c r="AM14" i="6"/>
  <c r="AY14" i="6" s="1"/>
  <c r="AM10" i="6"/>
  <c r="AY10" i="6" s="1"/>
  <c r="AM17" i="6"/>
  <c r="AY17" i="6" s="1"/>
  <c r="AM19" i="6"/>
  <c r="AY19" i="6" s="1"/>
  <c r="AB45" i="6"/>
  <c r="AM45" i="6"/>
  <c r="AM15" i="6"/>
  <c r="AY15" i="6" s="1"/>
  <c r="AD65" i="6"/>
  <c r="AD39" i="6"/>
  <c r="AB70" i="6"/>
  <c r="AM70" i="6"/>
  <c r="AY70" i="6" s="1"/>
  <c r="AC47" i="6"/>
  <c r="AF41" i="6"/>
  <c r="AD42" i="6"/>
  <c r="AM69" i="6"/>
  <c r="AY69" i="6" s="1"/>
  <c r="AB69" i="6"/>
  <c r="AC40" i="6"/>
  <c r="AB62" i="6"/>
  <c r="AM62" i="6"/>
  <c r="AY62" i="6" s="1"/>
  <c r="AC32" i="6"/>
  <c r="AB33" i="6"/>
  <c r="AM33" i="6"/>
  <c r="AB46" i="6"/>
  <c r="AM46" i="6"/>
  <c r="AN11" i="6" l="1"/>
  <c r="AZ11" i="6" s="1"/>
  <c r="AN40" i="6"/>
  <c r="AC57" i="6"/>
  <c r="AN57" i="6"/>
  <c r="AZ57" i="6" s="1"/>
  <c r="AN68" i="6"/>
  <c r="AZ68" i="6" s="1"/>
  <c r="AC54" i="6"/>
  <c r="AN60" i="6"/>
  <c r="AZ60" i="6" s="1"/>
  <c r="AN66" i="6"/>
  <c r="AZ66" i="6" s="1"/>
  <c r="AN65" i="6"/>
  <c r="AZ65" i="6" s="1"/>
  <c r="AN58" i="6"/>
  <c r="AZ58" i="6" s="1"/>
  <c r="AC58" i="6"/>
  <c r="AN35" i="6"/>
  <c r="AN32" i="6"/>
  <c r="AD7" i="6"/>
  <c r="AC62" i="6"/>
  <c r="AN62" i="6"/>
  <c r="AZ62" i="6" s="1"/>
  <c r="AE65" i="6"/>
  <c r="AD11" i="6"/>
  <c r="AD40" i="6"/>
  <c r="AC37" i="6"/>
  <c r="AN37" i="6"/>
  <c r="AN56" i="6"/>
  <c r="AZ56" i="6" s="1"/>
  <c r="AC56" i="6"/>
  <c r="AO59" i="6"/>
  <c r="BA59" i="6" s="1"/>
  <c r="AD59" i="6"/>
  <c r="AM22" i="6"/>
  <c r="AY22" i="6" s="1"/>
  <c r="AA23" i="6"/>
  <c r="AN69" i="6"/>
  <c r="AZ69" i="6" s="1"/>
  <c r="AC69" i="6"/>
  <c r="AC45" i="6"/>
  <c r="AN45" i="6"/>
  <c r="AN55" i="6"/>
  <c r="AZ55" i="6" s="1"/>
  <c r="AB71" i="6"/>
  <c r="AC55" i="6"/>
  <c r="AE44" i="6"/>
  <c r="AC6" i="6"/>
  <c r="AN6" i="6"/>
  <c r="AZ6" i="6" s="1"/>
  <c r="AB22" i="6"/>
  <c r="AE42" i="6"/>
  <c r="AE17" i="6"/>
  <c r="AA72" i="6"/>
  <c r="AM71" i="6"/>
  <c r="AY71" i="6" s="1"/>
  <c r="AC12" i="6"/>
  <c r="AN12" i="6"/>
  <c r="AZ12" i="6" s="1"/>
  <c r="AN63" i="6"/>
  <c r="AZ63" i="6" s="1"/>
  <c r="AC63" i="6"/>
  <c r="AE14" i="6"/>
  <c r="AD35" i="6"/>
  <c r="AC67" i="6"/>
  <c r="AN67" i="6"/>
  <c r="AZ67" i="6" s="1"/>
  <c r="AC46" i="6"/>
  <c r="AN46" i="6"/>
  <c r="AD47" i="6"/>
  <c r="AE19" i="6"/>
  <c r="AE66" i="6"/>
  <c r="AE43" i="6"/>
  <c r="AC38" i="6"/>
  <c r="AN38" i="6"/>
  <c r="AC13" i="6"/>
  <c r="AN13" i="6"/>
  <c r="AZ13" i="6" s="1"/>
  <c r="AD32" i="6"/>
  <c r="AC70" i="6"/>
  <c r="AN70" i="6"/>
  <c r="AZ70" i="6" s="1"/>
  <c r="AC31" i="6"/>
  <c r="AO40" i="6" s="1"/>
  <c r="AN36" i="6"/>
  <c r="AN41" i="6"/>
  <c r="AN34" i="6"/>
  <c r="AN42" i="6"/>
  <c r="AN39" i="6"/>
  <c r="AN43" i="6"/>
  <c r="AN44" i="6"/>
  <c r="AE10" i="6"/>
  <c r="AE39" i="6"/>
  <c r="AN61" i="6"/>
  <c r="AZ61" i="6" s="1"/>
  <c r="AC61" i="6"/>
  <c r="AC33" i="6"/>
  <c r="AN33" i="6"/>
  <c r="AC21" i="6"/>
  <c r="AN21" i="6"/>
  <c r="AZ21" i="6" s="1"/>
  <c r="AC5" i="6"/>
  <c r="AN16" i="6"/>
  <c r="AZ16" i="6" s="1"/>
  <c r="AN8" i="6"/>
  <c r="AZ8" i="6" s="1"/>
  <c r="AN9" i="6"/>
  <c r="AZ9" i="6" s="1"/>
  <c r="AN18" i="6"/>
  <c r="AZ18" i="6" s="1"/>
  <c r="AN20" i="6"/>
  <c r="AZ20" i="6" s="1"/>
  <c r="AN17" i="6"/>
  <c r="AZ17" i="6" s="1"/>
  <c r="AN14" i="6"/>
  <c r="AZ14" i="6" s="1"/>
  <c r="AN19" i="6"/>
  <c r="AZ19" i="6" s="1"/>
  <c r="AN10" i="6"/>
  <c r="AZ10" i="6" s="1"/>
  <c r="AB48" i="6"/>
  <c r="AD15" i="6"/>
  <c r="AN7" i="6"/>
  <c r="AZ7" i="6" s="1"/>
  <c r="AD64" i="6"/>
  <c r="AO64" i="6"/>
  <c r="BA64" i="6" s="1"/>
  <c r="AO58" i="6" l="1"/>
  <c r="BA58" i="6" s="1"/>
  <c r="AD58" i="6"/>
  <c r="AO60" i="6"/>
  <c r="BA60" i="6" s="1"/>
  <c r="AD54" i="6"/>
  <c r="AO68" i="6"/>
  <c r="BA68" i="6" s="1"/>
  <c r="AO65" i="6"/>
  <c r="BA65" i="6" s="1"/>
  <c r="AO66" i="6"/>
  <c r="BA66" i="6" s="1"/>
  <c r="AD57" i="6"/>
  <c r="AO57" i="6"/>
  <c r="BA57" i="6" s="1"/>
  <c r="AF10" i="6"/>
  <c r="AO13" i="6"/>
  <c r="BA13" i="6" s="1"/>
  <c r="AD13" i="6"/>
  <c r="AE35" i="6"/>
  <c r="AF14" i="6"/>
  <c r="AD6" i="6"/>
  <c r="AC22" i="6"/>
  <c r="AO6" i="6"/>
  <c r="BA6" i="6" s="1"/>
  <c r="AD56" i="6"/>
  <c r="AO56" i="6"/>
  <c r="BA56" i="6" s="1"/>
  <c r="AO38" i="6"/>
  <c r="AD38" i="6"/>
  <c r="AF43" i="6"/>
  <c r="AF44" i="6"/>
  <c r="AE64" i="6"/>
  <c r="AP64" i="6"/>
  <c r="BB64" i="6" s="1"/>
  <c r="AO63" i="6"/>
  <c r="BA63" i="6" s="1"/>
  <c r="AD63" i="6"/>
  <c r="AO55" i="6"/>
  <c r="BA55" i="6" s="1"/>
  <c r="AC71" i="6"/>
  <c r="AD55" i="6"/>
  <c r="AO37" i="6"/>
  <c r="AD37" i="6"/>
  <c r="AD5" i="6"/>
  <c r="AO16" i="6"/>
  <c r="BA16" i="6" s="1"/>
  <c r="AO8" i="6"/>
  <c r="BA8" i="6" s="1"/>
  <c r="AO9" i="6"/>
  <c r="BA9" i="6" s="1"/>
  <c r="AO20" i="6"/>
  <c r="BA20" i="6" s="1"/>
  <c r="AO18" i="6"/>
  <c r="BA18" i="6" s="1"/>
  <c r="AO10" i="6"/>
  <c r="BA10" i="6" s="1"/>
  <c r="AO19" i="6"/>
  <c r="BA19" i="6" s="1"/>
  <c r="AO14" i="6"/>
  <c r="BA14" i="6" s="1"/>
  <c r="AO17" i="6"/>
  <c r="BA17" i="6" s="1"/>
  <c r="AF66" i="6"/>
  <c r="AN71" i="6"/>
  <c r="AZ71" i="6" s="1"/>
  <c r="AB72" i="6"/>
  <c r="AE40" i="6"/>
  <c r="AD12" i="6"/>
  <c r="AO12" i="6"/>
  <c r="BA12" i="6" s="1"/>
  <c r="AF19" i="6"/>
  <c r="AO45" i="6"/>
  <c r="AD45" i="6"/>
  <c r="AO11" i="6"/>
  <c r="BA11" i="6" s="1"/>
  <c r="AE15" i="6"/>
  <c r="AD21" i="6"/>
  <c r="AO21" i="6"/>
  <c r="BA21" i="6" s="1"/>
  <c r="AD31" i="6"/>
  <c r="AP40" i="6" s="1"/>
  <c r="AO36" i="6"/>
  <c r="AO41" i="6"/>
  <c r="AO34" i="6"/>
  <c r="AO39" i="6"/>
  <c r="AO42" i="6"/>
  <c r="AO44" i="6"/>
  <c r="AO43" i="6"/>
  <c r="AE47" i="6"/>
  <c r="AD69" i="6"/>
  <c r="AO69" i="6"/>
  <c r="BA69" i="6" s="1"/>
  <c r="AE11" i="6"/>
  <c r="AO15" i="6"/>
  <c r="BA15" i="6" s="1"/>
  <c r="AO47" i="6"/>
  <c r="AF17" i="6"/>
  <c r="AF65" i="6"/>
  <c r="AN48" i="6"/>
  <c r="AB49" i="6"/>
  <c r="AD33" i="6"/>
  <c r="AO33" i="6"/>
  <c r="AD70" i="6"/>
  <c r="AO70" i="6"/>
  <c r="BA70" i="6" s="1"/>
  <c r="AD61" i="6"/>
  <c r="AO61" i="6"/>
  <c r="BA61" i="6" s="1"/>
  <c r="AO32" i="6"/>
  <c r="AF42" i="6"/>
  <c r="AD62" i="6"/>
  <c r="AO62" i="6"/>
  <c r="BA62" i="6" s="1"/>
  <c r="AC48" i="6"/>
  <c r="AF39" i="6"/>
  <c r="AE32" i="6"/>
  <c r="AO67" i="6"/>
  <c r="BA67" i="6" s="1"/>
  <c r="AD67" i="6"/>
  <c r="AE7" i="6"/>
  <c r="AO46" i="6"/>
  <c r="AD46" i="6"/>
  <c r="AO35" i="6"/>
  <c r="AB23" i="6"/>
  <c r="AN22" i="6"/>
  <c r="AZ22" i="6" s="1"/>
  <c r="AE59" i="6"/>
  <c r="AP59" i="6"/>
  <c r="BB59" i="6" s="1"/>
  <c r="AO7" i="6"/>
  <c r="BA7" i="6" s="1"/>
  <c r="AD48" i="6" l="1"/>
  <c r="AD49" i="6" s="1"/>
  <c r="AP57" i="6"/>
  <c r="BB57" i="6" s="1"/>
  <c r="AE57" i="6"/>
  <c r="AE54" i="6"/>
  <c r="AQ64" i="6" s="1"/>
  <c r="BC64" i="6" s="1"/>
  <c r="AP60" i="6"/>
  <c r="BB60" i="6" s="1"/>
  <c r="AP68" i="6"/>
  <c r="BB68" i="6" s="1"/>
  <c r="AP66" i="6"/>
  <c r="BB66" i="6" s="1"/>
  <c r="AP65" i="6"/>
  <c r="BB65" i="6" s="1"/>
  <c r="AP58" i="6"/>
  <c r="BB58" i="6" s="1"/>
  <c r="AE58" i="6"/>
  <c r="AP32" i="6"/>
  <c r="AP38" i="6"/>
  <c r="AE38" i="6"/>
  <c r="AE12" i="6"/>
  <c r="AP12" i="6"/>
  <c r="BB12" i="6" s="1"/>
  <c r="AE5" i="6"/>
  <c r="AQ7" i="6" s="1"/>
  <c r="BC7" i="6" s="1"/>
  <c r="AP8" i="6"/>
  <c r="BB8" i="6" s="1"/>
  <c r="AP16" i="6"/>
  <c r="BB16" i="6" s="1"/>
  <c r="AP9" i="6"/>
  <c r="BB9" i="6" s="1"/>
  <c r="AP20" i="6"/>
  <c r="BB20" i="6" s="1"/>
  <c r="AP18" i="6"/>
  <c r="BB18" i="6" s="1"/>
  <c r="AP17" i="6"/>
  <c r="BB17" i="6" s="1"/>
  <c r="AP19" i="6"/>
  <c r="BB19" i="6" s="1"/>
  <c r="AP14" i="6"/>
  <c r="BB14" i="6" s="1"/>
  <c r="AP10" i="6"/>
  <c r="BB10" i="6" s="1"/>
  <c r="AF47" i="6"/>
  <c r="AF40" i="6"/>
  <c r="AP37" i="6"/>
  <c r="AE37" i="6"/>
  <c r="AE56" i="6"/>
  <c r="AP56" i="6"/>
  <c r="BB56" i="6" s="1"/>
  <c r="AE70" i="6"/>
  <c r="AP70" i="6"/>
  <c r="BB70" i="6" s="1"/>
  <c r="AE33" i="6"/>
  <c r="AP33" i="6"/>
  <c r="AP55" i="6"/>
  <c r="BB55" i="6" s="1"/>
  <c r="AE55" i="6"/>
  <c r="AD71" i="6"/>
  <c r="AC23" i="6"/>
  <c r="AO22" i="6"/>
  <c r="BA22" i="6" s="1"/>
  <c r="AC72" i="6"/>
  <c r="AO71" i="6"/>
  <c r="BA71" i="6" s="1"/>
  <c r="AP6" i="6"/>
  <c r="BB6" i="6" s="1"/>
  <c r="AE6" i="6"/>
  <c r="AD22" i="6"/>
  <c r="AE31" i="6"/>
  <c r="AQ47" i="6" s="1"/>
  <c r="AP36" i="6"/>
  <c r="AP41" i="6"/>
  <c r="AP34" i="6"/>
  <c r="AP39" i="6"/>
  <c r="AP42" i="6"/>
  <c r="AP43" i="6"/>
  <c r="AP44" i="6"/>
  <c r="AC49" i="6"/>
  <c r="AO48" i="6"/>
  <c r="AP63" i="6"/>
  <c r="BB63" i="6" s="1"/>
  <c r="AE63" i="6"/>
  <c r="AF32" i="6"/>
  <c r="AE21" i="6"/>
  <c r="AP21" i="6"/>
  <c r="BB21" i="6" s="1"/>
  <c r="AP35" i="6"/>
  <c r="AP11" i="6"/>
  <c r="BB11" i="6" s="1"/>
  <c r="AF15" i="6"/>
  <c r="AF35" i="6"/>
  <c r="AF59" i="6"/>
  <c r="AE46" i="6"/>
  <c r="AP46" i="6"/>
  <c r="AP61" i="6"/>
  <c r="BB61" i="6" s="1"/>
  <c r="AE61" i="6"/>
  <c r="AF11" i="6"/>
  <c r="AP13" i="6"/>
  <c r="BB13" i="6" s="1"/>
  <c r="AE13" i="6"/>
  <c r="AP7" i="6"/>
  <c r="BB7" i="6" s="1"/>
  <c r="AP45" i="6"/>
  <c r="AE45" i="6"/>
  <c r="AE62" i="6"/>
  <c r="AP62" i="6"/>
  <c r="BB62" i="6" s="1"/>
  <c r="AF7" i="6"/>
  <c r="AP15" i="6"/>
  <c r="BB15" i="6" s="1"/>
  <c r="AF64" i="6"/>
  <c r="AE67" i="6"/>
  <c r="AP67" i="6"/>
  <c r="BB67" i="6" s="1"/>
  <c r="AP69" i="6"/>
  <c r="BB69" i="6" s="1"/>
  <c r="AE69" i="6"/>
  <c r="AP47" i="6"/>
  <c r="AQ15" i="6" l="1"/>
  <c r="BC15" i="6" s="1"/>
  <c r="AQ11" i="6"/>
  <c r="BC11" i="6" s="1"/>
  <c r="AQ59" i="6"/>
  <c r="BC59" i="6" s="1"/>
  <c r="AP48" i="6"/>
  <c r="AF58" i="6"/>
  <c r="AQ58" i="6"/>
  <c r="BC58" i="6" s="1"/>
  <c r="AF54" i="6"/>
  <c r="AQ68" i="6"/>
  <c r="BC68" i="6" s="1"/>
  <c r="AQ60" i="6"/>
  <c r="BC60" i="6" s="1"/>
  <c r="AQ65" i="6"/>
  <c r="BC65" i="6" s="1"/>
  <c r="AQ66" i="6"/>
  <c r="BC66" i="6" s="1"/>
  <c r="AR64" i="6"/>
  <c r="BD64" i="6" s="1"/>
  <c r="AE48" i="6"/>
  <c r="AQ48" i="6" s="1"/>
  <c r="AQ57" i="6"/>
  <c r="BC57" i="6" s="1"/>
  <c r="AF57" i="6"/>
  <c r="AR57" i="6" s="1"/>
  <c r="BD57" i="6" s="1"/>
  <c r="AR59" i="6"/>
  <c r="BD59" i="6" s="1"/>
  <c r="AQ32" i="6"/>
  <c r="AQ45" i="6"/>
  <c r="AF45" i="6"/>
  <c r="AP71" i="6"/>
  <c r="BB71" i="6" s="1"/>
  <c r="AD72" i="6"/>
  <c r="AF21" i="6"/>
  <c r="AQ21" i="6"/>
  <c r="BC21" i="6" s="1"/>
  <c r="AQ55" i="6"/>
  <c r="BC55" i="6" s="1"/>
  <c r="AE71" i="6"/>
  <c r="AF55" i="6"/>
  <c r="AD23" i="6"/>
  <c r="AP22" i="6"/>
  <c r="BB22" i="6" s="1"/>
  <c r="AQ13" i="6"/>
  <c r="BC13" i="6" s="1"/>
  <c r="AF13" i="6"/>
  <c r="AQ6" i="6"/>
  <c r="BC6" i="6" s="1"/>
  <c r="AF6" i="6"/>
  <c r="AE22" i="6"/>
  <c r="AQ69" i="6"/>
  <c r="BC69" i="6" s="1"/>
  <c r="AF69" i="6"/>
  <c r="AF67" i="6"/>
  <c r="AQ67" i="6"/>
  <c r="BC67" i="6" s="1"/>
  <c r="AF31" i="6"/>
  <c r="AQ36" i="6"/>
  <c r="AQ34" i="6"/>
  <c r="AQ41" i="6"/>
  <c r="AQ39" i="6"/>
  <c r="AQ43" i="6"/>
  <c r="AQ44" i="6"/>
  <c r="AQ42" i="6"/>
  <c r="AF70" i="6"/>
  <c r="AR70" i="6" s="1"/>
  <c r="BD70" i="6" s="1"/>
  <c r="AQ70" i="6"/>
  <c r="BC70" i="6" s="1"/>
  <c r="AF56" i="6"/>
  <c r="AQ56" i="6"/>
  <c r="BC56" i="6" s="1"/>
  <c r="AF46" i="6"/>
  <c r="AQ46" i="6"/>
  <c r="AF12" i="6"/>
  <c r="AQ12" i="6"/>
  <c r="BC12" i="6" s="1"/>
  <c r="AQ61" i="6"/>
  <c r="BC61" i="6" s="1"/>
  <c r="AF61" i="6"/>
  <c r="AR61" i="6" s="1"/>
  <c r="BD61" i="6" s="1"/>
  <c r="AQ63" i="6"/>
  <c r="BC63" i="6" s="1"/>
  <c r="AF63" i="6"/>
  <c r="AR63" i="6" s="1"/>
  <c r="BD63" i="6" s="1"/>
  <c r="AQ37" i="6"/>
  <c r="AF37" i="6"/>
  <c r="AQ38" i="6"/>
  <c r="AF38" i="6"/>
  <c r="AF33" i="6"/>
  <c r="AQ33" i="6"/>
  <c r="AF5" i="6"/>
  <c r="AR11" i="6" s="1"/>
  <c r="BD11" i="6" s="1"/>
  <c r="AQ8" i="6"/>
  <c r="BC8" i="6" s="1"/>
  <c r="AQ16" i="6"/>
  <c r="BC16" i="6" s="1"/>
  <c r="AQ9" i="6"/>
  <c r="BC9" i="6" s="1"/>
  <c r="AQ18" i="6"/>
  <c r="BC18" i="6" s="1"/>
  <c r="AQ20" i="6"/>
  <c r="BC20" i="6" s="1"/>
  <c r="AQ10" i="6"/>
  <c r="BC10" i="6" s="1"/>
  <c r="AQ14" i="6"/>
  <c r="BC14" i="6" s="1"/>
  <c r="AQ17" i="6"/>
  <c r="BC17" i="6" s="1"/>
  <c r="AQ19" i="6"/>
  <c r="BC19" i="6" s="1"/>
  <c r="AF62" i="6"/>
  <c r="AR62" i="6" s="1"/>
  <c r="BD62" i="6" s="1"/>
  <c r="AQ62" i="6"/>
  <c r="BC62" i="6" s="1"/>
  <c r="AQ35" i="6"/>
  <c r="AQ40" i="6"/>
  <c r="AR67" i="6" l="1"/>
  <c r="BD67" i="6" s="1"/>
  <c r="AE49" i="6"/>
  <c r="AR56" i="6"/>
  <c r="BD56" i="6" s="1"/>
  <c r="AF48" i="6"/>
  <c r="AR48" i="6" s="1"/>
  <c r="AR68" i="6"/>
  <c r="BD68" i="6" s="1"/>
  <c r="AR60" i="6"/>
  <c r="BD60" i="6" s="1"/>
  <c r="AR66" i="6"/>
  <c r="BD66" i="6" s="1"/>
  <c r="AR65" i="6"/>
  <c r="BD65" i="6" s="1"/>
  <c r="AR7" i="6"/>
  <c r="BD7" i="6" s="1"/>
  <c r="AR12" i="6"/>
  <c r="BD12" i="6" s="1"/>
  <c r="AR69" i="6"/>
  <c r="BD69" i="6" s="1"/>
  <c r="AR58" i="6"/>
  <c r="BD58" i="6" s="1"/>
  <c r="AR55" i="6"/>
  <c r="BD55" i="6" s="1"/>
  <c r="AF71" i="6"/>
  <c r="AR71" i="6" s="1"/>
  <c r="BD71" i="6" s="1"/>
  <c r="AE72" i="6"/>
  <c r="AQ71" i="6"/>
  <c r="BC71" i="6" s="1"/>
  <c r="AR36" i="6"/>
  <c r="AR34" i="6"/>
  <c r="AR41" i="6"/>
  <c r="AR42" i="6"/>
  <c r="AR43" i="6"/>
  <c r="AR39" i="6"/>
  <c r="AR44" i="6"/>
  <c r="AR35" i="6"/>
  <c r="AR15" i="6"/>
  <c r="BD15" i="6" s="1"/>
  <c r="AR21" i="6"/>
  <c r="BD21" i="6" s="1"/>
  <c r="AR32" i="6"/>
  <c r="AR47" i="6"/>
  <c r="AR16" i="6"/>
  <c r="BD16" i="6" s="1"/>
  <c r="AR8" i="6"/>
  <c r="BD8" i="6" s="1"/>
  <c r="AR9" i="6"/>
  <c r="BD9" i="6" s="1"/>
  <c r="AR18" i="6"/>
  <c r="BD18" i="6" s="1"/>
  <c r="AR20" i="6"/>
  <c r="BD20" i="6" s="1"/>
  <c r="AR19" i="6"/>
  <c r="BD19" i="6" s="1"/>
  <c r="AR17" i="6"/>
  <c r="BD17" i="6" s="1"/>
  <c r="AR14" i="6"/>
  <c r="BD14" i="6" s="1"/>
  <c r="AR10" i="6"/>
  <c r="BD10" i="6" s="1"/>
  <c r="AR46" i="6"/>
  <c r="AR33" i="6"/>
  <c r="AE23" i="6"/>
  <c r="AQ22" i="6"/>
  <c r="BC22" i="6" s="1"/>
  <c r="AR40" i="6"/>
  <c r="AR38" i="6"/>
  <c r="AR45" i="6"/>
  <c r="AF22" i="6"/>
  <c r="AR6" i="6"/>
  <c r="BD6" i="6" s="1"/>
  <c r="AR37" i="6"/>
  <c r="AR13" i="6"/>
  <c r="BD13" i="6" s="1"/>
  <c r="AF49" i="6" l="1"/>
  <c r="AF23" i="6"/>
  <c r="AR22" i="6"/>
  <c r="BD22" i="6" s="1"/>
  <c r="AF72" i="6"/>
  <c r="V69" i="3" l="1"/>
  <c r="V68" i="3"/>
  <c r="V67" i="3"/>
  <c r="V66" i="3"/>
  <c r="V65" i="3"/>
  <c r="V64" i="3"/>
  <c r="V63" i="3"/>
  <c r="W63" i="3" s="1"/>
  <c r="X63" i="3" s="1"/>
  <c r="V62" i="3"/>
  <c r="V61" i="3"/>
  <c r="V60" i="3"/>
  <c r="V59" i="3"/>
  <c r="V58" i="3"/>
  <c r="V57" i="3"/>
  <c r="V56" i="3"/>
  <c r="V55" i="3"/>
  <c r="V54" i="3"/>
  <c r="V47" i="3"/>
  <c r="W47" i="3" s="1"/>
  <c r="X47" i="3" s="1"/>
  <c r="Y47" i="3" s="1"/>
  <c r="Z47" i="3" s="1"/>
  <c r="AA47" i="3" s="1"/>
  <c r="AB47" i="3" s="1"/>
  <c r="AC47" i="3" s="1"/>
  <c r="AD47" i="3" s="1"/>
  <c r="AE47" i="3" s="1"/>
  <c r="AF47" i="3" s="1"/>
  <c r="V46" i="3"/>
  <c r="W46" i="3" s="1"/>
  <c r="X46" i="3" s="1"/>
  <c r="Y46" i="3" s="1"/>
  <c r="Z46" i="3" s="1"/>
  <c r="AA46" i="3" s="1"/>
  <c r="AB46" i="3" s="1"/>
  <c r="AC46" i="3" s="1"/>
  <c r="AD46" i="3" s="1"/>
  <c r="AE46" i="3" s="1"/>
  <c r="AF46" i="3" s="1"/>
  <c r="V45" i="3"/>
  <c r="W45" i="3" s="1"/>
  <c r="X45" i="3" s="1"/>
  <c r="Y45" i="3" s="1"/>
  <c r="Z45" i="3" s="1"/>
  <c r="AA45" i="3" s="1"/>
  <c r="AB45" i="3" s="1"/>
  <c r="AC45" i="3" s="1"/>
  <c r="AD45" i="3" s="1"/>
  <c r="AE45" i="3" s="1"/>
  <c r="AF45" i="3" s="1"/>
  <c r="V44" i="3"/>
  <c r="W44" i="3" s="1"/>
  <c r="X44" i="3" s="1"/>
  <c r="Y44" i="3" s="1"/>
  <c r="Z44" i="3" s="1"/>
  <c r="AA44" i="3" s="1"/>
  <c r="AB44" i="3" s="1"/>
  <c r="AC44" i="3" s="1"/>
  <c r="AD44" i="3" s="1"/>
  <c r="AE44" i="3" s="1"/>
  <c r="AF44" i="3" s="1"/>
  <c r="V43" i="3"/>
  <c r="W43" i="3" s="1"/>
  <c r="X43" i="3" s="1"/>
  <c r="Y43" i="3" s="1"/>
  <c r="Z43" i="3" s="1"/>
  <c r="AA43" i="3" s="1"/>
  <c r="AB43" i="3" s="1"/>
  <c r="AC43" i="3" s="1"/>
  <c r="AD43" i="3" s="1"/>
  <c r="AE43" i="3" s="1"/>
  <c r="AF43" i="3" s="1"/>
  <c r="V42" i="3"/>
  <c r="W42" i="3" s="1"/>
  <c r="X42" i="3" s="1"/>
  <c r="Y42" i="3" s="1"/>
  <c r="Z42" i="3" s="1"/>
  <c r="AA42" i="3" s="1"/>
  <c r="AB42" i="3" s="1"/>
  <c r="AC42" i="3" s="1"/>
  <c r="AD42" i="3" s="1"/>
  <c r="AE42" i="3" s="1"/>
  <c r="AF42" i="3" s="1"/>
  <c r="V41" i="3"/>
  <c r="W41" i="3" s="1"/>
  <c r="X41" i="3" s="1"/>
  <c r="Y41" i="3" s="1"/>
  <c r="Z41" i="3" s="1"/>
  <c r="AA41" i="3" s="1"/>
  <c r="AB41" i="3" s="1"/>
  <c r="AC41" i="3" s="1"/>
  <c r="AD41" i="3" s="1"/>
  <c r="AE41" i="3" s="1"/>
  <c r="AF41" i="3" s="1"/>
  <c r="V40" i="3"/>
  <c r="V39" i="3"/>
  <c r="W39" i="3" s="1"/>
  <c r="X39" i="3" s="1"/>
  <c r="Y39" i="3" s="1"/>
  <c r="Z39" i="3" s="1"/>
  <c r="AA39" i="3" s="1"/>
  <c r="AB39" i="3" s="1"/>
  <c r="AC39" i="3" s="1"/>
  <c r="AD39" i="3" s="1"/>
  <c r="AE39" i="3" s="1"/>
  <c r="AF39" i="3" s="1"/>
  <c r="V38" i="3"/>
  <c r="W38" i="3" s="1"/>
  <c r="X38" i="3" s="1"/>
  <c r="Y38" i="3" s="1"/>
  <c r="Z38" i="3" s="1"/>
  <c r="AA38" i="3" s="1"/>
  <c r="AB38" i="3" s="1"/>
  <c r="AC38" i="3" s="1"/>
  <c r="AD38" i="3" s="1"/>
  <c r="AE38" i="3" s="1"/>
  <c r="AF38" i="3" s="1"/>
  <c r="V37" i="3"/>
  <c r="W37" i="3" s="1"/>
  <c r="X37" i="3" s="1"/>
  <c r="V36" i="3"/>
  <c r="W36" i="3" s="1"/>
  <c r="X36" i="3" s="1"/>
  <c r="Y36" i="3" s="1"/>
  <c r="Z36" i="3" s="1"/>
  <c r="AA36" i="3" s="1"/>
  <c r="AB36" i="3" s="1"/>
  <c r="AC36" i="3" s="1"/>
  <c r="AD36" i="3" s="1"/>
  <c r="AE36" i="3" s="1"/>
  <c r="AF36" i="3" s="1"/>
  <c r="V35" i="3"/>
  <c r="W35" i="3" s="1"/>
  <c r="X35" i="3" s="1"/>
  <c r="Y35" i="3" s="1"/>
  <c r="Z35" i="3" s="1"/>
  <c r="AA35" i="3" s="1"/>
  <c r="AB35" i="3" s="1"/>
  <c r="AC35" i="3" s="1"/>
  <c r="AD35" i="3" s="1"/>
  <c r="AE35" i="3" s="1"/>
  <c r="AF35" i="3" s="1"/>
  <c r="V34" i="3"/>
  <c r="W34" i="3" s="1"/>
  <c r="X34" i="3" s="1"/>
  <c r="Y34" i="3" s="1"/>
  <c r="V33" i="3"/>
  <c r="V32" i="3"/>
  <c r="V31" i="3"/>
  <c r="W31" i="3" s="1"/>
  <c r="X31" i="3" s="1"/>
  <c r="Y31" i="3" s="1"/>
  <c r="Z31" i="3" s="1"/>
  <c r="AA31" i="3" s="1"/>
  <c r="AB31" i="3" s="1"/>
  <c r="AC31" i="3" s="1"/>
  <c r="AD31" i="3" s="1"/>
  <c r="AE31" i="3" s="1"/>
  <c r="AF31" i="3" s="1"/>
  <c r="Z34" i="3" l="1"/>
  <c r="AA34" i="3" s="1"/>
  <c r="AH40" i="3"/>
  <c r="AH59" i="3"/>
  <c r="AR39" i="3"/>
  <c r="AH56" i="3"/>
  <c r="AR45" i="3"/>
  <c r="AH61" i="3"/>
  <c r="W54" i="3"/>
  <c r="AH73" i="3"/>
  <c r="AH33" i="3"/>
  <c r="AH70" i="3"/>
  <c r="AI42" i="3"/>
  <c r="AH39" i="3"/>
  <c r="AH37" i="3"/>
  <c r="AL35" i="3"/>
  <c r="Y37" i="3"/>
  <c r="AJ37" i="3"/>
  <c r="Y63" i="3"/>
  <c r="AR46" i="3"/>
  <c r="AI45" i="3"/>
  <c r="AH42" i="3"/>
  <c r="AL38" i="3"/>
  <c r="AK35" i="3"/>
  <c r="W33" i="3"/>
  <c r="W64" i="3"/>
  <c r="AH64" i="3"/>
  <c r="AH45" i="3"/>
  <c r="AL41" i="3"/>
  <c r="AK38" i="3"/>
  <c r="AJ35" i="3"/>
  <c r="W65" i="3"/>
  <c r="AH65" i="3"/>
  <c r="AL44" i="3"/>
  <c r="AK41" i="3"/>
  <c r="AJ38" i="3"/>
  <c r="AI35" i="3"/>
  <c r="AH66" i="3"/>
  <c r="AL47" i="3"/>
  <c r="AK44" i="3"/>
  <c r="AJ41" i="3"/>
  <c r="AI38" i="3"/>
  <c r="AH35" i="3"/>
  <c r="W55" i="3"/>
  <c r="X55" i="3" s="1"/>
  <c r="AH55" i="3"/>
  <c r="W66" i="3"/>
  <c r="AK47" i="3"/>
  <c r="AJ44" i="3"/>
  <c r="AI41" i="3"/>
  <c r="AH38" i="3"/>
  <c r="AL34" i="3"/>
  <c r="W67" i="3"/>
  <c r="AH67" i="3"/>
  <c r="AJ47" i="3"/>
  <c r="AI44" i="3"/>
  <c r="AH41" i="3"/>
  <c r="AK34" i="3"/>
  <c r="W68" i="3"/>
  <c r="AH68" i="3"/>
  <c r="AI47" i="3"/>
  <c r="AH44" i="3"/>
  <c r="AJ34" i="3"/>
  <c r="W57" i="3"/>
  <c r="AH57" i="3"/>
  <c r="W69" i="3"/>
  <c r="AH69" i="3"/>
  <c r="AH47" i="3"/>
  <c r="AL43" i="3"/>
  <c r="AI34" i="3"/>
  <c r="W58" i="3"/>
  <c r="AH58" i="3"/>
  <c r="AL46" i="3"/>
  <c r="AK43" i="3"/>
  <c r="AI37" i="3"/>
  <c r="AH34" i="3"/>
  <c r="W59" i="3"/>
  <c r="W70" i="3"/>
  <c r="AK46" i="3"/>
  <c r="AJ43" i="3"/>
  <c r="AJ45" i="3"/>
  <c r="W56" i="3"/>
  <c r="W40" i="3"/>
  <c r="W60" i="3"/>
  <c r="AH60" i="3"/>
  <c r="AJ46" i="3"/>
  <c r="AI43" i="3"/>
  <c r="AL36" i="3"/>
  <c r="AI46" i="3"/>
  <c r="AH43" i="3"/>
  <c r="AL39" i="3"/>
  <c r="AK36" i="3"/>
  <c r="W61" i="3"/>
  <c r="AH46" i="3"/>
  <c r="AL42" i="3"/>
  <c r="AK39" i="3"/>
  <c r="AJ36" i="3"/>
  <c r="W62" i="3"/>
  <c r="AH62" i="3"/>
  <c r="AL45" i="3"/>
  <c r="AK42" i="3"/>
  <c r="AJ39" i="3"/>
  <c r="AI36" i="3"/>
  <c r="V48" i="3"/>
  <c r="AH32" i="3"/>
  <c r="AH63" i="3"/>
  <c r="AK45" i="3"/>
  <c r="AJ42" i="3"/>
  <c r="AI39" i="3"/>
  <c r="AH36" i="3"/>
  <c r="AR38" i="3"/>
  <c r="AO45" i="3"/>
  <c r="AQ42" i="3"/>
  <c r="AR44" i="3"/>
  <c r="AP42" i="3"/>
  <c r="AN35" i="3"/>
  <c r="AR41" i="3"/>
  <c r="AR42" i="3"/>
  <c r="AR43" i="3"/>
  <c r="AP45" i="3"/>
  <c r="AR47" i="3"/>
  <c r="AR35" i="3"/>
  <c r="AR36" i="3"/>
  <c r="AQ39" i="3"/>
  <c r="AM35" i="3"/>
  <c r="AN45" i="3"/>
  <c r="AO42" i="3"/>
  <c r="AP39" i="3"/>
  <c r="AQ36" i="3"/>
  <c r="AM38" i="3"/>
  <c r="AM45" i="3"/>
  <c r="AN42" i="3"/>
  <c r="AO39" i="3"/>
  <c r="AP36" i="3"/>
  <c r="AQ46" i="3"/>
  <c r="AM42" i="3"/>
  <c r="AN39" i="3"/>
  <c r="AO36" i="3"/>
  <c r="AP46" i="3"/>
  <c r="AQ43" i="3"/>
  <c r="AM39" i="3"/>
  <c r="AN36" i="3"/>
  <c r="AO46" i="3"/>
  <c r="AP43" i="3"/>
  <c r="AM36" i="3"/>
  <c r="AN46" i="3"/>
  <c r="AO43" i="3"/>
  <c r="AM46" i="3"/>
  <c r="AN43" i="3"/>
  <c r="AQ47" i="3"/>
  <c r="AM43" i="3"/>
  <c r="AP47" i="3"/>
  <c r="AQ44" i="3"/>
  <c r="AO47" i="3"/>
  <c r="AP44" i="3"/>
  <c r="AQ41" i="3"/>
  <c r="AN47" i="3"/>
  <c r="AO44" i="3"/>
  <c r="AP41" i="3"/>
  <c r="AQ38" i="3"/>
  <c r="AM47" i="3"/>
  <c r="AN44" i="3"/>
  <c r="AO41" i="3"/>
  <c r="AP38" i="3"/>
  <c r="AQ35" i="3"/>
  <c r="AM44" i="3"/>
  <c r="AN41" i="3"/>
  <c r="AO38" i="3"/>
  <c r="AP35" i="3"/>
  <c r="AQ45" i="3"/>
  <c r="AM41" i="3"/>
  <c r="AN38" i="3"/>
  <c r="AO35" i="3"/>
  <c r="V71" i="3"/>
  <c r="AH71" i="3" s="1"/>
  <c r="W32" i="3"/>
  <c r="AI32" i="3" s="1"/>
  <c r="AB34" i="3" l="1"/>
  <c r="AM34" i="3"/>
  <c r="AI63" i="3"/>
  <c r="AI55" i="3"/>
  <c r="X54" i="3"/>
  <c r="AI73" i="3"/>
  <c r="V49" i="3"/>
  <c r="AH48" i="3"/>
  <c r="X68" i="3"/>
  <c r="AI68" i="3"/>
  <c r="X66" i="3"/>
  <c r="AI66" i="3"/>
  <c r="X64" i="3"/>
  <c r="AI64" i="3"/>
  <c r="V72" i="3"/>
  <c r="X33" i="3"/>
  <c r="AI33" i="3"/>
  <c r="X58" i="3"/>
  <c r="AI58" i="3"/>
  <c r="X60" i="3"/>
  <c r="AI60" i="3"/>
  <c r="X62" i="3"/>
  <c r="AI62" i="3"/>
  <c r="X40" i="3"/>
  <c r="AI40" i="3"/>
  <c r="X67" i="3"/>
  <c r="AI67" i="3"/>
  <c r="X56" i="3"/>
  <c r="AI56" i="3"/>
  <c r="X59" i="3"/>
  <c r="AI59" i="3"/>
  <c r="X69" i="3"/>
  <c r="AI69" i="3"/>
  <c r="Z63" i="3"/>
  <c r="W71" i="3"/>
  <c r="X61" i="3"/>
  <c r="AI61" i="3"/>
  <c r="X57" i="3"/>
  <c r="AI57" i="3"/>
  <c r="X70" i="3"/>
  <c r="AI70" i="3"/>
  <c r="X65" i="3"/>
  <c r="AI65" i="3"/>
  <c r="Z37" i="3"/>
  <c r="AK37" i="3"/>
  <c r="Y55" i="3"/>
  <c r="W48" i="3"/>
  <c r="X32" i="3"/>
  <c r="AJ32" i="3" s="1"/>
  <c r="O22" i="6"/>
  <c r="P4" i="3"/>
  <c r="S30" i="6"/>
  <c r="O23" i="6" l="1"/>
  <c r="O22" i="15"/>
  <c r="O23" i="15" s="1"/>
  <c r="AC34" i="3"/>
  <c r="AN34" i="3"/>
  <c r="X71" i="3"/>
  <c r="Y54" i="3"/>
  <c r="AJ73" i="3"/>
  <c r="AJ63" i="3"/>
  <c r="AK55" i="3"/>
  <c r="AJ55" i="3"/>
  <c r="X72" i="3"/>
  <c r="AJ71" i="3"/>
  <c r="AA63" i="3"/>
  <c r="Y40" i="3"/>
  <c r="AJ40" i="3"/>
  <c r="Y64" i="3"/>
  <c r="AJ64" i="3"/>
  <c r="Y66" i="3"/>
  <c r="AJ66" i="3"/>
  <c r="W49" i="3"/>
  <c r="AI48" i="3"/>
  <c r="Y60" i="3"/>
  <c r="AJ60" i="3"/>
  <c r="Y67" i="3"/>
  <c r="AJ67" i="3"/>
  <c r="Y59" i="3"/>
  <c r="AJ59" i="3"/>
  <c r="Y68" i="3"/>
  <c r="AJ68" i="3"/>
  <c r="W72" i="3"/>
  <c r="AI71" i="3"/>
  <c r="Y69" i="3"/>
  <c r="AJ69" i="3"/>
  <c r="Y70" i="3"/>
  <c r="AJ70" i="3"/>
  <c r="Y58" i="3"/>
  <c r="AJ58" i="3"/>
  <c r="Y62" i="3"/>
  <c r="AJ62" i="3"/>
  <c r="Y65" i="3"/>
  <c r="AJ65" i="3"/>
  <c r="Y61" i="3"/>
  <c r="AJ61" i="3"/>
  <c r="AA37" i="3"/>
  <c r="AL37" i="3"/>
  <c r="P53" i="3"/>
  <c r="AU4" i="3"/>
  <c r="AV4" i="3"/>
  <c r="AW4" i="3"/>
  <c r="AX4" i="3"/>
  <c r="AY4" i="3"/>
  <c r="AZ4" i="3"/>
  <c r="BA4" i="3"/>
  <c r="BB4" i="3"/>
  <c r="BC4" i="3"/>
  <c r="BD4" i="3"/>
  <c r="AT4" i="3"/>
  <c r="Y56" i="3"/>
  <c r="AJ56" i="3"/>
  <c r="Y57" i="3"/>
  <c r="AJ57" i="3"/>
  <c r="Y33" i="3"/>
  <c r="AJ33" i="3"/>
  <c r="BA30" i="6"/>
  <c r="AV30" i="6"/>
  <c r="AY30" i="6"/>
  <c r="AX30" i="6"/>
  <c r="AU30" i="6"/>
  <c r="AT30" i="6"/>
  <c r="BC30" i="6"/>
  <c r="BB30" i="6"/>
  <c r="AZ30" i="6"/>
  <c r="AW30" i="6"/>
  <c r="BD30" i="6"/>
  <c r="AV30" i="3"/>
  <c r="AY30" i="3"/>
  <c r="BC30" i="3"/>
  <c r="AW30" i="3"/>
  <c r="AT30" i="3"/>
  <c r="AX30" i="3"/>
  <c r="BD30" i="3"/>
  <c r="AU30" i="3"/>
  <c r="AZ30" i="3"/>
  <c r="BA30" i="3"/>
  <c r="BB30" i="3"/>
  <c r="Z55" i="3"/>
  <c r="Y32" i="3"/>
  <c r="AK32" i="3" s="1"/>
  <c r="X48" i="3"/>
  <c r="P67" i="6"/>
  <c r="AD34" i="3" l="1"/>
  <c r="AO34" i="3"/>
  <c r="BA34" i="3" s="1"/>
  <c r="Y71" i="3"/>
  <c r="Y72" i="3" s="1"/>
  <c r="Z54" i="3"/>
  <c r="AK73" i="3"/>
  <c r="AK63" i="3"/>
  <c r="Z66" i="3"/>
  <c r="AK66" i="3"/>
  <c r="Z65" i="3"/>
  <c r="AK65" i="3"/>
  <c r="Z68" i="3"/>
  <c r="AK68" i="3"/>
  <c r="Z59" i="3"/>
  <c r="AK59" i="3"/>
  <c r="Z64" i="3"/>
  <c r="AK64" i="3"/>
  <c r="Z40" i="3"/>
  <c r="AK40" i="3"/>
  <c r="AW40" i="3" s="1"/>
  <c r="Z67" i="3"/>
  <c r="AK67" i="3"/>
  <c r="Z61" i="3"/>
  <c r="AK61" i="3"/>
  <c r="AB63" i="3"/>
  <c r="AV59" i="3"/>
  <c r="Z57" i="3"/>
  <c r="AK57" i="3"/>
  <c r="Z62" i="3"/>
  <c r="AK62" i="3"/>
  <c r="Z60" i="3"/>
  <c r="AK60" i="3"/>
  <c r="Z69" i="3"/>
  <c r="AK69" i="3"/>
  <c r="Z33" i="3"/>
  <c r="AK33" i="3"/>
  <c r="AW33" i="3" s="1"/>
  <c r="Z58" i="3"/>
  <c r="AK58" i="3"/>
  <c r="AV53" i="3"/>
  <c r="AX53" i="3"/>
  <c r="AW53" i="3"/>
  <c r="AY53" i="3"/>
  <c r="BB53" i="3"/>
  <c r="AT53" i="3"/>
  <c r="BC53" i="3"/>
  <c r="AZ53" i="3"/>
  <c r="BA53" i="3"/>
  <c r="BD53" i="3"/>
  <c r="AU53" i="3"/>
  <c r="AB37" i="3"/>
  <c r="AM37" i="3"/>
  <c r="AY37" i="3" s="1"/>
  <c r="X49" i="3"/>
  <c r="AJ48" i="3"/>
  <c r="AV48" i="3" s="1"/>
  <c r="Z56" i="3"/>
  <c r="AK56" i="3"/>
  <c r="Z70" i="3"/>
  <c r="AK70" i="3"/>
  <c r="AZ47" i="6"/>
  <c r="AZ40" i="6"/>
  <c r="AZ43" i="6"/>
  <c r="AZ46" i="6"/>
  <c r="AZ33" i="6"/>
  <c r="AZ35" i="6"/>
  <c r="AZ45" i="6"/>
  <c r="AZ36" i="6"/>
  <c r="AZ37" i="6"/>
  <c r="AZ44" i="6"/>
  <c r="AZ39" i="6"/>
  <c r="AZ42" i="6"/>
  <c r="AZ34" i="6"/>
  <c r="AZ41" i="6"/>
  <c r="AZ38" i="6"/>
  <c r="AZ32" i="6"/>
  <c r="AZ48" i="6"/>
  <c r="BD41" i="6"/>
  <c r="BD38" i="6"/>
  <c r="BD44" i="6"/>
  <c r="BD40" i="6"/>
  <c r="BD33" i="6"/>
  <c r="BD43" i="6"/>
  <c r="BD39" i="6"/>
  <c r="BD34" i="6"/>
  <c r="BD42" i="6"/>
  <c r="BD47" i="6"/>
  <c r="BD32" i="6"/>
  <c r="BD46" i="6"/>
  <c r="BD45" i="6"/>
  <c r="BD37" i="6"/>
  <c r="BD36" i="6"/>
  <c r="BD35" i="6"/>
  <c r="BD48" i="6"/>
  <c r="AU32" i="6"/>
  <c r="AU36" i="6"/>
  <c r="AU48" i="6"/>
  <c r="AU35" i="6"/>
  <c r="AU46" i="6"/>
  <c r="AU43" i="6"/>
  <c r="AU38" i="6"/>
  <c r="AU40" i="6"/>
  <c r="AU42" i="6"/>
  <c r="AU33" i="6"/>
  <c r="AU39" i="6"/>
  <c r="AU37" i="6"/>
  <c r="AU41" i="6"/>
  <c r="AU34" i="6"/>
  <c r="AU47" i="6"/>
  <c r="AU44" i="6"/>
  <c r="AU45" i="6"/>
  <c r="BB40" i="6"/>
  <c r="BB43" i="6"/>
  <c r="BB45" i="6"/>
  <c r="BB37" i="6"/>
  <c r="BB47" i="6"/>
  <c r="BB36" i="6"/>
  <c r="BB44" i="6"/>
  <c r="BB34" i="6"/>
  <c r="BB33" i="6"/>
  <c r="BB38" i="6"/>
  <c r="BB39" i="6"/>
  <c r="BB42" i="6"/>
  <c r="BB46" i="6"/>
  <c r="BB41" i="6"/>
  <c r="BB48" i="6"/>
  <c r="BB32" i="6"/>
  <c r="BB35" i="6"/>
  <c r="AW35" i="6"/>
  <c r="AW47" i="6"/>
  <c r="AW32" i="6"/>
  <c r="AW43" i="6"/>
  <c r="AW42" i="6"/>
  <c r="AW33" i="6"/>
  <c r="AW34" i="6"/>
  <c r="AW44" i="6"/>
  <c r="AW40" i="6"/>
  <c r="AW41" i="6"/>
  <c r="AW37" i="6"/>
  <c r="AW45" i="6"/>
  <c r="AW36" i="6"/>
  <c r="AW38" i="6"/>
  <c r="AW46" i="6"/>
  <c r="AW39" i="6"/>
  <c r="AW48" i="6"/>
  <c r="AY40" i="6"/>
  <c r="AY32" i="6"/>
  <c r="AY35" i="6"/>
  <c r="AY36" i="6"/>
  <c r="AY38" i="6"/>
  <c r="AY41" i="6"/>
  <c r="AY42" i="6"/>
  <c r="AY47" i="6"/>
  <c r="AY48" i="6"/>
  <c r="AY45" i="6"/>
  <c r="AY43" i="6"/>
  <c r="AY46" i="6"/>
  <c r="AY34" i="6"/>
  <c r="AY39" i="6"/>
  <c r="AY33" i="6"/>
  <c r="AY44" i="6"/>
  <c r="AY37" i="6"/>
  <c r="BC47" i="6"/>
  <c r="BC41" i="6"/>
  <c r="BC39" i="6"/>
  <c r="BC36" i="6"/>
  <c r="BC33" i="6"/>
  <c r="BC34" i="6"/>
  <c r="BC48" i="6"/>
  <c r="BC43" i="6"/>
  <c r="BC32" i="6"/>
  <c r="BC46" i="6"/>
  <c r="BC35" i="6"/>
  <c r="BC45" i="6"/>
  <c r="BC37" i="6"/>
  <c r="BC40" i="6"/>
  <c r="BC44" i="6"/>
  <c r="BC38" i="6"/>
  <c r="BC42" i="6"/>
  <c r="AV40" i="6"/>
  <c r="AV47" i="6"/>
  <c r="AV34" i="6"/>
  <c r="AV32" i="6"/>
  <c r="AV45" i="6"/>
  <c r="AV35" i="6"/>
  <c r="AV38" i="6"/>
  <c r="AV37" i="6"/>
  <c r="AV33" i="6"/>
  <c r="AV44" i="6"/>
  <c r="AV43" i="6"/>
  <c r="AV42" i="6"/>
  <c r="AV46" i="6"/>
  <c r="AV41" i="6"/>
  <c r="AV39" i="6"/>
  <c r="AV36" i="6"/>
  <c r="AV48" i="6"/>
  <c r="AT44" i="6"/>
  <c r="AT43" i="6"/>
  <c r="AT36" i="6"/>
  <c r="AT37" i="6"/>
  <c r="AT38" i="6"/>
  <c r="AT35" i="6"/>
  <c r="AT39" i="6"/>
  <c r="AT41" i="6"/>
  <c r="AT46" i="6"/>
  <c r="AT34" i="6"/>
  <c r="AT32" i="6"/>
  <c r="AT40" i="6"/>
  <c r="AT45" i="6"/>
  <c r="AT33" i="6"/>
  <c r="AT47" i="6"/>
  <c r="AT42" i="6"/>
  <c r="AT48" i="6"/>
  <c r="AX35" i="6"/>
  <c r="AX47" i="6"/>
  <c r="AX32" i="6"/>
  <c r="AX40" i="6"/>
  <c r="AX45" i="6"/>
  <c r="AX46" i="6"/>
  <c r="AX37" i="6"/>
  <c r="AX43" i="6"/>
  <c r="AX44" i="6"/>
  <c r="AX38" i="6"/>
  <c r="AX34" i="6"/>
  <c r="AX42" i="6"/>
  <c r="AX41" i="6"/>
  <c r="AX39" i="6"/>
  <c r="AX33" i="6"/>
  <c r="AX36" i="6"/>
  <c r="AX48" i="6"/>
  <c r="BA40" i="6"/>
  <c r="BA36" i="6"/>
  <c r="BA34" i="6"/>
  <c r="BA45" i="6"/>
  <c r="BA41" i="6"/>
  <c r="BA46" i="6"/>
  <c r="BA43" i="6"/>
  <c r="BA47" i="6"/>
  <c r="BA38" i="6"/>
  <c r="BA35" i="6"/>
  <c r="BA44" i="6"/>
  <c r="BA32" i="6"/>
  <c r="BA33" i="6"/>
  <c r="BA37" i="6"/>
  <c r="BA42" i="6"/>
  <c r="BA39" i="6"/>
  <c r="BA48" i="6"/>
  <c r="BA45" i="3"/>
  <c r="BA44" i="3"/>
  <c r="BA42" i="3"/>
  <c r="BA38" i="3"/>
  <c r="BA43" i="3"/>
  <c r="BA46" i="3"/>
  <c r="BA47" i="3"/>
  <c r="BA39" i="3"/>
  <c r="BA41" i="3"/>
  <c r="BA36" i="3"/>
  <c r="BA35" i="3"/>
  <c r="AU38" i="3"/>
  <c r="AU46" i="3"/>
  <c r="AU34" i="3"/>
  <c r="AU36" i="3"/>
  <c r="AU37" i="3"/>
  <c r="AU39" i="3"/>
  <c r="AU35" i="3"/>
  <c r="AU43" i="3"/>
  <c r="AU32" i="3"/>
  <c r="AU40" i="3"/>
  <c r="AU48" i="3"/>
  <c r="AU45" i="3"/>
  <c r="AU42" i="3"/>
  <c r="AU47" i="3"/>
  <c r="AU44" i="3"/>
  <c r="AU41" i="3"/>
  <c r="AU33" i="3"/>
  <c r="AX42" i="3"/>
  <c r="AX41" i="3"/>
  <c r="AX38" i="3"/>
  <c r="AX45" i="3"/>
  <c r="AX39" i="3"/>
  <c r="AX47" i="3"/>
  <c r="AX36" i="3"/>
  <c r="AX44" i="3"/>
  <c r="AX46" i="3"/>
  <c r="AX37" i="3"/>
  <c r="AX35" i="3"/>
  <c r="AX43" i="3"/>
  <c r="AX34" i="3"/>
  <c r="AY47" i="3"/>
  <c r="AY39" i="3"/>
  <c r="AY46" i="3"/>
  <c r="AY45" i="3"/>
  <c r="AY36" i="3"/>
  <c r="AY43" i="3"/>
  <c r="AY35" i="3"/>
  <c r="AY38" i="3"/>
  <c r="AY41" i="3"/>
  <c r="AY42" i="3"/>
  <c r="AY34" i="3"/>
  <c r="AY44" i="3"/>
  <c r="BB45" i="3"/>
  <c r="BB42" i="3"/>
  <c r="BB38" i="3"/>
  <c r="BB46" i="3"/>
  <c r="BB47" i="3"/>
  <c r="BB44" i="3"/>
  <c r="BB43" i="3"/>
  <c r="BB36" i="3"/>
  <c r="BB41" i="3"/>
  <c r="BB39" i="3"/>
  <c r="BB35" i="3"/>
  <c r="AZ35" i="3"/>
  <c r="AZ47" i="3"/>
  <c r="AZ46" i="3"/>
  <c r="AZ44" i="3"/>
  <c r="AZ39" i="3"/>
  <c r="AZ45" i="3"/>
  <c r="AZ43" i="3"/>
  <c r="AZ41" i="3"/>
  <c r="AZ42" i="3"/>
  <c r="AZ34" i="3"/>
  <c r="AZ36" i="3"/>
  <c r="AZ38" i="3"/>
  <c r="BD42" i="3"/>
  <c r="BD46" i="3"/>
  <c r="BD47" i="3"/>
  <c r="BD35" i="3"/>
  <c r="BD43" i="3"/>
  <c r="BD38" i="3"/>
  <c r="BD45" i="3"/>
  <c r="BD39" i="3"/>
  <c r="BD41" i="3"/>
  <c r="BD44" i="3"/>
  <c r="BD36" i="3"/>
  <c r="AT35" i="3"/>
  <c r="AT41" i="3"/>
  <c r="AT42" i="3"/>
  <c r="AT44" i="3"/>
  <c r="AT48" i="3"/>
  <c r="AT33" i="3"/>
  <c r="AT36" i="3"/>
  <c r="AT38" i="3"/>
  <c r="AT43" i="3"/>
  <c r="AT34" i="3"/>
  <c r="AT37" i="3"/>
  <c r="AT40" i="3"/>
  <c r="AT45" i="3"/>
  <c r="AT46" i="3"/>
  <c r="AT39" i="3"/>
  <c r="AT47" i="3"/>
  <c r="AT32" i="3"/>
  <c r="AW41" i="3"/>
  <c r="AW47" i="3"/>
  <c r="AW36" i="3"/>
  <c r="AW37" i="3"/>
  <c r="AW44" i="3"/>
  <c r="AW38" i="3"/>
  <c r="AW46" i="3"/>
  <c r="AW45" i="3"/>
  <c r="AW42" i="3"/>
  <c r="AW39" i="3"/>
  <c r="AW35" i="3"/>
  <c r="AW43" i="3"/>
  <c r="AW34" i="3"/>
  <c r="AW32" i="3"/>
  <c r="BC42" i="3"/>
  <c r="BC43" i="3"/>
  <c r="BC38" i="3"/>
  <c r="BC45" i="3"/>
  <c r="BC41" i="3"/>
  <c r="BC46" i="3"/>
  <c r="BC35" i="3"/>
  <c r="BC36" i="3"/>
  <c r="BC44" i="3"/>
  <c r="BC47" i="3"/>
  <c r="BC39" i="3"/>
  <c r="AV35" i="3"/>
  <c r="AV37" i="3"/>
  <c r="AV42" i="3"/>
  <c r="AV38" i="3"/>
  <c r="AV46" i="3"/>
  <c r="AV43" i="3"/>
  <c r="AV39" i="3"/>
  <c r="AV36" i="3"/>
  <c r="AV44" i="3"/>
  <c r="AV41" i="3"/>
  <c r="AV40" i="3"/>
  <c r="AV45" i="3"/>
  <c r="AV34" i="3"/>
  <c r="AV47" i="3"/>
  <c r="AV32" i="3"/>
  <c r="AV33" i="3"/>
  <c r="AA55" i="3"/>
  <c r="Z32" i="3"/>
  <c r="AL32" i="3" s="1"/>
  <c r="AX32" i="3" s="1"/>
  <c r="Y48" i="3"/>
  <c r="P45" i="3"/>
  <c r="AV61" i="3" l="1"/>
  <c r="AW64" i="3"/>
  <c r="AE34" i="3"/>
  <c r="AP34" i="3"/>
  <c r="BB34" i="3" s="1"/>
  <c r="AK71" i="3"/>
  <c r="AW71" i="3" s="1"/>
  <c r="AL55" i="3"/>
  <c r="AX55" i="3" s="1"/>
  <c r="AU71" i="3"/>
  <c r="AV58" i="3"/>
  <c r="AA54" i="3"/>
  <c r="AL73" i="3"/>
  <c r="AL63" i="3"/>
  <c r="AX63" i="3" s="1"/>
  <c r="AV55" i="3"/>
  <c r="AV63" i="3"/>
  <c r="AW59" i="3"/>
  <c r="AA64" i="3"/>
  <c r="AL64" i="3"/>
  <c r="AX64" i="3" s="1"/>
  <c r="AV71" i="3"/>
  <c r="AW58" i="3"/>
  <c r="AA59" i="3"/>
  <c r="AL59" i="3"/>
  <c r="AX59" i="3" s="1"/>
  <c r="AV70" i="3"/>
  <c r="AA58" i="3"/>
  <c r="AL58" i="3"/>
  <c r="AX58" i="3" s="1"/>
  <c r="AA57" i="3"/>
  <c r="AL57" i="3"/>
  <c r="AX57" i="3" s="1"/>
  <c r="AC63" i="3"/>
  <c r="AV64" i="3"/>
  <c r="AC37" i="3"/>
  <c r="AN37" i="3"/>
  <c r="AZ37" i="3" s="1"/>
  <c r="AA33" i="3"/>
  <c r="AL33" i="3"/>
  <c r="AX33" i="3" s="1"/>
  <c r="AW61" i="3"/>
  <c r="AW68" i="3"/>
  <c r="AV56" i="3"/>
  <c r="AW69" i="3"/>
  <c r="AA61" i="3"/>
  <c r="AL61" i="3"/>
  <c r="AX61" i="3" s="1"/>
  <c r="AA68" i="3"/>
  <c r="AL68" i="3"/>
  <c r="AX68" i="3" s="1"/>
  <c r="AU63" i="3"/>
  <c r="AU55" i="3"/>
  <c r="AU69" i="3"/>
  <c r="AU58" i="3"/>
  <c r="AU64" i="3"/>
  <c r="AU67" i="3"/>
  <c r="AU68" i="3"/>
  <c r="AU59" i="3"/>
  <c r="AU57" i="3"/>
  <c r="AU65" i="3"/>
  <c r="AU56" i="3"/>
  <c r="AU60" i="3"/>
  <c r="AU62" i="3"/>
  <c r="AU70" i="3"/>
  <c r="AU61" i="3"/>
  <c r="AU66" i="3"/>
  <c r="AA69" i="3"/>
  <c r="AL69" i="3"/>
  <c r="AX69" i="3" s="1"/>
  <c r="AW65" i="3"/>
  <c r="AW60" i="3"/>
  <c r="AW67" i="3"/>
  <c r="AA65" i="3"/>
  <c r="AL65" i="3"/>
  <c r="AX65" i="3" s="1"/>
  <c r="AA60" i="3"/>
  <c r="AL60" i="3"/>
  <c r="AX60" i="3" s="1"/>
  <c r="AA67" i="3"/>
  <c r="AL67" i="3"/>
  <c r="AX67" i="3" s="1"/>
  <c r="AV69" i="3"/>
  <c r="AW70" i="3"/>
  <c r="AV57" i="3"/>
  <c r="AV62" i="3"/>
  <c r="AV68" i="3"/>
  <c r="AA70" i="3"/>
  <c r="AL70" i="3"/>
  <c r="AX70" i="3" s="1"/>
  <c r="AW62" i="3"/>
  <c r="AV65" i="3"/>
  <c r="AW56" i="3"/>
  <c r="AT56" i="3"/>
  <c r="AT70" i="3"/>
  <c r="AT61" i="3"/>
  <c r="AT68" i="3"/>
  <c r="AT59" i="3"/>
  <c r="AT55" i="3"/>
  <c r="AT63" i="3"/>
  <c r="AT60" i="3"/>
  <c r="AT65" i="3"/>
  <c r="AT69" i="3"/>
  <c r="AT57" i="3"/>
  <c r="AT62" i="3"/>
  <c r="AT66" i="3"/>
  <c r="AT67" i="3"/>
  <c r="AT64" i="3"/>
  <c r="AT58" i="3"/>
  <c r="AT71" i="3"/>
  <c r="AA62" i="3"/>
  <c r="AL62" i="3"/>
  <c r="AX62" i="3" s="1"/>
  <c r="AW66" i="3"/>
  <c r="AA56" i="3"/>
  <c r="AL56" i="3"/>
  <c r="AX56" i="3" s="1"/>
  <c r="AV60" i="3"/>
  <c r="AA40" i="3"/>
  <c r="AL40" i="3"/>
  <c r="AX40" i="3" s="1"/>
  <c r="AA66" i="3"/>
  <c r="AL66" i="3"/>
  <c r="AX66" i="3" s="1"/>
  <c r="AW55" i="3"/>
  <c r="AW63" i="3"/>
  <c r="Y49" i="3"/>
  <c r="AK48" i="3"/>
  <c r="AW48" i="3" s="1"/>
  <c r="Z71" i="3"/>
  <c r="AW57" i="3"/>
  <c r="AV67" i="3"/>
  <c r="AV66" i="3"/>
  <c r="AB55" i="3"/>
  <c r="AA32" i="3"/>
  <c r="AM32" i="3" s="1"/>
  <c r="AY32" i="3" s="1"/>
  <c r="Z48" i="3"/>
  <c r="AF34" i="3" l="1"/>
  <c r="AR34" i="3" s="1"/>
  <c r="BD34" i="3" s="1"/>
  <c r="AQ34" i="3"/>
  <c r="BC34" i="3" s="1"/>
  <c r="AB54" i="3"/>
  <c r="AM73" i="3"/>
  <c r="AM63" i="3"/>
  <c r="AY63" i="3" s="1"/>
  <c r="AN55" i="3"/>
  <c r="AZ55" i="3" s="1"/>
  <c r="AM55" i="3"/>
  <c r="AY55" i="3" s="1"/>
  <c r="AB58" i="3"/>
  <c r="AM58" i="3"/>
  <c r="AY58" i="3" s="1"/>
  <c r="AB61" i="3"/>
  <c r="AM61" i="3"/>
  <c r="AY61" i="3" s="1"/>
  <c r="AB57" i="3"/>
  <c r="AM57" i="3"/>
  <c r="AY57" i="3" s="1"/>
  <c r="AB68" i="3"/>
  <c r="AM68" i="3"/>
  <c r="AY68" i="3" s="1"/>
  <c r="AB67" i="3"/>
  <c r="AM67" i="3"/>
  <c r="AY67" i="3" s="1"/>
  <c r="AB59" i="3"/>
  <c r="AM59" i="3"/>
  <c r="AY59" i="3" s="1"/>
  <c r="AB70" i="3"/>
  <c r="AM70" i="3"/>
  <c r="AY70" i="3" s="1"/>
  <c r="AB69" i="3"/>
  <c r="AM69" i="3"/>
  <c r="AY69" i="3" s="1"/>
  <c r="AB40" i="3"/>
  <c r="AM40" i="3"/>
  <c r="AY40" i="3" s="1"/>
  <c r="AB62" i="3"/>
  <c r="AM62" i="3"/>
  <c r="AY62" i="3" s="1"/>
  <c r="AB33" i="3"/>
  <c r="AM33" i="3"/>
  <c r="AY33" i="3" s="1"/>
  <c r="AB64" i="3"/>
  <c r="AM64" i="3"/>
  <c r="AY64" i="3" s="1"/>
  <c r="AD63" i="3"/>
  <c r="Z49" i="3"/>
  <c r="AL48" i="3"/>
  <c r="AX48" i="3" s="1"/>
  <c r="AB56" i="3"/>
  <c r="AM56" i="3"/>
  <c r="AY56" i="3" s="1"/>
  <c r="AB60" i="3"/>
  <c r="AM60" i="3"/>
  <c r="AY60" i="3" s="1"/>
  <c r="AB65" i="3"/>
  <c r="AM65" i="3"/>
  <c r="AY65" i="3" s="1"/>
  <c r="AA71" i="3"/>
  <c r="AB66" i="3"/>
  <c r="AM66" i="3"/>
  <c r="AY66" i="3" s="1"/>
  <c r="Z72" i="3"/>
  <c r="AL71" i="3"/>
  <c r="AX71" i="3" s="1"/>
  <c r="AD37" i="3"/>
  <c r="AO37" i="3"/>
  <c r="BA37" i="3" s="1"/>
  <c r="AC55" i="3"/>
  <c r="AA48" i="3"/>
  <c r="AB32" i="3"/>
  <c r="AN32" i="3" s="1"/>
  <c r="AZ32" i="3" s="1"/>
  <c r="P73" i="3"/>
  <c r="Q73" i="3" l="1"/>
  <c r="AC54" i="3"/>
  <c r="AN73" i="3"/>
  <c r="AN63" i="3"/>
  <c r="AZ63" i="3" s="1"/>
  <c r="AC60" i="3"/>
  <c r="AN60" i="3"/>
  <c r="AZ60" i="3" s="1"/>
  <c r="AC56" i="3"/>
  <c r="AN56" i="3"/>
  <c r="AZ56" i="3" s="1"/>
  <c r="AE37" i="3"/>
  <c r="AP37" i="3"/>
  <c r="BB37" i="3" s="1"/>
  <c r="AC70" i="3"/>
  <c r="AN70" i="3"/>
  <c r="AZ70" i="3" s="1"/>
  <c r="AC57" i="3"/>
  <c r="AN57" i="3"/>
  <c r="AZ57" i="3" s="1"/>
  <c r="AC59" i="3"/>
  <c r="AN59" i="3"/>
  <c r="AZ59" i="3" s="1"/>
  <c r="AA72" i="3"/>
  <c r="AM71" i="3"/>
  <c r="AY71" i="3" s="1"/>
  <c r="AC61" i="3"/>
  <c r="AN61" i="3"/>
  <c r="AZ61" i="3" s="1"/>
  <c r="AC69" i="3"/>
  <c r="AN69" i="3"/>
  <c r="AZ69" i="3" s="1"/>
  <c r="AB71" i="3"/>
  <c r="AE63" i="3"/>
  <c r="AC64" i="3"/>
  <c r="AN64" i="3"/>
  <c r="AZ64" i="3" s="1"/>
  <c r="AC67" i="3"/>
  <c r="AN67" i="3"/>
  <c r="AZ67" i="3" s="1"/>
  <c r="AC68" i="3"/>
  <c r="AN68" i="3"/>
  <c r="AZ68" i="3" s="1"/>
  <c r="AC33" i="3"/>
  <c r="AN33" i="3"/>
  <c r="AZ33" i="3" s="1"/>
  <c r="AC66" i="3"/>
  <c r="AN66" i="3"/>
  <c r="AZ66" i="3" s="1"/>
  <c r="AC62" i="3"/>
  <c r="AN62" i="3"/>
  <c r="AZ62" i="3" s="1"/>
  <c r="AC65" i="3"/>
  <c r="AN65" i="3"/>
  <c r="AZ65" i="3" s="1"/>
  <c r="AC40" i="3"/>
  <c r="AN40" i="3"/>
  <c r="AZ40" i="3" s="1"/>
  <c r="AC58" i="3"/>
  <c r="AN58" i="3"/>
  <c r="AZ58" i="3" s="1"/>
  <c r="AA49" i="3"/>
  <c r="AM48" i="3"/>
  <c r="AY48" i="3" s="1"/>
  <c r="AD55" i="3"/>
  <c r="AC32" i="3"/>
  <c r="AO32" i="3" s="1"/>
  <c r="BA32" i="3" s="1"/>
  <c r="AB48" i="3"/>
  <c r="D172" i="5"/>
  <c r="AD54" i="3" l="1"/>
  <c r="AO73" i="3"/>
  <c r="AO63" i="3"/>
  <c r="BA63" i="3" s="1"/>
  <c r="AO55" i="3"/>
  <c r="BA55" i="3" s="1"/>
  <c r="AD33" i="3"/>
  <c r="AO33" i="3"/>
  <c r="BA33" i="3" s="1"/>
  <c r="AD61" i="3"/>
  <c r="AO61" i="3"/>
  <c r="BA61" i="3" s="1"/>
  <c r="AD67" i="3"/>
  <c r="AO67" i="3"/>
  <c r="BA67" i="3" s="1"/>
  <c r="AD66" i="3"/>
  <c r="AO66" i="3"/>
  <c r="BA66" i="3" s="1"/>
  <c r="AD62" i="3"/>
  <c r="AO62" i="3"/>
  <c r="BA62" i="3" s="1"/>
  <c r="AD59" i="3"/>
  <c r="AO59" i="3"/>
  <c r="BA59" i="3" s="1"/>
  <c r="AB72" i="3"/>
  <c r="AN71" i="3"/>
  <c r="AZ71" i="3" s="1"/>
  <c r="AD56" i="3"/>
  <c r="AO56" i="3"/>
  <c r="BA56" i="3" s="1"/>
  <c r="AD58" i="3"/>
  <c r="AO58" i="3"/>
  <c r="BA58" i="3" s="1"/>
  <c r="AD40" i="3"/>
  <c r="AO40" i="3"/>
  <c r="BA40" i="3" s="1"/>
  <c r="AD65" i="3"/>
  <c r="AO65" i="3"/>
  <c r="BA65" i="3" s="1"/>
  <c r="AC71" i="3"/>
  <c r="AD68" i="3"/>
  <c r="AO68" i="3"/>
  <c r="BA68" i="3" s="1"/>
  <c r="AD57" i="3"/>
  <c r="AO57" i="3"/>
  <c r="BA57" i="3" s="1"/>
  <c r="AD70" i="3"/>
  <c r="AO70" i="3"/>
  <c r="BA70" i="3" s="1"/>
  <c r="AD64" i="3"/>
  <c r="AO64" i="3"/>
  <c r="BA64" i="3" s="1"/>
  <c r="AF37" i="3"/>
  <c r="AR37" i="3" s="1"/>
  <c r="BD37" i="3" s="1"/>
  <c r="AQ37" i="3"/>
  <c r="BC37" i="3" s="1"/>
  <c r="AF63" i="3"/>
  <c r="AD69" i="3"/>
  <c r="AO69" i="3"/>
  <c r="BA69" i="3" s="1"/>
  <c r="AD60" i="3"/>
  <c r="AO60" i="3"/>
  <c r="BA60" i="3" s="1"/>
  <c r="AB49" i="3"/>
  <c r="AN48" i="3"/>
  <c r="AZ48" i="3" s="1"/>
  <c r="AE55" i="3"/>
  <c r="AD32" i="3"/>
  <c r="AP32" i="3" s="1"/>
  <c r="BB32" i="3" s="1"/>
  <c r="AC48" i="3"/>
  <c r="P47" i="3"/>
  <c r="AE54" i="3" l="1"/>
  <c r="AP73" i="3"/>
  <c r="AP63" i="3"/>
  <c r="BB63" i="3" s="1"/>
  <c r="AP55" i="3"/>
  <c r="BB55" i="3" s="1"/>
  <c r="AE56" i="3"/>
  <c r="AP56" i="3"/>
  <c r="BB56" i="3" s="1"/>
  <c r="AE64" i="3"/>
  <c r="AP64" i="3"/>
  <c r="BB64" i="3" s="1"/>
  <c r="AE60" i="3"/>
  <c r="AP60" i="3"/>
  <c r="BB60" i="3" s="1"/>
  <c r="AE62" i="3"/>
  <c r="AP62" i="3"/>
  <c r="BB62" i="3" s="1"/>
  <c r="AE70" i="3"/>
  <c r="AP70" i="3"/>
  <c r="BB70" i="3" s="1"/>
  <c r="AE65" i="3"/>
  <c r="AP65" i="3"/>
  <c r="BB65" i="3" s="1"/>
  <c r="AE40" i="3"/>
  <c r="AP40" i="3"/>
  <c r="BB40" i="3" s="1"/>
  <c r="AE61" i="3"/>
  <c r="AP61" i="3"/>
  <c r="BB61" i="3" s="1"/>
  <c r="AD71" i="3"/>
  <c r="AE59" i="3"/>
  <c r="AP59" i="3"/>
  <c r="BB59" i="3" s="1"/>
  <c r="AE57" i="3"/>
  <c r="AP57" i="3"/>
  <c r="BB57" i="3" s="1"/>
  <c r="AC72" i="3"/>
  <c r="AO71" i="3"/>
  <c r="BA71" i="3" s="1"/>
  <c r="AE66" i="3"/>
  <c r="AP66" i="3"/>
  <c r="BB66" i="3" s="1"/>
  <c r="AE67" i="3"/>
  <c r="AP67" i="3"/>
  <c r="BB67" i="3" s="1"/>
  <c r="AZ72" i="3"/>
  <c r="AE68" i="3"/>
  <c r="AP68" i="3"/>
  <c r="BB68" i="3" s="1"/>
  <c r="AE69" i="3"/>
  <c r="AP69" i="3"/>
  <c r="BB69" i="3" s="1"/>
  <c r="AE58" i="3"/>
  <c r="AP58" i="3"/>
  <c r="BB58" i="3" s="1"/>
  <c r="AE33" i="3"/>
  <c r="AP33" i="3"/>
  <c r="BB33" i="3" s="1"/>
  <c r="AC49" i="3"/>
  <c r="AO48" i="3"/>
  <c r="BA48" i="3" s="1"/>
  <c r="AF55" i="3"/>
  <c r="AE32" i="3"/>
  <c r="AQ32" i="3" s="1"/>
  <c r="BC32" i="3" s="1"/>
  <c r="AD48" i="3"/>
  <c r="AF54" i="3" l="1"/>
  <c r="AQ73" i="3"/>
  <c r="AQ63" i="3"/>
  <c r="BC63" i="3" s="1"/>
  <c r="AQ55" i="3"/>
  <c r="BC55" i="3" s="1"/>
  <c r="AF69" i="3"/>
  <c r="AR69" i="3" s="1"/>
  <c r="BD69" i="3" s="1"/>
  <c r="AQ69" i="3"/>
  <c r="BC69" i="3" s="1"/>
  <c r="AF68" i="3"/>
  <c r="AR68" i="3" s="1"/>
  <c r="BD68" i="3" s="1"/>
  <c r="AQ68" i="3"/>
  <c r="BC68" i="3" s="1"/>
  <c r="AF65" i="3"/>
  <c r="AR65" i="3" s="1"/>
  <c r="BD65" i="3" s="1"/>
  <c r="AQ65" i="3"/>
  <c r="BC65" i="3" s="1"/>
  <c r="AF60" i="3"/>
  <c r="AR60" i="3" s="1"/>
  <c r="BD60" i="3" s="1"/>
  <c r="AQ60" i="3"/>
  <c r="BC60" i="3" s="1"/>
  <c r="AF66" i="3"/>
  <c r="AQ66" i="3"/>
  <c r="BC66" i="3" s="1"/>
  <c r="AF61" i="3"/>
  <c r="AQ61" i="3"/>
  <c r="BC61" i="3" s="1"/>
  <c r="AF67" i="3"/>
  <c r="AR67" i="3" s="1"/>
  <c r="BD67" i="3" s="1"/>
  <c r="AQ67" i="3"/>
  <c r="BC67" i="3" s="1"/>
  <c r="AF70" i="3"/>
  <c r="AQ70" i="3"/>
  <c r="BC70" i="3" s="1"/>
  <c r="AF62" i="3"/>
  <c r="AR62" i="3" s="1"/>
  <c r="BD62" i="3" s="1"/>
  <c r="AQ62" i="3"/>
  <c r="BC62" i="3" s="1"/>
  <c r="AF33" i="3"/>
  <c r="AR33" i="3" s="1"/>
  <c r="BD33" i="3" s="1"/>
  <c r="AQ33" i="3"/>
  <c r="BC33" i="3" s="1"/>
  <c r="AF64" i="3"/>
  <c r="AR64" i="3" s="1"/>
  <c r="BD64" i="3" s="1"/>
  <c r="AQ64" i="3"/>
  <c r="BC64" i="3" s="1"/>
  <c r="AF59" i="3"/>
  <c r="AR59" i="3" s="1"/>
  <c r="BD59" i="3" s="1"/>
  <c r="AQ59" i="3"/>
  <c r="BC59" i="3" s="1"/>
  <c r="AF40" i="3"/>
  <c r="AR40" i="3" s="1"/>
  <c r="BD40" i="3" s="1"/>
  <c r="AQ40" i="3"/>
  <c r="BC40" i="3" s="1"/>
  <c r="AE71" i="3"/>
  <c r="AF57" i="3"/>
  <c r="AQ57" i="3"/>
  <c r="BC57" i="3" s="1"/>
  <c r="AF58" i="3"/>
  <c r="AR58" i="3" s="1"/>
  <c r="BD58" i="3" s="1"/>
  <c r="AQ58" i="3"/>
  <c r="BC58" i="3" s="1"/>
  <c r="AD72" i="3"/>
  <c r="AP71" i="3"/>
  <c r="BB71" i="3" s="1"/>
  <c r="AF56" i="3"/>
  <c r="AR56" i="3" s="1"/>
  <c r="BD56" i="3" s="1"/>
  <c r="AQ56" i="3"/>
  <c r="BC56" i="3" s="1"/>
  <c r="AD49" i="3"/>
  <c r="AP48" i="3"/>
  <c r="BB48" i="3" s="1"/>
  <c r="AF32" i="3"/>
  <c r="AE48" i="3"/>
  <c r="P66" i="3"/>
  <c r="AR70" i="3" l="1"/>
  <c r="BD70" i="3" s="1"/>
  <c r="AR57" i="3"/>
  <c r="BD57" i="3" s="1"/>
  <c r="AR55" i="3"/>
  <c r="BD55" i="3" s="1"/>
  <c r="AR61" i="3"/>
  <c r="BD61" i="3" s="1"/>
  <c r="AR66" i="3"/>
  <c r="BD66" i="3" s="1"/>
  <c r="AR73" i="3"/>
  <c r="AR63" i="3"/>
  <c r="BD63" i="3" s="1"/>
  <c r="AE72" i="3"/>
  <c r="AQ71" i="3"/>
  <c r="BC71" i="3" s="1"/>
  <c r="AF71" i="3"/>
  <c r="AF48" i="3"/>
  <c r="AR32" i="3"/>
  <c r="BD32" i="3" s="1"/>
  <c r="AE49" i="3"/>
  <c r="AQ48" i="3"/>
  <c r="BC48" i="3" s="1"/>
  <c r="E71" i="3"/>
  <c r="E72" i="3" s="1"/>
  <c r="E74" i="3" s="1"/>
  <c r="F71" i="3"/>
  <c r="F72" i="3" s="1"/>
  <c r="F74" i="3" s="1"/>
  <c r="G71" i="3"/>
  <c r="G72" i="3" s="1"/>
  <c r="G74" i="3" s="1"/>
  <c r="H71" i="3"/>
  <c r="H72" i="3" s="1"/>
  <c r="H74" i="3" s="1"/>
  <c r="I71" i="3"/>
  <c r="I72" i="3" s="1"/>
  <c r="I74" i="3" s="1"/>
  <c r="J71" i="3"/>
  <c r="J72" i="3" s="1"/>
  <c r="J74" i="3" s="1"/>
  <c r="K71" i="3"/>
  <c r="K72" i="3" s="1"/>
  <c r="K74" i="3" s="1"/>
  <c r="L71" i="3"/>
  <c r="L72" i="3" s="1"/>
  <c r="L74" i="3" s="1"/>
  <c r="M71" i="3"/>
  <c r="M72" i="3" s="1"/>
  <c r="M74" i="3" s="1"/>
  <c r="N71" i="3"/>
  <c r="N72" i="3" s="1"/>
  <c r="N74" i="3" s="1"/>
  <c r="F48" i="3"/>
  <c r="F49" i="3" s="1"/>
  <c r="G48" i="3"/>
  <c r="G49" i="3" s="1"/>
  <c r="H48" i="3"/>
  <c r="H49" i="3" s="1"/>
  <c r="I48" i="3"/>
  <c r="I49" i="3" s="1"/>
  <c r="AF72" i="3" l="1"/>
  <c r="AR71" i="3"/>
  <c r="BD71" i="3" s="1"/>
  <c r="AF49" i="3"/>
  <c r="AR48" i="3"/>
  <c r="BD48" i="3" s="1"/>
  <c r="P50" i="3"/>
  <c r="E71" i="6"/>
  <c r="E71" i="15" s="1"/>
  <c r="E72" i="15" s="1"/>
  <c r="E74" i="15" s="1"/>
  <c r="D71" i="6"/>
  <c r="D71" i="15" s="1"/>
  <c r="D72" i="15" s="1"/>
  <c r="D74" i="15" s="1"/>
  <c r="P50" i="6"/>
  <c r="Q50" i="3" l="1"/>
  <c r="E25" i="3"/>
  <c r="F25" i="3"/>
  <c r="G25" i="3"/>
  <c r="H25" i="3"/>
  <c r="I25" i="3"/>
  <c r="J25" i="3"/>
  <c r="K25" i="3"/>
  <c r="L25" i="3"/>
  <c r="M25" i="3"/>
  <c r="N25" i="3"/>
  <c r="O25" i="3"/>
  <c r="D25" i="3"/>
  <c r="E48" i="3"/>
  <c r="E5" i="3"/>
  <c r="F5" i="3"/>
  <c r="G5" i="3"/>
  <c r="H5" i="3"/>
  <c r="I5" i="3"/>
  <c r="J5" i="3"/>
  <c r="K5" i="3"/>
  <c r="L5" i="3"/>
  <c r="M5" i="3"/>
  <c r="N5" i="3"/>
  <c r="O5" i="3"/>
  <c r="E6" i="3"/>
  <c r="F6" i="3"/>
  <c r="G6" i="3"/>
  <c r="H6" i="3"/>
  <c r="I6" i="3"/>
  <c r="J6" i="3"/>
  <c r="K6" i="3"/>
  <c r="L6" i="3"/>
  <c r="M6" i="3"/>
  <c r="N6" i="3"/>
  <c r="O6" i="3"/>
  <c r="E7" i="3"/>
  <c r="F7" i="3"/>
  <c r="G7" i="3"/>
  <c r="H7" i="3"/>
  <c r="I7" i="3"/>
  <c r="J7" i="3"/>
  <c r="K7" i="3"/>
  <c r="L7" i="3"/>
  <c r="M7" i="3"/>
  <c r="N7" i="3"/>
  <c r="O7" i="3"/>
  <c r="E8" i="3"/>
  <c r="F8" i="3"/>
  <c r="G8" i="3"/>
  <c r="H8" i="3"/>
  <c r="I8" i="3"/>
  <c r="J8" i="3"/>
  <c r="K8" i="3"/>
  <c r="L8" i="3"/>
  <c r="M8" i="3"/>
  <c r="N8" i="3"/>
  <c r="O8" i="3"/>
  <c r="E9" i="3"/>
  <c r="F9" i="3"/>
  <c r="G9" i="3"/>
  <c r="H9" i="3"/>
  <c r="I9" i="3"/>
  <c r="J9" i="3"/>
  <c r="K9" i="3"/>
  <c r="L9" i="3"/>
  <c r="M9" i="3"/>
  <c r="N9" i="3"/>
  <c r="O9" i="3"/>
  <c r="E10" i="3"/>
  <c r="F10" i="3"/>
  <c r="G10" i="3"/>
  <c r="H10" i="3"/>
  <c r="I10" i="3"/>
  <c r="J10" i="3"/>
  <c r="K10" i="3"/>
  <c r="L10" i="3"/>
  <c r="M10" i="3"/>
  <c r="N10" i="3"/>
  <c r="O10" i="3"/>
  <c r="E11" i="3"/>
  <c r="F11" i="3"/>
  <c r="G11" i="3"/>
  <c r="H11" i="3"/>
  <c r="I11" i="3"/>
  <c r="J11" i="3"/>
  <c r="K11" i="3"/>
  <c r="L11" i="3"/>
  <c r="M11" i="3"/>
  <c r="N11" i="3"/>
  <c r="O11" i="3"/>
  <c r="E12" i="3"/>
  <c r="F12" i="3"/>
  <c r="G12" i="3"/>
  <c r="H12" i="3"/>
  <c r="I12" i="3"/>
  <c r="J12" i="3"/>
  <c r="K12" i="3"/>
  <c r="L12" i="3"/>
  <c r="M12" i="3"/>
  <c r="N12" i="3"/>
  <c r="O12" i="3"/>
  <c r="E13" i="3"/>
  <c r="F13" i="3"/>
  <c r="G13" i="3"/>
  <c r="H13" i="3"/>
  <c r="I13" i="3"/>
  <c r="J13" i="3"/>
  <c r="K13" i="3"/>
  <c r="L13" i="3"/>
  <c r="M13" i="3"/>
  <c r="N13" i="3"/>
  <c r="O13" i="3"/>
  <c r="E14" i="3"/>
  <c r="F14" i="3"/>
  <c r="G14" i="3"/>
  <c r="H14" i="3"/>
  <c r="I14" i="3"/>
  <c r="J14" i="3"/>
  <c r="K14" i="3"/>
  <c r="L14" i="3"/>
  <c r="M14" i="3"/>
  <c r="N14" i="3"/>
  <c r="O14" i="3"/>
  <c r="E15" i="3"/>
  <c r="F15" i="3"/>
  <c r="G15" i="3"/>
  <c r="H15" i="3"/>
  <c r="I15" i="3"/>
  <c r="J15" i="3"/>
  <c r="K15" i="3"/>
  <c r="L15" i="3"/>
  <c r="M15" i="3"/>
  <c r="N15" i="3"/>
  <c r="O15" i="3"/>
  <c r="E16" i="3"/>
  <c r="F16" i="3"/>
  <c r="G16" i="3"/>
  <c r="H16" i="3"/>
  <c r="I16" i="3"/>
  <c r="J16" i="3"/>
  <c r="K16" i="3"/>
  <c r="L16" i="3"/>
  <c r="M16" i="3"/>
  <c r="N16" i="3"/>
  <c r="O16" i="3"/>
  <c r="E17" i="3"/>
  <c r="F17" i="3"/>
  <c r="G17" i="3"/>
  <c r="H17" i="3"/>
  <c r="I17" i="3"/>
  <c r="J17" i="3"/>
  <c r="K17" i="3"/>
  <c r="L17" i="3"/>
  <c r="M17" i="3"/>
  <c r="N17" i="3"/>
  <c r="O17" i="3"/>
  <c r="E18" i="3"/>
  <c r="F18" i="3"/>
  <c r="G18" i="3"/>
  <c r="H18" i="3"/>
  <c r="I18" i="3"/>
  <c r="J18" i="3"/>
  <c r="K18" i="3"/>
  <c r="L18" i="3"/>
  <c r="M18" i="3"/>
  <c r="N18" i="3"/>
  <c r="O18" i="3"/>
  <c r="E19" i="3"/>
  <c r="F19" i="3"/>
  <c r="G19" i="3"/>
  <c r="H19" i="3"/>
  <c r="I19" i="3"/>
  <c r="J19" i="3"/>
  <c r="K19" i="3"/>
  <c r="L19" i="3"/>
  <c r="M19" i="3"/>
  <c r="N19" i="3"/>
  <c r="O19" i="3"/>
  <c r="E20" i="3"/>
  <c r="F20" i="3"/>
  <c r="G20" i="3"/>
  <c r="H20" i="3"/>
  <c r="I20" i="3"/>
  <c r="J20" i="3"/>
  <c r="K20" i="3"/>
  <c r="L20" i="3"/>
  <c r="M20" i="3"/>
  <c r="N20" i="3"/>
  <c r="O20" i="3"/>
  <c r="D20" i="3"/>
  <c r="V20" i="3" s="1"/>
  <c r="D19" i="3"/>
  <c r="V19" i="3" s="1"/>
  <c r="D18" i="3"/>
  <c r="D7" i="3"/>
  <c r="D8" i="3"/>
  <c r="D9" i="3"/>
  <c r="D10" i="3"/>
  <c r="D11" i="3"/>
  <c r="D12" i="3"/>
  <c r="D13" i="3"/>
  <c r="V13" i="3" s="1"/>
  <c r="D14" i="3"/>
  <c r="V14" i="3" s="1"/>
  <c r="D15" i="3"/>
  <c r="D16" i="3"/>
  <c r="D17" i="3"/>
  <c r="V17" i="3" s="1"/>
  <c r="D6" i="3"/>
  <c r="P18" i="6"/>
  <c r="G30" i="7"/>
  <c r="G42" i="7"/>
  <c r="E42" i="7"/>
  <c r="D42" i="7"/>
  <c r="C42" i="7"/>
  <c r="G36" i="7"/>
  <c r="F36" i="7"/>
  <c r="E36" i="7"/>
  <c r="D36" i="7"/>
  <c r="C36" i="7"/>
  <c r="F30" i="7"/>
  <c r="E30" i="7"/>
  <c r="D30" i="7"/>
  <c r="C30" i="7"/>
  <c r="E49" i="3" l="1"/>
  <c r="A48" i="3"/>
  <c r="A49" i="3" s="1"/>
  <c r="K22" i="3"/>
  <c r="K23" i="3" s="1"/>
  <c r="J22" i="3"/>
  <c r="H22" i="3"/>
  <c r="V6" i="3"/>
  <c r="D22" i="3"/>
  <c r="G22" i="3"/>
  <c r="G23" i="3" s="1"/>
  <c r="O22" i="3"/>
  <c r="O23" i="3" s="1"/>
  <c r="I22" i="3"/>
  <c r="N22" i="3"/>
  <c r="N23" i="3" s="1"/>
  <c r="E22" i="3"/>
  <c r="E23" i="3" s="1"/>
  <c r="V7" i="3"/>
  <c r="M22" i="3"/>
  <c r="M23" i="3" s="1"/>
  <c r="F22" i="3"/>
  <c r="F23" i="3" s="1"/>
  <c r="V18" i="3"/>
  <c r="W18" i="3" s="1"/>
  <c r="L22" i="3"/>
  <c r="L23" i="3" s="1"/>
  <c r="V10" i="3"/>
  <c r="W10" i="3" s="1"/>
  <c r="V12" i="3"/>
  <c r="W12" i="3" s="1"/>
  <c r="V9" i="3"/>
  <c r="V15" i="3"/>
  <c r="V16" i="3"/>
  <c r="W16" i="3" s="1"/>
  <c r="V8" i="3"/>
  <c r="W8" i="3" s="1"/>
  <c r="W20" i="3"/>
  <c r="W15" i="3"/>
  <c r="W14" i="3"/>
  <c r="W13" i="3"/>
  <c r="W19" i="3"/>
  <c r="W9" i="3"/>
  <c r="W17" i="3"/>
  <c r="W7" i="3"/>
  <c r="W6" i="3"/>
  <c r="V11" i="3"/>
  <c r="P19" i="3"/>
  <c r="I21" i="3"/>
  <c r="K21" i="3"/>
  <c r="E21" i="3"/>
  <c r="J21" i="3"/>
  <c r="P8" i="3"/>
  <c r="P16" i="3"/>
  <c r="P11" i="3"/>
  <c r="L21" i="3"/>
  <c r="P12" i="3"/>
  <c r="P17" i="3"/>
  <c r="P10" i="3"/>
  <c r="P6" i="3"/>
  <c r="P7" i="3"/>
  <c r="M21" i="3"/>
  <c r="P15" i="3"/>
  <c r="P14" i="3"/>
  <c r="P13" i="3"/>
  <c r="P9" i="3"/>
  <c r="G21" i="3"/>
  <c r="H23" i="3"/>
  <c r="P20" i="3"/>
  <c r="P18" i="3"/>
  <c r="D21" i="3"/>
  <c r="V21" i="3" s="1"/>
  <c r="F21" i="3"/>
  <c r="J23" i="3"/>
  <c r="I23" i="3"/>
  <c r="O21" i="3"/>
  <c r="H21" i="3"/>
  <c r="N21" i="3"/>
  <c r="P56" i="6"/>
  <c r="Q56" i="6" s="1"/>
  <c r="T83" i="6" s="1"/>
  <c r="E72" i="6"/>
  <c r="F71" i="6"/>
  <c r="G71" i="6"/>
  <c r="H71" i="6"/>
  <c r="I71" i="6"/>
  <c r="J71" i="6"/>
  <c r="K71" i="6"/>
  <c r="L71" i="6"/>
  <c r="M71" i="6"/>
  <c r="N71" i="6"/>
  <c r="O71" i="6"/>
  <c r="P54" i="6"/>
  <c r="P53" i="15" s="1"/>
  <c r="P74" i="15" s="1"/>
  <c r="P6" i="6"/>
  <c r="P7" i="6"/>
  <c r="P8" i="6"/>
  <c r="P9" i="6"/>
  <c r="P10" i="6"/>
  <c r="P33" i="7" s="1"/>
  <c r="Q33" i="7" s="1"/>
  <c r="P11" i="6"/>
  <c r="P39" i="7" s="1"/>
  <c r="Q39" i="7" s="1"/>
  <c r="P12" i="6"/>
  <c r="P13" i="6"/>
  <c r="P27" i="7" s="1"/>
  <c r="P14" i="6"/>
  <c r="P15" i="6"/>
  <c r="P16" i="6"/>
  <c r="P17" i="6"/>
  <c r="F48" i="6"/>
  <c r="G48" i="6"/>
  <c r="G48" i="15" s="1"/>
  <c r="G49" i="15" s="1"/>
  <c r="H48" i="6"/>
  <c r="I48" i="6"/>
  <c r="G49" i="6"/>
  <c r="G1" i="6" s="1"/>
  <c r="D72" i="6"/>
  <c r="P70" i="6"/>
  <c r="P69" i="6"/>
  <c r="P68" i="6"/>
  <c r="P66" i="6"/>
  <c r="P65" i="6"/>
  <c r="P64" i="6"/>
  <c r="P63" i="6"/>
  <c r="P62" i="6"/>
  <c r="P61" i="6"/>
  <c r="P60" i="6"/>
  <c r="P59" i="6"/>
  <c r="P58" i="6"/>
  <c r="P57" i="6"/>
  <c r="P55" i="6"/>
  <c r="Q46" i="6"/>
  <c r="S46" i="6" s="1"/>
  <c r="Q45" i="6"/>
  <c r="S45" i="6" s="1"/>
  <c r="P28" i="7"/>
  <c r="P40" i="7"/>
  <c r="Q40" i="7" s="1"/>
  <c r="P34" i="7"/>
  <c r="E48" i="6"/>
  <c r="E48" i="15" s="1"/>
  <c r="P21" i="6"/>
  <c r="P20" i="6"/>
  <c r="P19" i="6"/>
  <c r="N22" i="6"/>
  <c r="M22" i="6"/>
  <c r="L22" i="6"/>
  <c r="K22" i="6"/>
  <c r="J22" i="6"/>
  <c r="I22" i="6"/>
  <c r="H22" i="6"/>
  <c r="G22" i="6"/>
  <c r="F22" i="6"/>
  <c r="E22" i="6"/>
  <c r="D22" i="6"/>
  <c r="P5" i="6"/>
  <c r="D23" i="6" l="1"/>
  <c r="D22" i="15"/>
  <c r="G23" i="6"/>
  <c r="G22" i="15"/>
  <c r="G23" i="15" s="1"/>
  <c r="J23" i="6"/>
  <c r="J22" i="15"/>
  <c r="J23" i="15" s="1"/>
  <c r="K23" i="6"/>
  <c r="K22" i="15"/>
  <c r="K23" i="15" s="1"/>
  <c r="L72" i="6"/>
  <c r="L71" i="15"/>
  <c r="L72" i="15" s="1"/>
  <c r="L74" i="15" s="1"/>
  <c r="H23" i="6"/>
  <c r="H22" i="15"/>
  <c r="H23" i="15" s="1"/>
  <c r="F49" i="6"/>
  <c r="F1" i="6" s="1"/>
  <c r="F48" i="15"/>
  <c r="F49" i="15" s="1"/>
  <c r="H72" i="6"/>
  <c r="H71" i="15"/>
  <c r="H72" i="15" s="1"/>
  <c r="H74" i="15" s="1"/>
  <c r="G72" i="6"/>
  <c r="G71" i="15"/>
  <c r="G72" i="15" s="1"/>
  <c r="G74" i="15" s="1"/>
  <c r="I23" i="6"/>
  <c r="I22" i="15"/>
  <c r="I23" i="15" s="1"/>
  <c r="O72" i="6"/>
  <c r="O71" i="15"/>
  <c r="O72" i="15" s="1"/>
  <c r="O74" i="15" s="1"/>
  <c r="N72" i="6"/>
  <c r="N71" i="15"/>
  <c r="N72" i="15" s="1"/>
  <c r="N74" i="15" s="1"/>
  <c r="M72" i="6"/>
  <c r="M71" i="15"/>
  <c r="M72" i="15" s="1"/>
  <c r="M74" i="15" s="1"/>
  <c r="L23" i="6"/>
  <c r="L22" i="15"/>
  <c r="L23" i="15" s="1"/>
  <c r="M23" i="6"/>
  <c r="M22" i="15"/>
  <c r="M23" i="15" s="1"/>
  <c r="N23" i="6"/>
  <c r="BE46" i="6" s="1"/>
  <c r="N22" i="15"/>
  <c r="N23" i="15" s="1"/>
  <c r="I72" i="6"/>
  <c r="I71" i="15"/>
  <c r="I72" i="15" s="1"/>
  <c r="I74" i="15" s="1"/>
  <c r="E49" i="15"/>
  <c r="F72" i="6"/>
  <c r="F71" i="15"/>
  <c r="F72" i="15" s="1"/>
  <c r="F74" i="15" s="1"/>
  <c r="E23" i="6"/>
  <c r="E22" i="15"/>
  <c r="E23" i="15" s="1"/>
  <c r="F23" i="6"/>
  <c r="F22" i="15"/>
  <c r="F23" i="15" s="1"/>
  <c r="I49" i="6"/>
  <c r="I1" i="6" s="1"/>
  <c r="I48" i="15"/>
  <c r="I49" i="15" s="1"/>
  <c r="H49" i="6"/>
  <c r="H1" i="6" s="1"/>
  <c r="H48" i="15"/>
  <c r="H49" i="15" s="1"/>
  <c r="K72" i="6"/>
  <c r="K71" i="15"/>
  <c r="K72" i="15" s="1"/>
  <c r="K74" i="15" s="1"/>
  <c r="J72" i="6"/>
  <c r="J71" i="15"/>
  <c r="J72" i="15" s="1"/>
  <c r="J74" i="15" s="1"/>
  <c r="E49" i="6"/>
  <c r="E1" i="6" s="1"/>
  <c r="A48" i="6"/>
  <c r="A49" i="6" s="1"/>
  <c r="A51" i="6" s="1"/>
  <c r="Q66" i="6"/>
  <c r="Q61" i="6"/>
  <c r="T88" i="6" s="1"/>
  <c r="Q62" i="6"/>
  <c r="T89" i="6" s="1"/>
  <c r="Q14" i="6"/>
  <c r="S14" i="6" s="1"/>
  <c r="Q63" i="6"/>
  <c r="T90" i="6" s="1"/>
  <c r="Q64" i="6"/>
  <c r="T91" i="6" s="1"/>
  <c r="Q65" i="6"/>
  <c r="T92" i="6" s="1"/>
  <c r="Q27" i="7"/>
  <c r="P44" i="7"/>
  <c r="Q44" i="7" s="1"/>
  <c r="Q42" i="7"/>
  <c r="P71" i="6"/>
  <c r="P74" i="6" s="1"/>
  <c r="Q76" i="6"/>
  <c r="Q58" i="6"/>
  <c r="T85" i="6" s="1"/>
  <c r="P45" i="7"/>
  <c r="Q45" i="7" s="1"/>
  <c r="Q28" i="7"/>
  <c r="Q34" i="7"/>
  <c r="Q36" i="7" s="1"/>
  <c r="Q13" i="6"/>
  <c r="S13" i="6" s="1"/>
  <c r="Q12" i="6"/>
  <c r="S12" i="6" s="1"/>
  <c r="Q11" i="6"/>
  <c r="S11" i="6" s="1"/>
  <c r="Q10" i="6"/>
  <c r="S10" i="6" s="1"/>
  <c r="Q9" i="6"/>
  <c r="S9" i="6" s="1"/>
  <c r="Q8" i="6"/>
  <c r="S8" i="6" s="1"/>
  <c r="Q57" i="6"/>
  <c r="T84" i="6" s="1"/>
  <c r="Q26" i="6"/>
  <c r="P48" i="6"/>
  <c r="P49" i="6" s="1"/>
  <c r="X19" i="3"/>
  <c r="X10" i="3"/>
  <c r="X12" i="3"/>
  <c r="X13" i="3"/>
  <c r="X7" i="3"/>
  <c r="X14" i="3"/>
  <c r="X16" i="3"/>
  <c r="X15" i="3"/>
  <c r="W21" i="3"/>
  <c r="X8" i="3"/>
  <c r="X17" i="3"/>
  <c r="X18" i="3"/>
  <c r="X9" i="3"/>
  <c r="W11" i="3"/>
  <c r="X20" i="3"/>
  <c r="V22" i="3"/>
  <c r="X6" i="3"/>
  <c r="Q7" i="6"/>
  <c r="S7" i="6" s="1"/>
  <c r="Q32" i="6"/>
  <c r="Q6" i="6"/>
  <c r="S6" i="6" s="1"/>
  <c r="Q50" i="6"/>
  <c r="S50" i="6" s="1"/>
  <c r="Q55" i="6"/>
  <c r="T82" i="6" s="1"/>
  <c r="Q67" i="6"/>
  <c r="Q59" i="6"/>
  <c r="T86" i="6" s="1"/>
  <c r="Q17" i="6"/>
  <c r="S17" i="6" s="1"/>
  <c r="Q60" i="6"/>
  <c r="T87" i="6" s="1"/>
  <c r="Q16" i="6"/>
  <c r="S16" i="6" s="1"/>
  <c r="Q15" i="6"/>
  <c r="S15" i="6" s="1"/>
  <c r="Q18" i="6"/>
  <c r="S18" i="6" s="1"/>
  <c r="P21" i="3"/>
  <c r="Q40" i="6"/>
  <c r="S40" i="6" s="1"/>
  <c r="Q37" i="6"/>
  <c r="S37" i="6" s="1"/>
  <c r="Q41" i="6"/>
  <c r="S41" i="6" s="1"/>
  <c r="Q38" i="6"/>
  <c r="S38" i="6" s="1"/>
  <c r="Q42" i="6"/>
  <c r="S42" i="6" s="1"/>
  <c r="Q43" i="6"/>
  <c r="S43" i="6" s="1"/>
  <c r="Q44" i="6"/>
  <c r="S44" i="6" s="1"/>
  <c r="Q36" i="6"/>
  <c r="S36" i="6" s="1"/>
  <c r="Q33" i="6"/>
  <c r="S33" i="6" s="1"/>
  <c r="Q34" i="6"/>
  <c r="S34" i="6" s="1"/>
  <c r="Q35" i="6"/>
  <c r="S35" i="6" s="1"/>
  <c r="Q39" i="6"/>
  <c r="S39" i="6" s="1"/>
  <c r="P22" i="6"/>
  <c r="Q47" i="6"/>
  <c r="S47" i="6" s="1"/>
  <c r="D1" i="6"/>
  <c r="A48" i="15" l="1"/>
  <c r="A49" i="15" s="1"/>
  <c r="D23" i="15"/>
  <c r="P22" i="15"/>
  <c r="Q46" i="7"/>
  <c r="Q30" i="7"/>
  <c r="R59" i="6"/>
  <c r="R66" i="6"/>
  <c r="R60" i="6"/>
  <c r="R64" i="6"/>
  <c r="S32" i="6"/>
  <c r="Q48" i="6"/>
  <c r="P72" i="6"/>
  <c r="Q49" i="6"/>
  <c r="R6" i="6"/>
  <c r="P23" i="6"/>
  <c r="Q23" i="6" s="1"/>
  <c r="R65" i="6"/>
  <c r="R63" i="6"/>
  <c r="R57" i="6"/>
  <c r="R55" i="6"/>
  <c r="R67" i="6"/>
  <c r="Y15" i="3"/>
  <c r="Y16" i="3"/>
  <c r="Y7" i="3"/>
  <c r="Y20" i="3"/>
  <c r="Y8" i="3"/>
  <c r="X11" i="3"/>
  <c r="W22" i="3"/>
  <c r="Y10" i="3"/>
  <c r="Y18" i="3"/>
  <c r="Y12" i="3"/>
  <c r="X21" i="3"/>
  <c r="Y14" i="3"/>
  <c r="Y9" i="3"/>
  <c r="Y13" i="3"/>
  <c r="Y17" i="3"/>
  <c r="Y19" i="3"/>
  <c r="R32" i="6"/>
  <c r="Y6" i="3"/>
  <c r="R62" i="6"/>
  <c r="R61" i="6"/>
  <c r="R58" i="6"/>
  <c r="R56" i="6"/>
  <c r="R40" i="6"/>
  <c r="R41" i="6"/>
  <c r="R33" i="6"/>
  <c r="R39" i="6"/>
  <c r="R38" i="6"/>
  <c r="R44" i="6"/>
  <c r="R35" i="6"/>
  <c r="R42" i="6"/>
  <c r="R36" i="6"/>
  <c r="R50" i="6"/>
  <c r="R34" i="6"/>
  <c r="R43" i="6"/>
  <c r="R37" i="6"/>
  <c r="R15" i="6"/>
  <c r="R16" i="6"/>
  <c r="R11" i="6"/>
  <c r="R7" i="6"/>
  <c r="R8" i="6"/>
  <c r="R10" i="6"/>
  <c r="R14" i="6"/>
  <c r="R13" i="6"/>
  <c r="R17" i="6"/>
  <c r="R9" i="6"/>
  <c r="R12" i="6"/>
  <c r="R18" i="6"/>
  <c r="P23" i="15" l="1"/>
  <c r="Q23" i="15" s="1"/>
  <c r="R7" i="15"/>
  <c r="R10" i="15"/>
  <c r="R13" i="15"/>
  <c r="R8" i="15"/>
  <c r="R14" i="15"/>
  <c r="R12" i="15"/>
  <c r="R18" i="15"/>
  <c r="R17" i="15"/>
  <c r="R11" i="15"/>
  <c r="R9" i="15"/>
  <c r="R16" i="15"/>
  <c r="R15" i="15"/>
  <c r="R6" i="15"/>
  <c r="S49" i="6"/>
  <c r="Q51" i="6"/>
  <c r="S51" i="6" s="1"/>
  <c r="S23" i="6"/>
  <c r="Q27" i="6"/>
  <c r="S27" i="6" s="1"/>
  <c r="Z10" i="3"/>
  <c r="Z13" i="3"/>
  <c r="Z14" i="3"/>
  <c r="Z9" i="3"/>
  <c r="Z12" i="3"/>
  <c r="Z16" i="3"/>
  <c r="Y11" i="3"/>
  <c r="Z8" i="3"/>
  <c r="Z20" i="3"/>
  <c r="X22" i="3"/>
  <c r="Z7" i="3"/>
  <c r="Z19" i="3"/>
  <c r="Z17" i="3"/>
  <c r="Y21" i="3"/>
  <c r="Z18" i="3"/>
  <c r="Z15" i="3"/>
  <c r="Z6" i="3"/>
  <c r="D5" i="3"/>
  <c r="D23" i="3" s="1"/>
  <c r="P70" i="3"/>
  <c r="P69" i="3"/>
  <c r="P68" i="3"/>
  <c r="P67" i="3"/>
  <c r="P65" i="3"/>
  <c r="P64" i="3"/>
  <c r="P63" i="3"/>
  <c r="P62" i="3"/>
  <c r="Q62" i="3" s="1"/>
  <c r="P61" i="3"/>
  <c r="P60" i="3"/>
  <c r="P59" i="3"/>
  <c r="P58" i="3"/>
  <c r="Q58" i="3" s="1"/>
  <c r="P57" i="3"/>
  <c r="Q76" i="3" s="1"/>
  <c r="P56" i="3"/>
  <c r="D72" i="3"/>
  <c r="D74" i="3" s="1"/>
  <c r="S27" i="15" l="1"/>
  <c r="Q27" i="15"/>
  <c r="S23" i="15"/>
  <c r="P71" i="3"/>
  <c r="P72" i="3" s="1"/>
  <c r="AA16" i="3"/>
  <c r="AA12" i="3"/>
  <c r="Z11" i="3"/>
  <c r="Z21" i="3"/>
  <c r="AA18" i="3"/>
  <c r="Y22" i="3"/>
  <c r="AA20" i="3"/>
  <c r="AA13" i="3"/>
  <c r="AA9" i="3"/>
  <c r="AA14" i="3"/>
  <c r="AA17" i="3"/>
  <c r="AA19" i="3"/>
  <c r="AA7" i="3"/>
  <c r="AA15" i="3"/>
  <c r="AA8" i="3"/>
  <c r="AA10" i="3"/>
  <c r="V5" i="3"/>
  <c r="AA6" i="3"/>
  <c r="Q45" i="3"/>
  <c r="S45" i="3" s="1"/>
  <c r="Q47" i="3"/>
  <c r="S47" i="3" s="1"/>
  <c r="S50" i="3"/>
  <c r="Q60" i="3"/>
  <c r="Q64" i="3"/>
  <c r="Q66" i="3"/>
  <c r="Q57" i="3"/>
  <c r="Q59" i="3"/>
  <c r="Q61" i="3"/>
  <c r="Q63" i="3"/>
  <c r="Q65" i="3"/>
  <c r="Q67" i="3"/>
  <c r="Q56" i="3"/>
  <c r="P5" i="3"/>
  <c r="Q26" i="3" s="1"/>
  <c r="P74" i="3" l="1"/>
  <c r="AB8" i="3"/>
  <c r="AB20" i="3"/>
  <c r="AB7" i="3"/>
  <c r="AA11" i="3"/>
  <c r="AA22" i="3" s="1"/>
  <c r="AB18" i="3"/>
  <c r="AB13" i="3"/>
  <c r="AB15" i="3"/>
  <c r="AA21" i="3"/>
  <c r="R67" i="3"/>
  <c r="AB14" i="3"/>
  <c r="AB19" i="3"/>
  <c r="Z22" i="3"/>
  <c r="AH19" i="3"/>
  <c r="AT19" i="3" s="1"/>
  <c r="AH20" i="3"/>
  <c r="AT20" i="3" s="1"/>
  <c r="AH9" i="3"/>
  <c r="AT9" i="3" s="1"/>
  <c r="AH18" i="3"/>
  <c r="AT18" i="3" s="1"/>
  <c r="AH6" i="3"/>
  <c r="AT6" i="3" s="1"/>
  <c r="AH17" i="3"/>
  <c r="AT17" i="3" s="1"/>
  <c r="AH8" i="3"/>
  <c r="AT8" i="3" s="1"/>
  <c r="AH15" i="3"/>
  <c r="AT15" i="3" s="1"/>
  <c r="AH16" i="3"/>
  <c r="AT16" i="3" s="1"/>
  <c r="AH14" i="3"/>
  <c r="AT14" i="3" s="1"/>
  <c r="AH7" i="3"/>
  <c r="AT7" i="3" s="1"/>
  <c r="AH13" i="3"/>
  <c r="AT13" i="3" s="1"/>
  <c r="AH12" i="3"/>
  <c r="AT12" i="3" s="1"/>
  <c r="AH10" i="3"/>
  <c r="AT10" i="3" s="1"/>
  <c r="AH11" i="3"/>
  <c r="AT11" i="3" s="1"/>
  <c r="AH21" i="3"/>
  <c r="AT21" i="3" s="1"/>
  <c r="AH22" i="3"/>
  <c r="AT22" i="3" s="1"/>
  <c r="AB10" i="3"/>
  <c r="AB17" i="3"/>
  <c r="AB12" i="3"/>
  <c r="AB9" i="3"/>
  <c r="AB16" i="3"/>
  <c r="Q20" i="3"/>
  <c r="S20" i="3" s="1"/>
  <c r="Q19" i="3"/>
  <c r="S19" i="3" s="1"/>
  <c r="Q21" i="3"/>
  <c r="S21" i="3" s="1"/>
  <c r="AB6" i="3"/>
  <c r="W5" i="3"/>
  <c r="V23" i="3"/>
  <c r="Q6" i="3"/>
  <c r="S6" i="3" s="1"/>
  <c r="Q55" i="3"/>
  <c r="R55" i="3"/>
  <c r="Q12" i="3"/>
  <c r="S12" i="3" s="1"/>
  <c r="Q10" i="3"/>
  <c r="S10" i="3" s="1"/>
  <c r="Q13" i="3"/>
  <c r="S13" i="3" s="1"/>
  <c r="Q9" i="3"/>
  <c r="S9" i="3" s="1"/>
  <c r="Q16" i="3"/>
  <c r="S16" i="3" s="1"/>
  <c r="Q7" i="3"/>
  <c r="S7" i="3" s="1"/>
  <c r="Q17" i="3"/>
  <c r="S17" i="3" s="1"/>
  <c r="Q8" i="3"/>
  <c r="S8" i="3" s="1"/>
  <c r="Q15" i="3"/>
  <c r="S15" i="3" s="1"/>
  <c r="Q14" i="3"/>
  <c r="S14" i="3" s="1"/>
  <c r="Q11" i="3"/>
  <c r="S11" i="3" s="1"/>
  <c r="Q18" i="3"/>
  <c r="S18" i="3" s="1"/>
  <c r="E185" i="4"/>
  <c r="D185" i="4"/>
  <c r="E181" i="5"/>
  <c r="D181" i="5"/>
  <c r="E150" i="2"/>
  <c r="F150" i="2"/>
  <c r="G150" i="2"/>
  <c r="H150" i="2"/>
  <c r="I150" i="2"/>
  <c r="J150" i="2"/>
  <c r="K150" i="2"/>
  <c r="L150" i="2"/>
  <c r="M150" i="2"/>
  <c r="N150" i="2"/>
  <c r="O150" i="2"/>
  <c r="D150" i="2"/>
  <c r="E158" i="1"/>
  <c r="F158" i="1"/>
  <c r="G158" i="1"/>
  <c r="H158" i="1"/>
  <c r="I158" i="1"/>
  <c r="J158" i="1"/>
  <c r="K158" i="1"/>
  <c r="L158" i="1"/>
  <c r="M158" i="1"/>
  <c r="N158" i="1"/>
  <c r="O158" i="1"/>
  <c r="D158" i="1"/>
  <c r="AB21" i="3" l="1"/>
  <c r="AC15" i="3"/>
  <c r="AC13" i="3"/>
  <c r="AC18" i="3"/>
  <c r="AC12" i="3"/>
  <c r="AB11" i="3"/>
  <c r="AC14" i="3"/>
  <c r="AC17" i="3"/>
  <c r="AC7" i="3"/>
  <c r="AI15" i="3"/>
  <c r="AU15" i="3" s="1"/>
  <c r="AI10" i="3"/>
  <c r="AU10" i="3" s="1"/>
  <c r="AI8" i="3"/>
  <c r="AU8" i="3" s="1"/>
  <c r="AI17" i="3"/>
  <c r="AU17" i="3" s="1"/>
  <c r="AI20" i="3"/>
  <c r="AU20" i="3" s="1"/>
  <c r="AI19" i="3"/>
  <c r="AU19" i="3" s="1"/>
  <c r="AI6" i="3"/>
  <c r="AU6" i="3" s="1"/>
  <c r="AI13" i="3"/>
  <c r="AU13" i="3" s="1"/>
  <c r="AI7" i="3"/>
  <c r="AU7" i="3" s="1"/>
  <c r="AI12" i="3"/>
  <c r="AU12" i="3" s="1"/>
  <c r="AI18" i="3"/>
  <c r="AU18" i="3" s="1"/>
  <c r="AI16" i="3"/>
  <c r="AU16" i="3" s="1"/>
  <c r="AI9" i="3"/>
  <c r="AU9" i="3" s="1"/>
  <c r="AI14" i="3"/>
  <c r="AU14" i="3" s="1"/>
  <c r="AI21" i="3"/>
  <c r="AU21" i="3" s="1"/>
  <c r="AI11" i="3"/>
  <c r="AU11" i="3" s="1"/>
  <c r="AI22" i="3"/>
  <c r="AU22" i="3" s="1"/>
  <c r="AC16" i="3"/>
  <c r="AC20" i="3"/>
  <c r="AC10" i="3"/>
  <c r="AC19" i="3"/>
  <c r="AC9" i="3"/>
  <c r="AC8" i="3"/>
  <c r="X5" i="3"/>
  <c r="W23" i="3"/>
  <c r="AC6" i="3"/>
  <c r="R60" i="3"/>
  <c r="R63" i="3"/>
  <c r="R64" i="3"/>
  <c r="R65" i="3"/>
  <c r="R59" i="3"/>
  <c r="R57" i="3"/>
  <c r="R66" i="3"/>
  <c r="R56" i="3"/>
  <c r="R58" i="3"/>
  <c r="R61" i="3"/>
  <c r="R62" i="3"/>
  <c r="P25" i="3"/>
  <c r="AD17" i="3" l="1"/>
  <c r="AD9" i="3"/>
  <c r="AD14" i="3"/>
  <c r="AD13" i="3"/>
  <c r="AD19" i="3"/>
  <c r="AD10" i="3"/>
  <c r="AC11" i="3"/>
  <c r="AB22" i="3"/>
  <c r="AJ19" i="3"/>
  <c r="AV19" i="3" s="1"/>
  <c r="AJ16" i="3"/>
  <c r="AV16" i="3" s="1"/>
  <c r="AJ6" i="3"/>
  <c r="AV6" i="3" s="1"/>
  <c r="AJ20" i="3"/>
  <c r="AV20" i="3" s="1"/>
  <c r="AJ8" i="3"/>
  <c r="AV8" i="3" s="1"/>
  <c r="AJ15" i="3"/>
  <c r="AV15" i="3" s="1"/>
  <c r="AJ18" i="3"/>
  <c r="AV18" i="3" s="1"/>
  <c r="AJ12" i="3"/>
  <c r="AV12" i="3" s="1"/>
  <c r="AJ10" i="3"/>
  <c r="AV10" i="3" s="1"/>
  <c r="AJ7" i="3"/>
  <c r="AV7" i="3" s="1"/>
  <c r="AJ14" i="3"/>
  <c r="AV14" i="3" s="1"/>
  <c r="AJ13" i="3"/>
  <c r="AV13" i="3" s="1"/>
  <c r="AJ9" i="3"/>
  <c r="AV9" i="3" s="1"/>
  <c r="AJ17" i="3"/>
  <c r="AV17" i="3" s="1"/>
  <c r="AJ11" i="3"/>
  <c r="AV11" i="3" s="1"/>
  <c r="AJ21" i="3"/>
  <c r="AV21" i="3" s="1"/>
  <c r="AJ22" i="3"/>
  <c r="AV22" i="3" s="1"/>
  <c r="AD15" i="3"/>
  <c r="AD12" i="3"/>
  <c r="AD18" i="3"/>
  <c r="AD16" i="3"/>
  <c r="AD7" i="3"/>
  <c r="AD20" i="3"/>
  <c r="AD8" i="3"/>
  <c r="AC21" i="3"/>
  <c r="AD6" i="3"/>
  <c r="Y5" i="3"/>
  <c r="X23" i="3"/>
  <c r="P46" i="3"/>
  <c r="AE8" i="3" l="1"/>
  <c r="AE10" i="3"/>
  <c r="AK7" i="3"/>
  <c r="AW7" i="3" s="1"/>
  <c r="AK16" i="3"/>
  <c r="AW16" i="3" s="1"/>
  <c r="AK10" i="3"/>
  <c r="AW10" i="3" s="1"/>
  <c r="AK8" i="3"/>
  <c r="AW8" i="3" s="1"/>
  <c r="AK20" i="3"/>
  <c r="AW20" i="3" s="1"/>
  <c r="AK14" i="3"/>
  <c r="AW14" i="3" s="1"/>
  <c r="AK6" i="3"/>
  <c r="AW6" i="3" s="1"/>
  <c r="AK9" i="3"/>
  <c r="AW9" i="3" s="1"/>
  <c r="AK19" i="3"/>
  <c r="AW19" i="3" s="1"/>
  <c r="AK12" i="3"/>
  <c r="AW12" i="3" s="1"/>
  <c r="AK15" i="3"/>
  <c r="AW15" i="3" s="1"/>
  <c r="AK13" i="3"/>
  <c r="AW13" i="3" s="1"/>
  <c r="AK17" i="3"/>
  <c r="AW17" i="3" s="1"/>
  <c r="AK18" i="3"/>
  <c r="AW18" i="3" s="1"/>
  <c r="AK21" i="3"/>
  <c r="AW21" i="3" s="1"/>
  <c r="AK11" i="3"/>
  <c r="AW11" i="3" s="1"/>
  <c r="AK22" i="3"/>
  <c r="AW22" i="3" s="1"/>
  <c r="AD11" i="3"/>
  <c r="AE13" i="3"/>
  <c r="AE14" i="3"/>
  <c r="AC22" i="3"/>
  <c r="AE9" i="3"/>
  <c r="AE7" i="3"/>
  <c r="AE16" i="3"/>
  <c r="AD21" i="3"/>
  <c r="AE20" i="3"/>
  <c r="AE19" i="3"/>
  <c r="AE18" i="3"/>
  <c r="AE12" i="3"/>
  <c r="AE15" i="3"/>
  <c r="AE17" i="3"/>
  <c r="Q46" i="3"/>
  <c r="S46" i="3" s="1"/>
  <c r="Z5" i="3"/>
  <c r="Y23" i="3"/>
  <c r="AE6" i="3"/>
  <c r="AD22" i="3"/>
  <c r="D138" i="1"/>
  <c r="D137" i="1"/>
  <c r="D136" i="1"/>
  <c r="D130" i="1"/>
  <c r="D129" i="1"/>
  <c r="D140" i="1"/>
  <c r="O159" i="4"/>
  <c r="O164" i="4" s="1"/>
  <c r="N159" i="4"/>
  <c r="N164" i="4" s="1"/>
  <c r="M159" i="4"/>
  <c r="M164" i="4" s="1"/>
  <c r="L159" i="4"/>
  <c r="L164" i="4" s="1"/>
  <c r="K159" i="4"/>
  <c r="K164" i="4" s="1"/>
  <c r="J159" i="4"/>
  <c r="J164" i="4" s="1"/>
  <c r="I159" i="4"/>
  <c r="I164" i="4" s="1"/>
  <c r="H159" i="4"/>
  <c r="H164" i="4" s="1"/>
  <c r="G159" i="4"/>
  <c r="G164" i="4" s="1"/>
  <c r="F159" i="4"/>
  <c r="F164" i="4" s="1"/>
  <c r="E159" i="4"/>
  <c r="E164" i="4" s="1"/>
  <c r="D159" i="4"/>
  <c r="D164" i="4" s="1"/>
  <c r="O107" i="4"/>
  <c r="N107" i="4"/>
  <c r="M107" i="4"/>
  <c r="L107" i="4"/>
  <c r="K107" i="4"/>
  <c r="J107" i="4"/>
  <c r="I107" i="4"/>
  <c r="H107" i="4"/>
  <c r="G107" i="4"/>
  <c r="F107" i="4"/>
  <c r="E107" i="4"/>
  <c r="E177" i="4" s="1"/>
  <c r="D107" i="4"/>
  <c r="D177" i="4" s="1"/>
  <c r="O93" i="4"/>
  <c r="N93" i="4"/>
  <c r="M93" i="4"/>
  <c r="L93" i="4"/>
  <c r="K93" i="4"/>
  <c r="J93" i="4"/>
  <c r="I93" i="4"/>
  <c r="H93" i="4"/>
  <c r="G93" i="4"/>
  <c r="F93" i="4"/>
  <c r="E93" i="4"/>
  <c r="E176" i="4" s="1"/>
  <c r="D93" i="4"/>
  <c r="D176" i="4" s="1"/>
  <c r="O86" i="4"/>
  <c r="N86" i="4"/>
  <c r="M86" i="4"/>
  <c r="L86" i="4"/>
  <c r="K86" i="4"/>
  <c r="J86" i="4"/>
  <c r="I86" i="4"/>
  <c r="H86" i="4"/>
  <c r="G86" i="4"/>
  <c r="F86" i="4"/>
  <c r="E86" i="4"/>
  <c r="E175" i="4" s="1"/>
  <c r="D86" i="4"/>
  <c r="D175" i="4" s="1"/>
  <c r="O78" i="4"/>
  <c r="N78" i="4"/>
  <c r="M78" i="4"/>
  <c r="L78" i="4"/>
  <c r="K78" i="4"/>
  <c r="J78" i="4"/>
  <c r="I78" i="4"/>
  <c r="H78" i="4"/>
  <c r="G78" i="4"/>
  <c r="F78" i="4"/>
  <c r="E78" i="4"/>
  <c r="E182" i="4" s="1"/>
  <c r="D78" i="4"/>
  <c r="D182" i="4" s="1"/>
  <c r="O74" i="4"/>
  <c r="N74" i="4"/>
  <c r="M74" i="4"/>
  <c r="L74" i="4"/>
  <c r="K74" i="4"/>
  <c r="J74" i="4"/>
  <c r="I74" i="4"/>
  <c r="H74" i="4"/>
  <c r="G74" i="4"/>
  <c r="F74" i="4"/>
  <c r="E74" i="4"/>
  <c r="E174" i="4" s="1"/>
  <c r="D74" i="4"/>
  <c r="D174" i="4" s="1"/>
  <c r="O72" i="4"/>
  <c r="N72" i="4"/>
  <c r="M72" i="4"/>
  <c r="L72" i="4"/>
  <c r="K72" i="4"/>
  <c r="J72" i="4"/>
  <c r="I72" i="4"/>
  <c r="H72" i="4"/>
  <c r="G72" i="4"/>
  <c r="F72" i="4"/>
  <c r="E72" i="4"/>
  <c r="E181" i="4" s="1"/>
  <c r="D72" i="4"/>
  <c r="D181" i="4" s="1"/>
  <c r="O70" i="4"/>
  <c r="N70" i="4"/>
  <c r="M70" i="4"/>
  <c r="L70" i="4"/>
  <c r="K70" i="4"/>
  <c r="J70" i="4"/>
  <c r="I70" i="4"/>
  <c r="H70" i="4"/>
  <c r="G70" i="4"/>
  <c r="F70" i="4"/>
  <c r="E70" i="4"/>
  <c r="E173" i="4" s="1"/>
  <c r="D70" i="4"/>
  <c r="D173" i="4" s="1"/>
  <c r="O68" i="4"/>
  <c r="N68" i="4"/>
  <c r="M68" i="4"/>
  <c r="L68" i="4"/>
  <c r="K68" i="4"/>
  <c r="J68" i="4"/>
  <c r="I68" i="4"/>
  <c r="H68" i="4"/>
  <c r="G68" i="4"/>
  <c r="F68" i="4"/>
  <c r="E68" i="4"/>
  <c r="E180" i="4" s="1"/>
  <c r="D68" i="4"/>
  <c r="D180" i="4" s="1"/>
  <c r="O64" i="4"/>
  <c r="N64" i="4"/>
  <c r="M64" i="4"/>
  <c r="L64" i="4"/>
  <c r="K64" i="4"/>
  <c r="J64" i="4"/>
  <c r="I64" i="4"/>
  <c r="H64" i="4"/>
  <c r="G64" i="4"/>
  <c r="F64" i="4"/>
  <c r="E64" i="4"/>
  <c r="E172" i="4" s="1"/>
  <c r="D64" i="4"/>
  <c r="D172" i="4" s="1"/>
  <c r="O26" i="4"/>
  <c r="N26" i="4"/>
  <c r="M26" i="4"/>
  <c r="L26" i="4"/>
  <c r="K26" i="4"/>
  <c r="J26" i="4"/>
  <c r="I26" i="4"/>
  <c r="H26" i="4"/>
  <c r="G26" i="4"/>
  <c r="F26" i="4"/>
  <c r="E26" i="4"/>
  <c r="E179" i="4" s="1"/>
  <c r="D26" i="4"/>
  <c r="D179" i="4" s="1"/>
  <c r="O21" i="4"/>
  <c r="N21" i="4"/>
  <c r="M21" i="4"/>
  <c r="L21" i="4"/>
  <c r="K21" i="4"/>
  <c r="J21" i="4"/>
  <c r="I21" i="4"/>
  <c r="H21" i="4"/>
  <c r="G21" i="4"/>
  <c r="F21" i="4"/>
  <c r="E21" i="4"/>
  <c r="D21" i="4"/>
  <c r="O13" i="4"/>
  <c r="N13" i="4"/>
  <c r="M13" i="4"/>
  <c r="L13" i="4"/>
  <c r="K13" i="4"/>
  <c r="J13" i="4"/>
  <c r="I13" i="4"/>
  <c r="H13" i="4"/>
  <c r="G13" i="4"/>
  <c r="F13" i="4"/>
  <c r="E13" i="4"/>
  <c r="E171" i="4" s="1"/>
  <c r="D13" i="4"/>
  <c r="D171" i="4" s="1"/>
  <c r="O156" i="5"/>
  <c r="O160" i="5" s="1"/>
  <c r="N156" i="5"/>
  <c r="N160" i="5" s="1"/>
  <c r="M156" i="5"/>
  <c r="M160" i="5" s="1"/>
  <c r="L156" i="5"/>
  <c r="L160" i="5" s="1"/>
  <c r="K156" i="5"/>
  <c r="K160" i="5" s="1"/>
  <c r="J156" i="5"/>
  <c r="J160" i="5" s="1"/>
  <c r="I156" i="5"/>
  <c r="I160" i="5" s="1"/>
  <c r="H156" i="5"/>
  <c r="H160" i="5" s="1"/>
  <c r="G156" i="5"/>
  <c r="G160" i="5" s="1"/>
  <c r="F156" i="5"/>
  <c r="F160" i="5" s="1"/>
  <c r="E156" i="5"/>
  <c r="E160" i="5" s="1"/>
  <c r="D156" i="5"/>
  <c r="D160" i="5" s="1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O106" i="5"/>
  <c r="N106" i="5"/>
  <c r="M106" i="5"/>
  <c r="L106" i="5"/>
  <c r="K106" i="5"/>
  <c r="J106" i="5"/>
  <c r="I106" i="5"/>
  <c r="H106" i="5"/>
  <c r="G106" i="5"/>
  <c r="F106" i="5"/>
  <c r="E106" i="5"/>
  <c r="E173" i="5" s="1"/>
  <c r="D106" i="5"/>
  <c r="D173" i="5" s="1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O92" i="5"/>
  <c r="N92" i="5"/>
  <c r="M92" i="5"/>
  <c r="L92" i="5"/>
  <c r="K92" i="5"/>
  <c r="J92" i="5"/>
  <c r="I92" i="5"/>
  <c r="H92" i="5"/>
  <c r="G92" i="5"/>
  <c r="F92" i="5"/>
  <c r="E92" i="5"/>
  <c r="E172" i="5" s="1"/>
  <c r="D92" i="5"/>
  <c r="A92" i="5"/>
  <c r="A91" i="5"/>
  <c r="A90" i="5"/>
  <c r="A89" i="5"/>
  <c r="A88" i="5"/>
  <c r="A87" i="5"/>
  <c r="A86" i="5"/>
  <c r="O85" i="5"/>
  <c r="N85" i="5"/>
  <c r="M85" i="5"/>
  <c r="L85" i="5"/>
  <c r="K85" i="5"/>
  <c r="J85" i="5"/>
  <c r="I85" i="5"/>
  <c r="H85" i="5"/>
  <c r="G85" i="5"/>
  <c r="F85" i="5"/>
  <c r="E85" i="5"/>
  <c r="E171" i="5" s="1"/>
  <c r="D85" i="5"/>
  <c r="D171" i="5" s="1"/>
  <c r="A85" i="5"/>
  <c r="A84" i="5"/>
  <c r="A83" i="5"/>
  <c r="A82" i="5"/>
  <c r="A81" i="5"/>
  <c r="A80" i="5"/>
  <c r="A79" i="5"/>
  <c r="A78" i="5"/>
  <c r="O77" i="5"/>
  <c r="N77" i="5"/>
  <c r="M77" i="5"/>
  <c r="L77" i="5"/>
  <c r="K77" i="5"/>
  <c r="J77" i="5"/>
  <c r="I77" i="5"/>
  <c r="H77" i="5"/>
  <c r="G77" i="5"/>
  <c r="F77" i="5"/>
  <c r="E77" i="5"/>
  <c r="E178" i="5" s="1"/>
  <c r="D77" i="5"/>
  <c r="A77" i="5"/>
  <c r="A76" i="5"/>
  <c r="A75" i="5"/>
  <c r="A74" i="5"/>
  <c r="O73" i="5"/>
  <c r="N73" i="5"/>
  <c r="M73" i="5"/>
  <c r="L73" i="5"/>
  <c r="K73" i="5"/>
  <c r="J73" i="5"/>
  <c r="I73" i="5"/>
  <c r="H73" i="5"/>
  <c r="G73" i="5"/>
  <c r="F73" i="5"/>
  <c r="E73" i="5"/>
  <c r="E170" i="5" s="1"/>
  <c r="D73" i="5"/>
  <c r="D170" i="5" s="1"/>
  <c r="A73" i="5"/>
  <c r="A72" i="5"/>
  <c r="O71" i="5"/>
  <c r="N71" i="5"/>
  <c r="M71" i="5"/>
  <c r="L71" i="5"/>
  <c r="K71" i="5"/>
  <c r="J71" i="5"/>
  <c r="I71" i="5"/>
  <c r="H71" i="5"/>
  <c r="G71" i="5"/>
  <c r="F71" i="5"/>
  <c r="E71" i="5"/>
  <c r="E177" i="5" s="1"/>
  <c r="D71" i="5"/>
  <c r="D177" i="5" s="1"/>
  <c r="A71" i="5"/>
  <c r="A70" i="5"/>
  <c r="O69" i="5"/>
  <c r="N69" i="5"/>
  <c r="M69" i="5"/>
  <c r="L69" i="5"/>
  <c r="K69" i="5"/>
  <c r="J69" i="5"/>
  <c r="I69" i="5"/>
  <c r="H69" i="5"/>
  <c r="G69" i="5"/>
  <c r="F69" i="5"/>
  <c r="E69" i="5"/>
  <c r="E169" i="5" s="1"/>
  <c r="D69" i="5"/>
  <c r="D169" i="5" s="1"/>
  <c r="A69" i="5"/>
  <c r="A68" i="5"/>
  <c r="O67" i="5"/>
  <c r="N67" i="5"/>
  <c r="M67" i="5"/>
  <c r="L67" i="5"/>
  <c r="K67" i="5"/>
  <c r="J67" i="5"/>
  <c r="I67" i="5"/>
  <c r="H67" i="5"/>
  <c r="G67" i="5"/>
  <c r="F67" i="5"/>
  <c r="E67" i="5"/>
  <c r="E176" i="5" s="1"/>
  <c r="D67" i="5"/>
  <c r="D176" i="5" s="1"/>
  <c r="A67" i="5"/>
  <c r="A66" i="5"/>
  <c r="A65" i="5"/>
  <c r="A64" i="5"/>
  <c r="O63" i="5"/>
  <c r="N63" i="5"/>
  <c r="M63" i="5"/>
  <c r="L63" i="5"/>
  <c r="K63" i="5"/>
  <c r="J63" i="5"/>
  <c r="I63" i="5"/>
  <c r="H63" i="5"/>
  <c r="G63" i="5"/>
  <c r="F63" i="5"/>
  <c r="E63" i="5"/>
  <c r="E168" i="5" s="1"/>
  <c r="D63" i="5"/>
  <c r="D168" i="5" s="1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O25" i="5"/>
  <c r="N25" i="5"/>
  <c r="M25" i="5"/>
  <c r="L25" i="5"/>
  <c r="K25" i="5"/>
  <c r="J25" i="5"/>
  <c r="I25" i="5"/>
  <c r="H25" i="5"/>
  <c r="G25" i="5"/>
  <c r="F25" i="5"/>
  <c r="E25" i="5"/>
  <c r="E175" i="5" s="1"/>
  <c r="D25" i="5"/>
  <c r="D175" i="5" s="1"/>
  <c r="A25" i="5"/>
  <c r="A24" i="5"/>
  <c r="A23" i="5"/>
  <c r="A22" i="5"/>
  <c r="A21" i="5"/>
  <c r="O20" i="5"/>
  <c r="N20" i="5"/>
  <c r="M20" i="5"/>
  <c r="L20" i="5"/>
  <c r="K20" i="5"/>
  <c r="J20" i="5"/>
  <c r="I20" i="5"/>
  <c r="H20" i="5"/>
  <c r="G20" i="5"/>
  <c r="F20" i="5"/>
  <c r="E20" i="5"/>
  <c r="E174" i="5" s="1"/>
  <c r="D20" i="5"/>
  <c r="D174" i="5" s="1"/>
  <c r="A20" i="5"/>
  <c r="A19" i="5"/>
  <c r="A18" i="5"/>
  <c r="A17" i="5"/>
  <c r="A16" i="5"/>
  <c r="A15" i="5"/>
  <c r="A14" i="5"/>
  <c r="A13" i="5"/>
  <c r="O12" i="5"/>
  <c r="N12" i="5"/>
  <c r="M12" i="5"/>
  <c r="L12" i="5"/>
  <c r="K12" i="5"/>
  <c r="J12" i="5"/>
  <c r="I12" i="5"/>
  <c r="H12" i="5"/>
  <c r="G12" i="5"/>
  <c r="F12" i="5"/>
  <c r="E12" i="5"/>
  <c r="E167" i="5" s="1"/>
  <c r="D12" i="5"/>
  <c r="A12" i="5"/>
  <c r="A11" i="5"/>
  <c r="A10" i="5"/>
  <c r="A9" i="5"/>
  <c r="A8" i="5"/>
  <c r="A7" i="5"/>
  <c r="A6" i="5"/>
  <c r="A5" i="5"/>
  <c r="A4" i="5"/>
  <c r="AF7" i="3" l="1"/>
  <c r="AF15" i="3"/>
  <c r="AF9" i="3"/>
  <c r="AF12" i="3"/>
  <c r="AF18" i="3"/>
  <c r="AF14" i="3"/>
  <c r="AF19" i="3"/>
  <c r="AF13" i="3"/>
  <c r="AF20" i="3"/>
  <c r="AE11" i="3"/>
  <c r="AE22" i="3" s="1"/>
  <c r="AE21" i="3"/>
  <c r="AL10" i="3"/>
  <c r="AX10" i="3" s="1"/>
  <c r="AL6" i="3"/>
  <c r="AX6" i="3" s="1"/>
  <c r="AL17" i="3"/>
  <c r="AX17" i="3" s="1"/>
  <c r="AL7" i="3"/>
  <c r="AX7" i="3" s="1"/>
  <c r="AL15" i="3"/>
  <c r="AX15" i="3" s="1"/>
  <c r="AL16" i="3"/>
  <c r="AX16" i="3" s="1"/>
  <c r="AL9" i="3"/>
  <c r="AX9" i="3" s="1"/>
  <c r="AL14" i="3"/>
  <c r="AX14" i="3" s="1"/>
  <c r="AL18" i="3"/>
  <c r="AX18" i="3" s="1"/>
  <c r="AL20" i="3"/>
  <c r="AX20" i="3" s="1"/>
  <c r="AL12" i="3"/>
  <c r="AX12" i="3" s="1"/>
  <c r="AL19" i="3"/>
  <c r="AX19" i="3" s="1"/>
  <c r="AL8" i="3"/>
  <c r="AX8" i="3" s="1"/>
  <c r="AL13" i="3"/>
  <c r="AX13" i="3" s="1"/>
  <c r="AL21" i="3"/>
  <c r="AX21" i="3" s="1"/>
  <c r="AL11" i="3"/>
  <c r="AX11" i="3" s="1"/>
  <c r="AL22" i="3"/>
  <c r="AX22" i="3" s="1"/>
  <c r="AF16" i="3"/>
  <c r="AF10" i="3"/>
  <c r="AF17" i="3"/>
  <c r="AF8" i="3"/>
  <c r="AF6" i="3"/>
  <c r="AA5" i="3"/>
  <c r="Z23" i="3"/>
  <c r="I162" i="4"/>
  <c r="N162" i="4"/>
  <c r="D161" i="4"/>
  <c r="M162" i="4"/>
  <c r="H162" i="4"/>
  <c r="H163" i="4" s="1"/>
  <c r="H165" i="4" s="1"/>
  <c r="H166" i="4" s="1"/>
  <c r="E161" i="4"/>
  <c r="F161" i="4"/>
  <c r="G157" i="5"/>
  <c r="I157" i="5"/>
  <c r="H157" i="5"/>
  <c r="D157" i="5"/>
  <c r="M158" i="5"/>
  <c r="N158" i="5"/>
  <c r="I158" i="5"/>
  <c r="F158" i="5"/>
  <c r="H158" i="5"/>
  <c r="K158" i="5"/>
  <c r="H161" i="4"/>
  <c r="I161" i="4"/>
  <c r="I163" i="4" s="1"/>
  <c r="I165" i="4" s="1"/>
  <c r="I166" i="4" s="1"/>
  <c r="F162" i="4"/>
  <c r="K161" i="4"/>
  <c r="L161" i="4"/>
  <c r="K162" i="4"/>
  <c r="L162" i="4"/>
  <c r="D183" i="4"/>
  <c r="D178" i="4"/>
  <c r="E162" i="4"/>
  <c r="J162" i="4"/>
  <c r="E183" i="4"/>
  <c r="E178" i="4"/>
  <c r="G161" i="4"/>
  <c r="D162" i="4"/>
  <c r="D163" i="4" s="1"/>
  <c r="D165" i="4" s="1"/>
  <c r="D166" i="4" s="1"/>
  <c r="J161" i="4"/>
  <c r="G162" i="4"/>
  <c r="O162" i="4"/>
  <c r="M161" i="4"/>
  <c r="N161" i="4"/>
  <c r="O161" i="4"/>
  <c r="N159" i="5"/>
  <c r="N161" i="5" s="1"/>
  <c r="N162" i="5" s="1"/>
  <c r="M157" i="5"/>
  <c r="L158" i="5"/>
  <c r="D158" i="5"/>
  <c r="D159" i="5" s="1"/>
  <c r="D161" i="5" s="1"/>
  <c r="D162" i="5" s="1"/>
  <c r="O158" i="5"/>
  <c r="D179" i="5"/>
  <c r="E179" i="5"/>
  <c r="G158" i="5"/>
  <c r="N157" i="5"/>
  <c r="D178" i="5"/>
  <c r="F157" i="5"/>
  <c r="D167" i="5"/>
  <c r="J157" i="5"/>
  <c r="L157" i="5"/>
  <c r="K157" i="5"/>
  <c r="K159" i="5" s="1"/>
  <c r="K161" i="5" s="1"/>
  <c r="K162" i="5" s="1"/>
  <c r="O157" i="5"/>
  <c r="E158" i="5"/>
  <c r="J158" i="5"/>
  <c r="E157" i="5"/>
  <c r="F163" i="4"/>
  <c r="F165" i="4" s="1"/>
  <c r="F166" i="4" s="1"/>
  <c r="L148" i="2"/>
  <c r="K148" i="2"/>
  <c r="M131" i="2"/>
  <c r="M148" i="2" s="1"/>
  <c r="L131" i="2"/>
  <c r="K131" i="2"/>
  <c r="J131" i="2"/>
  <c r="J148" i="2" s="1"/>
  <c r="I131" i="2"/>
  <c r="I148" i="2" s="1"/>
  <c r="H131" i="2"/>
  <c r="H148" i="2" s="1"/>
  <c r="G131" i="2"/>
  <c r="G148" i="2" s="1"/>
  <c r="F131" i="2"/>
  <c r="F148" i="2" s="1"/>
  <c r="E131" i="2"/>
  <c r="E148" i="2" s="1"/>
  <c r="D131" i="2"/>
  <c r="D148" i="2" s="1"/>
  <c r="M130" i="2"/>
  <c r="M147" i="2" s="1"/>
  <c r="L130" i="2"/>
  <c r="L147" i="2" s="1"/>
  <c r="K130" i="2"/>
  <c r="K147" i="2" s="1"/>
  <c r="J130" i="2"/>
  <c r="J147" i="2" s="1"/>
  <c r="I130" i="2"/>
  <c r="I147" i="2" s="1"/>
  <c r="H130" i="2"/>
  <c r="H147" i="2" s="1"/>
  <c r="G130" i="2"/>
  <c r="G147" i="2" s="1"/>
  <c r="F130" i="2"/>
  <c r="F147" i="2" s="1"/>
  <c r="E130" i="2"/>
  <c r="E147" i="2" s="1"/>
  <c r="D130" i="2"/>
  <c r="D147" i="2" s="1"/>
  <c r="M129" i="2"/>
  <c r="M146" i="2" s="1"/>
  <c r="L129" i="2"/>
  <c r="L146" i="2" s="1"/>
  <c r="K129" i="2"/>
  <c r="K146" i="2" s="1"/>
  <c r="J129" i="2"/>
  <c r="J146" i="2" s="1"/>
  <c r="I129" i="2"/>
  <c r="I146" i="2" s="1"/>
  <c r="H129" i="2"/>
  <c r="H146" i="2" s="1"/>
  <c r="G129" i="2"/>
  <c r="G146" i="2" s="1"/>
  <c r="F129" i="2"/>
  <c r="F146" i="2" s="1"/>
  <c r="E129" i="2"/>
  <c r="E146" i="2" s="1"/>
  <c r="D129" i="2"/>
  <c r="D146" i="2" s="1"/>
  <c r="M128" i="2"/>
  <c r="M145" i="2" s="1"/>
  <c r="L128" i="2"/>
  <c r="L145" i="2" s="1"/>
  <c r="K128" i="2"/>
  <c r="K145" i="2" s="1"/>
  <c r="J128" i="2"/>
  <c r="J145" i="2" s="1"/>
  <c r="I128" i="2"/>
  <c r="I145" i="2" s="1"/>
  <c r="H128" i="2"/>
  <c r="H145" i="2" s="1"/>
  <c r="G128" i="2"/>
  <c r="G145" i="2" s="1"/>
  <c r="F128" i="2"/>
  <c r="F145" i="2" s="1"/>
  <c r="E128" i="2"/>
  <c r="E145" i="2" s="1"/>
  <c r="D128" i="2"/>
  <c r="D145" i="2" s="1"/>
  <c r="M127" i="2"/>
  <c r="M144" i="2" s="1"/>
  <c r="L127" i="2"/>
  <c r="L144" i="2" s="1"/>
  <c r="K127" i="2"/>
  <c r="K144" i="2" s="1"/>
  <c r="J127" i="2"/>
  <c r="J144" i="2" s="1"/>
  <c r="I127" i="2"/>
  <c r="I144" i="2" s="1"/>
  <c r="H127" i="2"/>
  <c r="H144" i="2" s="1"/>
  <c r="G127" i="2"/>
  <c r="G144" i="2" s="1"/>
  <c r="F127" i="2"/>
  <c r="F144" i="2" s="1"/>
  <c r="E127" i="2"/>
  <c r="E144" i="2" s="1"/>
  <c r="D127" i="2"/>
  <c r="D144" i="2" s="1"/>
  <c r="M126" i="2"/>
  <c r="M143" i="2" s="1"/>
  <c r="L126" i="2"/>
  <c r="L143" i="2" s="1"/>
  <c r="K126" i="2"/>
  <c r="K143" i="2" s="1"/>
  <c r="J126" i="2"/>
  <c r="J143" i="2" s="1"/>
  <c r="I126" i="2"/>
  <c r="I143" i="2" s="1"/>
  <c r="H126" i="2"/>
  <c r="H143" i="2" s="1"/>
  <c r="G126" i="2"/>
  <c r="G143" i="2" s="1"/>
  <c r="F126" i="2"/>
  <c r="F143" i="2" s="1"/>
  <c r="E126" i="2"/>
  <c r="E143" i="2" s="1"/>
  <c r="D126" i="2"/>
  <c r="D143" i="2" s="1"/>
  <c r="M125" i="2"/>
  <c r="M142" i="2" s="1"/>
  <c r="L125" i="2"/>
  <c r="L142" i="2" s="1"/>
  <c r="K125" i="2"/>
  <c r="K142" i="2" s="1"/>
  <c r="J125" i="2"/>
  <c r="J142" i="2" s="1"/>
  <c r="I125" i="2"/>
  <c r="I142" i="2" s="1"/>
  <c r="H125" i="2"/>
  <c r="H142" i="2" s="1"/>
  <c r="G125" i="2"/>
  <c r="G142" i="2" s="1"/>
  <c r="F125" i="2"/>
  <c r="F142" i="2" s="1"/>
  <c r="E125" i="2"/>
  <c r="E142" i="2" s="1"/>
  <c r="D125" i="2"/>
  <c r="D142" i="2" s="1"/>
  <c r="M124" i="2"/>
  <c r="M141" i="2" s="1"/>
  <c r="L124" i="2"/>
  <c r="L141" i="2" s="1"/>
  <c r="K124" i="2"/>
  <c r="K141" i="2" s="1"/>
  <c r="J124" i="2"/>
  <c r="J141" i="2" s="1"/>
  <c r="I124" i="2"/>
  <c r="I141" i="2" s="1"/>
  <c r="H124" i="2"/>
  <c r="H141" i="2" s="1"/>
  <c r="G124" i="2"/>
  <c r="G141" i="2" s="1"/>
  <c r="F124" i="2"/>
  <c r="F141" i="2" s="1"/>
  <c r="E124" i="2"/>
  <c r="E141" i="2" s="1"/>
  <c r="D124" i="2"/>
  <c r="D141" i="2" s="1"/>
  <c r="M123" i="2"/>
  <c r="M140" i="2" s="1"/>
  <c r="L123" i="2"/>
  <c r="L140" i="2" s="1"/>
  <c r="K123" i="2"/>
  <c r="K140" i="2" s="1"/>
  <c r="J123" i="2"/>
  <c r="J140" i="2" s="1"/>
  <c r="I123" i="2"/>
  <c r="I140" i="2" s="1"/>
  <c r="H123" i="2"/>
  <c r="H140" i="2" s="1"/>
  <c r="G123" i="2"/>
  <c r="G140" i="2" s="1"/>
  <c r="F123" i="2"/>
  <c r="F140" i="2" s="1"/>
  <c r="E123" i="2"/>
  <c r="E140" i="2" s="1"/>
  <c r="D123" i="2"/>
  <c r="D140" i="2" s="1"/>
  <c r="M122" i="2"/>
  <c r="M139" i="2" s="1"/>
  <c r="L122" i="2"/>
  <c r="L139" i="2" s="1"/>
  <c r="K122" i="2"/>
  <c r="K139" i="2" s="1"/>
  <c r="J122" i="2"/>
  <c r="J139" i="2" s="1"/>
  <c r="I122" i="2"/>
  <c r="I139" i="2" s="1"/>
  <c r="H122" i="2"/>
  <c r="H139" i="2" s="1"/>
  <c r="G122" i="2"/>
  <c r="G139" i="2" s="1"/>
  <c r="F122" i="2"/>
  <c r="F139" i="2" s="1"/>
  <c r="E122" i="2"/>
  <c r="E139" i="2" s="1"/>
  <c r="D122" i="2"/>
  <c r="D139" i="2" s="1"/>
  <c r="O121" i="2"/>
  <c r="O138" i="2" s="1"/>
  <c r="N121" i="2"/>
  <c r="N138" i="2" s="1"/>
  <c r="M121" i="2"/>
  <c r="M138" i="2" s="1"/>
  <c r="L121" i="2"/>
  <c r="L138" i="2" s="1"/>
  <c r="K121" i="2"/>
  <c r="K138" i="2" s="1"/>
  <c r="J121" i="2"/>
  <c r="J138" i="2" s="1"/>
  <c r="I121" i="2"/>
  <c r="I138" i="2" s="1"/>
  <c r="H121" i="2"/>
  <c r="H138" i="2" s="1"/>
  <c r="G121" i="2"/>
  <c r="G138" i="2" s="1"/>
  <c r="F121" i="2"/>
  <c r="F138" i="2" s="1"/>
  <c r="E121" i="2"/>
  <c r="E138" i="2" s="1"/>
  <c r="D121" i="2"/>
  <c r="D138" i="2" s="1"/>
  <c r="M120" i="2"/>
  <c r="M137" i="2" s="1"/>
  <c r="L120" i="2"/>
  <c r="L137" i="2" s="1"/>
  <c r="K120" i="2"/>
  <c r="K137" i="2" s="1"/>
  <c r="J120" i="2"/>
  <c r="J137" i="2" s="1"/>
  <c r="I120" i="2"/>
  <c r="I137" i="2" s="1"/>
  <c r="H120" i="2"/>
  <c r="H137" i="2" s="1"/>
  <c r="G120" i="2"/>
  <c r="G137" i="2" s="1"/>
  <c r="F120" i="2"/>
  <c r="F137" i="2" s="1"/>
  <c r="E120" i="2"/>
  <c r="E137" i="2" s="1"/>
  <c r="D120" i="2"/>
  <c r="D137" i="2" s="1"/>
  <c r="M119" i="2"/>
  <c r="M136" i="2" s="1"/>
  <c r="L119" i="2"/>
  <c r="L136" i="2" s="1"/>
  <c r="K119" i="2"/>
  <c r="K136" i="2" s="1"/>
  <c r="J119" i="2"/>
  <c r="J136" i="2" s="1"/>
  <c r="I119" i="2"/>
  <c r="I136" i="2" s="1"/>
  <c r="H119" i="2"/>
  <c r="H136" i="2" s="1"/>
  <c r="G119" i="2"/>
  <c r="G136" i="2" s="1"/>
  <c r="F119" i="2"/>
  <c r="F136" i="2" s="1"/>
  <c r="E119" i="2"/>
  <c r="E136" i="2" s="1"/>
  <c r="D119" i="2"/>
  <c r="D136" i="2" s="1"/>
  <c r="M114" i="2"/>
  <c r="L114" i="2"/>
  <c r="K114" i="2"/>
  <c r="J114" i="2"/>
  <c r="J115" i="2" s="1"/>
  <c r="J116" i="2" s="1"/>
  <c r="I114" i="2"/>
  <c r="H114" i="2"/>
  <c r="G114" i="2"/>
  <c r="F114" i="2"/>
  <c r="E114" i="2"/>
  <c r="D114" i="2"/>
  <c r="M113" i="2"/>
  <c r="L113" i="2"/>
  <c r="K113" i="2"/>
  <c r="J113" i="2"/>
  <c r="I113" i="2"/>
  <c r="H113" i="2"/>
  <c r="G113" i="2"/>
  <c r="F113" i="2"/>
  <c r="E113" i="2"/>
  <c r="D113" i="2"/>
  <c r="X112" i="2"/>
  <c r="W112" i="2"/>
  <c r="V112" i="2"/>
  <c r="U112" i="2"/>
  <c r="T112" i="2"/>
  <c r="S112" i="2"/>
  <c r="R112" i="2"/>
  <c r="Q112" i="2"/>
  <c r="O112" i="2"/>
  <c r="O131" i="2" s="1"/>
  <c r="O148" i="2" s="1"/>
  <c r="N112" i="2"/>
  <c r="N131" i="2" s="1"/>
  <c r="N148" i="2" s="1"/>
  <c r="P111" i="2"/>
  <c r="P110" i="2"/>
  <c r="P109" i="2"/>
  <c r="P108" i="2"/>
  <c r="P107" i="2"/>
  <c r="P106" i="2"/>
  <c r="P105" i="2"/>
  <c r="O104" i="2"/>
  <c r="O125" i="2" s="1"/>
  <c r="O142" i="2" s="1"/>
  <c r="N104" i="2"/>
  <c r="N125" i="2" s="1"/>
  <c r="N142" i="2" s="1"/>
  <c r="P103" i="2"/>
  <c r="P102" i="2"/>
  <c r="P101" i="2"/>
  <c r="P100" i="2"/>
  <c r="P99" i="2"/>
  <c r="P98" i="2"/>
  <c r="P97" i="2"/>
  <c r="P96" i="2"/>
  <c r="P95" i="2"/>
  <c r="P94" i="2"/>
  <c r="P93" i="2"/>
  <c r="P92" i="2"/>
  <c r="O91" i="2"/>
  <c r="O124" i="2" s="1"/>
  <c r="O141" i="2" s="1"/>
  <c r="N91" i="2"/>
  <c r="N124" i="2" s="1"/>
  <c r="N141" i="2" s="1"/>
  <c r="P90" i="2"/>
  <c r="P89" i="2"/>
  <c r="P88" i="2"/>
  <c r="P87" i="2"/>
  <c r="P86" i="2"/>
  <c r="P85" i="2"/>
  <c r="O84" i="2"/>
  <c r="O123" i="2" s="1"/>
  <c r="O140" i="2" s="1"/>
  <c r="N84" i="2"/>
  <c r="N123" i="2" s="1"/>
  <c r="N140" i="2" s="1"/>
  <c r="P83" i="2"/>
  <c r="P82" i="2"/>
  <c r="P81" i="2"/>
  <c r="P80" i="2"/>
  <c r="P79" i="2"/>
  <c r="P78" i="2"/>
  <c r="P77" i="2"/>
  <c r="O76" i="2"/>
  <c r="O130" i="2" s="1"/>
  <c r="O147" i="2" s="1"/>
  <c r="N76" i="2"/>
  <c r="N130" i="2" s="1"/>
  <c r="N147" i="2" s="1"/>
  <c r="P75" i="2"/>
  <c r="P74" i="2"/>
  <c r="P73" i="2"/>
  <c r="O72" i="2"/>
  <c r="O122" i="2" s="1"/>
  <c r="O139" i="2" s="1"/>
  <c r="N72" i="2"/>
  <c r="N122" i="2" s="1"/>
  <c r="N139" i="2" s="1"/>
  <c r="P71" i="2"/>
  <c r="O70" i="2"/>
  <c r="O129" i="2" s="1"/>
  <c r="O146" i="2" s="1"/>
  <c r="N70" i="2"/>
  <c r="P69" i="2"/>
  <c r="P68" i="2"/>
  <c r="P121" i="2" s="1"/>
  <c r="P138" i="2" s="1"/>
  <c r="P67" i="2"/>
  <c r="O66" i="2"/>
  <c r="O128" i="2" s="1"/>
  <c r="O145" i="2" s="1"/>
  <c r="N66" i="2"/>
  <c r="P66" i="2" s="1"/>
  <c r="P128" i="2" s="1"/>
  <c r="P145" i="2" s="1"/>
  <c r="P65" i="2"/>
  <c r="P64" i="2"/>
  <c r="P63" i="2"/>
  <c r="O62" i="2"/>
  <c r="O120" i="2" s="1"/>
  <c r="O137" i="2" s="1"/>
  <c r="N62" i="2"/>
  <c r="N120" i="2" s="1"/>
  <c r="N137" i="2" s="1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O24" i="2"/>
  <c r="O127" i="2" s="1"/>
  <c r="O144" i="2" s="1"/>
  <c r="N24" i="2"/>
  <c r="P24" i="2" s="1"/>
  <c r="P127" i="2" s="1"/>
  <c r="P144" i="2" s="1"/>
  <c r="P23" i="2"/>
  <c r="P22" i="2"/>
  <c r="P21" i="2"/>
  <c r="P20" i="2"/>
  <c r="O19" i="2"/>
  <c r="O126" i="2" s="1"/>
  <c r="O143" i="2" s="1"/>
  <c r="N19" i="2"/>
  <c r="P18" i="2"/>
  <c r="P17" i="2"/>
  <c r="P16" i="2"/>
  <c r="P15" i="2"/>
  <c r="P14" i="2"/>
  <c r="P13" i="2"/>
  <c r="P12" i="2"/>
  <c r="O11" i="2"/>
  <c r="N11" i="2"/>
  <c r="N119" i="2" s="1"/>
  <c r="N136" i="2" s="1"/>
  <c r="P10" i="2"/>
  <c r="P9" i="2"/>
  <c r="P8" i="2"/>
  <c r="P7" i="2"/>
  <c r="P6" i="2"/>
  <c r="P5" i="2"/>
  <c r="P4" i="2"/>
  <c r="P1" i="2"/>
  <c r="D154" i="1"/>
  <c r="D153" i="1"/>
  <c r="D152" i="1"/>
  <c r="D145" i="1"/>
  <c r="M140" i="1"/>
  <c r="M156" i="1" s="1"/>
  <c r="L140" i="1"/>
  <c r="L156" i="1" s="1"/>
  <c r="K140" i="1"/>
  <c r="K156" i="1" s="1"/>
  <c r="J140" i="1"/>
  <c r="J156" i="1" s="1"/>
  <c r="I140" i="1"/>
  <c r="I156" i="1" s="1"/>
  <c r="H140" i="1"/>
  <c r="H156" i="1" s="1"/>
  <c r="G140" i="1"/>
  <c r="G156" i="1" s="1"/>
  <c r="F140" i="1"/>
  <c r="F156" i="1" s="1"/>
  <c r="E140" i="1"/>
  <c r="E156" i="1" s="1"/>
  <c r="D156" i="1"/>
  <c r="M139" i="1"/>
  <c r="M155" i="1" s="1"/>
  <c r="L139" i="1"/>
  <c r="L155" i="1" s="1"/>
  <c r="K139" i="1"/>
  <c r="K155" i="1" s="1"/>
  <c r="J139" i="1"/>
  <c r="J155" i="1" s="1"/>
  <c r="I139" i="1"/>
  <c r="I155" i="1" s="1"/>
  <c r="H139" i="1"/>
  <c r="H155" i="1" s="1"/>
  <c r="G139" i="1"/>
  <c r="G155" i="1" s="1"/>
  <c r="F139" i="1"/>
  <c r="F155" i="1" s="1"/>
  <c r="E139" i="1"/>
  <c r="E155" i="1" s="1"/>
  <c r="D139" i="1"/>
  <c r="D155" i="1" s="1"/>
  <c r="M138" i="1"/>
  <c r="M154" i="1" s="1"/>
  <c r="L138" i="1"/>
  <c r="L154" i="1" s="1"/>
  <c r="K138" i="1"/>
  <c r="K154" i="1" s="1"/>
  <c r="J138" i="1"/>
  <c r="J154" i="1" s="1"/>
  <c r="I138" i="1"/>
  <c r="I154" i="1" s="1"/>
  <c r="H138" i="1"/>
  <c r="H154" i="1" s="1"/>
  <c r="G138" i="1"/>
  <c r="G154" i="1" s="1"/>
  <c r="F138" i="1"/>
  <c r="F154" i="1" s="1"/>
  <c r="E138" i="1"/>
  <c r="E154" i="1" s="1"/>
  <c r="M137" i="1"/>
  <c r="M153" i="1" s="1"/>
  <c r="L137" i="1"/>
  <c r="L153" i="1" s="1"/>
  <c r="K137" i="1"/>
  <c r="K153" i="1" s="1"/>
  <c r="J137" i="1"/>
  <c r="J153" i="1" s="1"/>
  <c r="I137" i="1"/>
  <c r="I153" i="1" s="1"/>
  <c r="H137" i="1"/>
  <c r="H153" i="1" s="1"/>
  <c r="G137" i="1"/>
  <c r="G153" i="1" s="1"/>
  <c r="F137" i="1"/>
  <c r="F153" i="1" s="1"/>
  <c r="E137" i="1"/>
  <c r="E153" i="1" s="1"/>
  <c r="M136" i="1"/>
  <c r="M152" i="1" s="1"/>
  <c r="L136" i="1"/>
  <c r="L152" i="1" s="1"/>
  <c r="K136" i="1"/>
  <c r="K152" i="1" s="1"/>
  <c r="J136" i="1"/>
  <c r="J152" i="1" s="1"/>
  <c r="I136" i="1"/>
  <c r="I152" i="1" s="1"/>
  <c r="H136" i="1"/>
  <c r="H152" i="1" s="1"/>
  <c r="G136" i="1"/>
  <c r="G152" i="1" s="1"/>
  <c r="F136" i="1"/>
  <c r="F152" i="1" s="1"/>
  <c r="E136" i="1"/>
  <c r="E152" i="1" s="1"/>
  <c r="M135" i="1"/>
  <c r="M151" i="1" s="1"/>
  <c r="L135" i="1"/>
  <c r="L151" i="1" s="1"/>
  <c r="K135" i="1"/>
  <c r="K151" i="1" s="1"/>
  <c r="J135" i="1"/>
  <c r="J151" i="1" s="1"/>
  <c r="I135" i="1"/>
  <c r="I151" i="1" s="1"/>
  <c r="H135" i="1"/>
  <c r="H151" i="1" s="1"/>
  <c r="G135" i="1"/>
  <c r="G151" i="1" s="1"/>
  <c r="F135" i="1"/>
  <c r="F151" i="1" s="1"/>
  <c r="E135" i="1"/>
  <c r="E151" i="1" s="1"/>
  <c r="D135" i="1"/>
  <c r="D151" i="1" s="1"/>
  <c r="M134" i="1"/>
  <c r="M150" i="1" s="1"/>
  <c r="L134" i="1"/>
  <c r="L150" i="1" s="1"/>
  <c r="K134" i="1"/>
  <c r="K150" i="1" s="1"/>
  <c r="J134" i="1"/>
  <c r="J150" i="1" s="1"/>
  <c r="I134" i="1"/>
  <c r="I150" i="1" s="1"/>
  <c r="H134" i="1"/>
  <c r="H150" i="1" s="1"/>
  <c r="G134" i="1"/>
  <c r="G150" i="1" s="1"/>
  <c r="F134" i="1"/>
  <c r="F150" i="1" s="1"/>
  <c r="E134" i="1"/>
  <c r="E150" i="1" s="1"/>
  <c r="D134" i="1"/>
  <c r="D150" i="1" s="1"/>
  <c r="M133" i="1"/>
  <c r="M149" i="1" s="1"/>
  <c r="L133" i="1"/>
  <c r="L149" i="1" s="1"/>
  <c r="K133" i="1"/>
  <c r="K149" i="1" s="1"/>
  <c r="J133" i="1"/>
  <c r="J149" i="1" s="1"/>
  <c r="I133" i="1"/>
  <c r="I149" i="1" s="1"/>
  <c r="H133" i="1"/>
  <c r="H149" i="1" s="1"/>
  <c r="G133" i="1"/>
  <c r="G149" i="1" s="1"/>
  <c r="F133" i="1"/>
  <c r="F149" i="1" s="1"/>
  <c r="E133" i="1"/>
  <c r="E149" i="1" s="1"/>
  <c r="D133" i="1"/>
  <c r="D149" i="1" s="1"/>
  <c r="M132" i="1"/>
  <c r="M148" i="1" s="1"/>
  <c r="L132" i="1"/>
  <c r="L148" i="1" s="1"/>
  <c r="K132" i="1"/>
  <c r="K148" i="1" s="1"/>
  <c r="J132" i="1"/>
  <c r="J148" i="1" s="1"/>
  <c r="I132" i="1"/>
  <c r="I148" i="1" s="1"/>
  <c r="H132" i="1"/>
  <c r="H148" i="1" s="1"/>
  <c r="G132" i="1"/>
  <c r="G148" i="1" s="1"/>
  <c r="F132" i="1"/>
  <c r="F148" i="1" s="1"/>
  <c r="E132" i="1"/>
  <c r="E148" i="1" s="1"/>
  <c r="D132" i="1"/>
  <c r="D148" i="1" s="1"/>
  <c r="M131" i="1"/>
  <c r="M147" i="1" s="1"/>
  <c r="L131" i="1"/>
  <c r="L147" i="1" s="1"/>
  <c r="K131" i="1"/>
  <c r="K147" i="1" s="1"/>
  <c r="J131" i="1"/>
  <c r="J147" i="1" s="1"/>
  <c r="I131" i="1"/>
  <c r="I147" i="1" s="1"/>
  <c r="H131" i="1"/>
  <c r="H147" i="1" s="1"/>
  <c r="G131" i="1"/>
  <c r="G147" i="1" s="1"/>
  <c r="F131" i="1"/>
  <c r="F147" i="1" s="1"/>
  <c r="E131" i="1"/>
  <c r="E147" i="1" s="1"/>
  <c r="D131" i="1"/>
  <c r="D147" i="1" s="1"/>
  <c r="M130" i="1"/>
  <c r="M146" i="1" s="1"/>
  <c r="L130" i="1"/>
  <c r="L146" i="1" s="1"/>
  <c r="K130" i="1"/>
  <c r="K146" i="1" s="1"/>
  <c r="J130" i="1"/>
  <c r="J146" i="1" s="1"/>
  <c r="I130" i="1"/>
  <c r="I146" i="1" s="1"/>
  <c r="H130" i="1"/>
  <c r="H146" i="1" s="1"/>
  <c r="G130" i="1"/>
  <c r="G146" i="1" s="1"/>
  <c r="F130" i="1"/>
  <c r="F146" i="1" s="1"/>
  <c r="E130" i="1"/>
  <c r="E146" i="1" s="1"/>
  <c r="D146" i="1"/>
  <c r="M129" i="1"/>
  <c r="M145" i="1" s="1"/>
  <c r="L129" i="1"/>
  <c r="L145" i="1" s="1"/>
  <c r="K129" i="1"/>
  <c r="K145" i="1" s="1"/>
  <c r="J129" i="1"/>
  <c r="J145" i="1" s="1"/>
  <c r="I129" i="1"/>
  <c r="I145" i="1" s="1"/>
  <c r="H129" i="1"/>
  <c r="H145" i="1" s="1"/>
  <c r="G129" i="1"/>
  <c r="G145" i="1" s="1"/>
  <c r="F129" i="1"/>
  <c r="F145" i="1" s="1"/>
  <c r="E129" i="1"/>
  <c r="E145" i="1" s="1"/>
  <c r="M128" i="1"/>
  <c r="M144" i="1" s="1"/>
  <c r="L128" i="1"/>
  <c r="L144" i="1" s="1"/>
  <c r="K128" i="1"/>
  <c r="K144" i="1" s="1"/>
  <c r="J128" i="1"/>
  <c r="J144" i="1" s="1"/>
  <c r="I128" i="1"/>
  <c r="I144" i="1" s="1"/>
  <c r="H128" i="1"/>
  <c r="H144" i="1" s="1"/>
  <c r="G128" i="1"/>
  <c r="G144" i="1" s="1"/>
  <c r="F128" i="1"/>
  <c r="F144" i="1" s="1"/>
  <c r="E128" i="1"/>
  <c r="E144" i="1" s="1"/>
  <c r="D128" i="1"/>
  <c r="D144" i="1" s="1"/>
  <c r="M123" i="1"/>
  <c r="L123" i="1"/>
  <c r="K123" i="1"/>
  <c r="J123" i="1"/>
  <c r="I123" i="1"/>
  <c r="H123" i="1"/>
  <c r="G123" i="1"/>
  <c r="F123" i="1"/>
  <c r="E123" i="1"/>
  <c r="D123" i="1"/>
  <c r="M122" i="1"/>
  <c r="L122" i="1"/>
  <c r="K122" i="1"/>
  <c r="J122" i="1"/>
  <c r="I122" i="1"/>
  <c r="H122" i="1"/>
  <c r="G122" i="1"/>
  <c r="F122" i="1"/>
  <c r="E122" i="1"/>
  <c r="D122" i="1"/>
  <c r="P121" i="1"/>
  <c r="O120" i="1"/>
  <c r="O140" i="1" s="1"/>
  <c r="O156" i="1" s="1"/>
  <c r="N120" i="1"/>
  <c r="N140" i="1" s="1"/>
  <c r="N156" i="1" s="1"/>
  <c r="A120" i="1"/>
  <c r="P119" i="1"/>
  <c r="P118" i="1"/>
  <c r="P117" i="1"/>
  <c r="P116" i="1"/>
  <c r="P115" i="1"/>
  <c r="P114" i="1"/>
  <c r="P113" i="1"/>
  <c r="O112" i="1"/>
  <c r="O134" i="1" s="1"/>
  <c r="O150" i="1" s="1"/>
  <c r="N112" i="1"/>
  <c r="N134" i="1" s="1"/>
  <c r="N150" i="1" s="1"/>
  <c r="A112" i="1"/>
  <c r="P111" i="1"/>
  <c r="A111" i="1"/>
  <c r="P110" i="1"/>
  <c r="A110" i="1"/>
  <c r="P109" i="1"/>
  <c r="A109" i="1"/>
  <c r="P108" i="1"/>
  <c r="A108" i="1"/>
  <c r="P107" i="1"/>
  <c r="A107" i="1"/>
  <c r="P106" i="1"/>
  <c r="A106" i="1"/>
  <c r="P105" i="1"/>
  <c r="A105" i="1"/>
  <c r="P104" i="1"/>
  <c r="A104" i="1"/>
  <c r="P103" i="1"/>
  <c r="A103" i="1"/>
  <c r="P102" i="1"/>
  <c r="A102" i="1"/>
  <c r="P101" i="1"/>
  <c r="A101" i="1"/>
  <c r="P100" i="1"/>
  <c r="A100" i="1"/>
  <c r="P99" i="1"/>
  <c r="A99" i="1"/>
  <c r="O98" i="1"/>
  <c r="O133" i="1" s="1"/>
  <c r="O149" i="1" s="1"/>
  <c r="N98" i="1"/>
  <c r="A98" i="1"/>
  <c r="P97" i="1"/>
  <c r="A97" i="1"/>
  <c r="P96" i="1"/>
  <c r="A96" i="1"/>
  <c r="P95" i="1"/>
  <c r="A95" i="1"/>
  <c r="P94" i="1"/>
  <c r="A94" i="1"/>
  <c r="P93" i="1"/>
  <c r="A93" i="1"/>
  <c r="P92" i="1"/>
  <c r="A92" i="1"/>
  <c r="P91" i="1"/>
  <c r="A91" i="1"/>
  <c r="O90" i="1"/>
  <c r="O132" i="1" s="1"/>
  <c r="O148" i="1" s="1"/>
  <c r="N90" i="1"/>
  <c r="N132" i="1" s="1"/>
  <c r="N148" i="1" s="1"/>
  <c r="A90" i="1"/>
  <c r="P89" i="1"/>
  <c r="A89" i="1"/>
  <c r="P88" i="1"/>
  <c r="A88" i="1"/>
  <c r="P87" i="1"/>
  <c r="A87" i="1"/>
  <c r="P86" i="1"/>
  <c r="A86" i="1"/>
  <c r="P85" i="1"/>
  <c r="A85" i="1"/>
  <c r="P84" i="1"/>
  <c r="A84" i="1"/>
  <c r="P83" i="1"/>
  <c r="A83" i="1"/>
  <c r="O82" i="1"/>
  <c r="O139" i="1" s="1"/>
  <c r="O155" i="1" s="1"/>
  <c r="N82" i="1"/>
  <c r="N139" i="1" s="1"/>
  <c r="N155" i="1" s="1"/>
  <c r="A82" i="1"/>
  <c r="P81" i="1"/>
  <c r="A81" i="1"/>
  <c r="P80" i="1"/>
  <c r="A80" i="1"/>
  <c r="P79" i="1"/>
  <c r="A79" i="1"/>
  <c r="O78" i="1"/>
  <c r="O131" i="1" s="1"/>
  <c r="O147" i="1" s="1"/>
  <c r="N78" i="1"/>
  <c r="N131" i="1" s="1"/>
  <c r="N147" i="1" s="1"/>
  <c r="A78" i="1"/>
  <c r="P77" i="1"/>
  <c r="A77" i="1"/>
  <c r="O76" i="1"/>
  <c r="O138" i="1" s="1"/>
  <c r="O154" i="1" s="1"/>
  <c r="N76" i="1"/>
  <c r="N138" i="1" s="1"/>
  <c r="N154" i="1" s="1"/>
  <c r="A76" i="1"/>
  <c r="P75" i="1"/>
  <c r="A75" i="1"/>
  <c r="O74" i="1"/>
  <c r="O130" i="1" s="1"/>
  <c r="O146" i="1" s="1"/>
  <c r="N74" i="1"/>
  <c r="N130" i="1" s="1"/>
  <c r="N146" i="1" s="1"/>
  <c r="A74" i="1"/>
  <c r="P73" i="1"/>
  <c r="A73" i="1"/>
  <c r="O72" i="1"/>
  <c r="O137" i="1" s="1"/>
  <c r="O153" i="1" s="1"/>
  <c r="N72" i="1"/>
  <c r="N137" i="1" s="1"/>
  <c r="N153" i="1" s="1"/>
  <c r="A72" i="1"/>
  <c r="P71" i="1"/>
  <c r="A71" i="1"/>
  <c r="P70" i="1"/>
  <c r="A70" i="1"/>
  <c r="P69" i="1"/>
  <c r="A69" i="1"/>
  <c r="O68" i="1"/>
  <c r="O129" i="1" s="1"/>
  <c r="O145" i="1" s="1"/>
  <c r="N68" i="1"/>
  <c r="N129" i="1" s="1"/>
  <c r="N145" i="1" s="1"/>
  <c r="A68" i="1"/>
  <c r="P67" i="1"/>
  <c r="A67" i="1"/>
  <c r="P66" i="1"/>
  <c r="A66" i="1"/>
  <c r="P65" i="1"/>
  <c r="A65" i="1"/>
  <c r="P64" i="1"/>
  <c r="A64" i="1"/>
  <c r="P63" i="1"/>
  <c r="A63" i="1"/>
  <c r="P62" i="1"/>
  <c r="A62" i="1"/>
  <c r="P61" i="1"/>
  <c r="A61" i="1"/>
  <c r="P60" i="1"/>
  <c r="A60" i="1"/>
  <c r="P59" i="1"/>
  <c r="A59" i="1"/>
  <c r="P58" i="1"/>
  <c r="A58" i="1"/>
  <c r="P57" i="1"/>
  <c r="A57" i="1"/>
  <c r="P56" i="1"/>
  <c r="A56" i="1"/>
  <c r="P55" i="1"/>
  <c r="A55" i="1"/>
  <c r="P54" i="1"/>
  <c r="A54" i="1"/>
  <c r="P53" i="1"/>
  <c r="A53" i="1"/>
  <c r="P52" i="1"/>
  <c r="A52" i="1"/>
  <c r="P51" i="1"/>
  <c r="A51" i="1"/>
  <c r="P50" i="1"/>
  <c r="A50" i="1"/>
  <c r="P49" i="1"/>
  <c r="A49" i="1"/>
  <c r="P48" i="1"/>
  <c r="A48" i="1"/>
  <c r="P47" i="1"/>
  <c r="A47" i="1"/>
  <c r="P46" i="1"/>
  <c r="A46" i="1"/>
  <c r="P45" i="1"/>
  <c r="A45" i="1"/>
  <c r="P44" i="1"/>
  <c r="A44" i="1"/>
  <c r="P43" i="1"/>
  <c r="A43" i="1"/>
  <c r="P42" i="1"/>
  <c r="A42" i="1"/>
  <c r="P41" i="1"/>
  <c r="A41" i="1"/>
  <c r="P40" i="1"/>
  <c r="A40" i="1"/>
  <c r="P39" i="1"/>
  <c r="A39" i="1"/>
  <c r="P38" i="1"/>
  <c r="A38" i="1"/>
  <c r="P37" i="1"/>
  <c r="A37" i="1"/>
  <c r="P36" i="1"/>
  <c r="A36" i="1"/>
  <c r="P35" i="1"/>
  <c r="A35" i="1"/>
  <c r="P34" i="1"/>
  <c r="A34" i="1"/>
  <c r="P33" i="1"/>
  <c r="A33" i="1"/>
  <c r="P32" i="1"/>
  <c r="A32" i="1"/>
  <c r="P31" i="1"/>
  <c r="A31" i="1"/>
  <c r="P30" i="1"/>
  <c r="A30" i="1"/>
  <c r="P29" i="1"/>
  <c r="A29" i="1"/>
  <c r="P28" i="1"/>
  <c r="A28" i="1"/>
  <c r="P27" i="1"/>
  <c r="A27" i="1"/>
  <c r="P26" i="1"/>
  <c r="A26" i="1"/>
  <c r="O25" i="1"/>
  <c r="N25" i="1"/>
  <c r="N136" i="1" s="1"/>
  <c r="N152" i="1" s="1"/>
  <c r="A25" i="1"/>
  <c r="P24" i="1"/>
  <c r="A24" i="1"/>
  <c r="P23" i="1"/>
  <c r="A23" i="1"/>
  <c r="P22" i="1"/>
  <c r="A22" i="1"/>
  <c r="P21" i="1"/>
  <c r="A21" i="1"/>
  <c r="O20" i="1"/>
  <c r="N20" i="1"/>
  <c r="N135" i="1" s="1"/>
  <c r="N151" i="1" s="1"/>
  <c r="A20" i="1"/>
  <c r="P19" i="1"/>
  <c r="A19" i="1"/>
  <c r="P18" i="1"/>
  <c r="A18" i="1"/>
  <c r="P17" i="1"/>
  <c r="A17" i="1"/>
  <c r="P16" i="1"/>
  <c r="A16" i="1"/>
  <c r="P15" i="1"/>
  <c r="A15" i="1"/>
  <c r="P14" i="1"/>
  <c r="A14" i="1"/>
  <c r="P13" i="1"/>
  <c r="A13" i="1"/>
  <c r="O12" i="1"/>
  <c r="N12" i="1"/>
  <c r="A12" i="1"/>
  <c r="P11" i="1"/>
  <c r="A11" i="1"/>
  <c r="P10" i="1"/>
  <c r="A10" i="1"/>
  <c r="P9" i="1"/>
  <c r="A9" i="1"/>
  <c r="P8" i="1"/>
  <c r="A8" i="1"/>
  <c r="P7" i="1"/>
  <c r="A7" i="1"/>
  <c r="P6" i="1"/>
  <c r="A6" i="1"/>
  <c r="P5" i="1"/>
  <c r="A5" i="1"/>
  <c r="P4" i="1"/>
  <c r="A4" i="1"/>
  <c r="P1" i="1"/>
  <c r="Q1" i="1" s="1"/>
  <c r="L163" i="4" l="1"/>
  <c r="L165" i="4" s="1"/>
  <c r="L166" i="4" s="1"/>
  <c r="K163" i="4"/>
  <c r="K165" i="4" s="1"/>
  <c r="K166" i="4" s="1"/>
  <c r="AF21" i="3"/>
  <c r="AM9" i="3"/>
  <c r="AY9" i="3" s="1"/>
  <c r="AM19" i="3"/>
  <c r="AY19" i="3" s="1"/>
  <c r="AM8" i="3"/>
  <c r="AY8" i="3" s="1"/>
  <c r="AM16" i="3"/>
  <c r="AY16" i="3" s="1"/>
  <c r="AM14" i="3"/>
  <c r="AY14" i="3" s="1"/>
  <c r="AM17" i="3"/>
  <c r="AY17" i="3" s="1"/>
  <c r="AM10" i="3"/>
  <c r="AY10" i="3" s="1"/>
  <c r="AM20" i="3"/>
  <c r="AY20" i="3" s="1"/>
  <c r="AM6" i="3"/>
  <c r="AY6" i="3" s="1"/>
  <c r="AM7" i="3"/>
  <c r="AY7" i="3" s="1"/>
  <c r="AM18" i="3"/>
  <c r="AY18" i="3" s="1"/>
  <c r="AM12" i="3"/>
  <c r="AY12" i="3" s="1"/>
  <c r="AM13" i="3"/>
  <c r="AY13" i="3" s="1"/>
  <c r="AM15" i="3"/>
  <c r="AY15" i="3" s="1"/>
  <c r="AM21" i="3"/>
  <c r="AY21" i="3" s="1"/>
  <c r="AM22" i="3"/>
  <c r="AY22" i="3" s="1"/>
  <c r="AM11" i="3"/>
  <c r="AY11" i="3" s="1"/>
  <c r="AF11" i="3"/>
  <c r="AF22" i="3" s="1"/>
  <c r="AB5" i="3"/>
  <c r="AA23" i="3"/>
  <c r="P40" i="3"/>
  <c r="Q40" i="3" s="1"/>
  <c r="P41" i="3"/>
  <c r="Q41" i="3" s="1"/>
  <c r="P38" i="3"/>
  <c r="Q38" i="3" s="1"/>
  <c r="P34" i="3"/>
  <c r="Q34" i="3" s="1"/>
  <c r="I159" i="5"/>
  <c r="I161" i="5" s="1"/>
  <c r="I162" i="5" s="1"/>
  <c r="H159" i="5"/>
  <c r="H161" i="5" s="1"/>
  <c r="H162" i="5" s="1"/>
  <c r="G159" i="5"/>
  <c r="G161" i="5" s="1"/>
  <c r="G162" i="5" s="1"/>
  <c r="E159" i="5"/>
  <c r="E161" i="5" s="1"/>
  <c r="E162" i="5" s="1"/>
  <c r="P42" i="3"/>
  <c r="Q42" i="3" s="1"/>
  <c r="K115" i="2"/>
  <c r="K116" i="2" s="1"/>
  <c r="I124" i="1"/>
  <c r="I125" i="1" s="1"/>
  <c r="J124" i="1"/>
  <c r="J125" i="1" s="1"/>
  <c r="M124" i="1"/>
  <c r="M125" i="1" s="1"/>
  <c r="P98" i="1"/>
  <c r="P133" i="1" s="1"/>
  <c r="P149" i="1" s="1"/>
  <c r="D115" i="2"/>
  <c r="N128" i="2"/>
  <c r="N145" i="2" s="1"/>
  <c r="E115" i="2"/>
  <c r="E116" i="2" s="1"/>
  <c r="F115" i="2"/>
  <c r="F116" i="2" s="1"/>
  <c r="L115" i="2"/>
  <c r="L116" i="2" s="1"/>
  <c r="G115" i="2"/>
  <c r="G116" i="2" s="1"/>
  <c r="M115" i="2"/>
  <c r="M116" i="2" s="1"/>
  <c r="P76" i="2"/>
  <c r="P130" i="2" s="1"/>
  <c r="P147" i="2" s="1"/>
  <c r="H115" i="2"/>
  <c r="H116" i="2" s="1"/>
  <c r="P70" i="2"/>
  <c r="P129" i="2" s="1"/>
  <c r="P146" i="2" s="1"/>
  <c r="I115" i="2"/>
  <c r="I116" i="2" s="1"/>
  <c r="O114" i="2"/>
  <c r="E124" i="1"/>
  <c r="E125" i="1" s="1"/>
  <c r="F124" i="1"/>
  <c r="F125" i="1" s="1"/>
  <c r="G124" i="1"/>
  <c r="G125" i="1" s="1"/>
  <c r="H124" i="1"/>
  <c r="H125" i="1" s="1"/>
  <c r="N163" i="4"/>
  <c r="N165" i="4" s="1"/>
  <c r="N166" i="4" s="1"/>
  <c r="O163" i="4"/>
  <c r="O165" i="4" s="1"/>
  <c r="O166" i="4" s="1"/>
  <c r="M163" i="4"/>
  <c r="M165" i="4" s="1"/>
  <c r="M166" i="4" s="1"/>
  <c r="G163" i="4"/>
  <c r="G165" i="4" s="1"/>
  <c r="G166" i="4" s="1"/>
  <c r="P36" i="3"/>
  <c r="J163" i="4"/>
  <c r="J165" i="4" s="1"/>
  <c r="J166" i="4" s="1"/>
  <c r="P33" i="3"/>
  <c r="Q33" i="3" s="1"/>
  <c r="E163" i="4"/>
  <c r="E165" i="4" s="1"/>
  <c r="E166" i="4" s="1"/>
  <c r="P39" i="3"/>
  <c r="P37" i="3"/>
  <c r="J159" i="5"/>
  <c r="J161" i="5" s="1"/>
  <c r="J162" i="5" s="1"/>
  <c r="M159" i="5"/>
  <c r="M161" i="5" s="1"/>
  <c r="M162" i="5" s="1"/>
  <c r="F159" i="5"/>
  <c r="F161" i="5" s="1"/>
  <c r="F162" i="5" s="1"/>
  <c r="P35" i="3"/>
  <c r="Q35" i="3" s="1"/>
  <c r="O159" i="5"/>
  <c r="O161" i="5" s="1"/>
  <c r="O162" i="5" s="1"/>
  <c r="O113" i="2"/>
  <c r="O115" i="2" s="1"/>
  <c r="O116" i="2" s="1"/>
  <c r="N113" i="2"/>
  <c r="P112" i="2"/>
  <c r="P131" i="2" s="1"/>
  <c r="P148" i="2" s="1"/>
  <c r="P25" i="1"/>
  <c r="P136" i="1" s="1"/>
  <c r="P152" i="1" s="1"/>
  <c r="O123" i="1"/>
  <c r="P112" i="1"/>
  <c r="P134" i="1" s="1"/>
  <c r="P150" i="1" s="1"/>
  <c r="N123" i="1"/>
  <c r="P20" i="1"/>
  <c r="P135" i="1" s="1"/>
  <c r="P151" i="1" s="1"/>
  <c r="K124" i="1"/>
  <c r="K125" i="1" s="1"/>
  <c r="L124" i="1"/>
  <c r="L125" i="1" s="1"/>
  <c r="P43" i="3"/>
  <c r="Q43" i="3" s="1"/>
  <c r="L159" i="5"/>
  <c r="L161" i="5" s="1"/>
  <c r="L162" i="5" s="1"/>
  <c r="D116" i="2"/>
  <c r="P62" i="2"/>
  <c r="P120" i="2" s="1"/>
  <c r="P137" i="2" s="1"/>
  <c r="P72" i="2"/>
  <c r="P122" i="2" s="1"/>
  <c r="P139" i="2" s="1"/>
  <c r="P84" i="2"/>
  <c r="P123" i="2" s="1"/>
  <c r="P140" i="2" s="1"/>
  <c r="N127" i="2"/>
  <c r="N144" i="2" s="1"/>
  <c r="P19" i="2"/>
  <c r="P126" i="2" s="1"/>
  <c r="P143" i="2" s="1"/>
  <c r="P104" i="2"/>
  <c r="P125" i="2" s="1"/>
  <c r="P142" i="2" s="1"/>
  <c r="P91" i="2"/>
  <c r="P124" i="2" s="1"/>
  <c r="P141" i="2" s="1"/>
  <c r="O119" i="2"/>
  <c r="O136" i="2" s="1"/>
  <c r="N114" i="2"/>
  <c r="N129" i="2"/>
  <c r="N146" i="2" s="1"/>
  <c r="P11" i="2"/>
  <c r="P119" i="2" s="1"/>
  <c r="P136" i="2" s="1"/>
  <c r="N126" i="2"/>
  <c r="N143" i="2" s="1"/>
  <c r="N122" i="1"/>
  <c r="D124" i="1"/>
  <c r="O136" i="1"/>
  <c r="O152" i="1" s="1"/>
  <c r="P68" i="1"/>
  <c r="P129" i="1" s="1"/>
  <c r="P145" i="1" s="1"/>
  <c r="P74" i="1"/>
  <c r="P130" i="1" s="1"/>
  <c r="P146" i="1" s="1"/>
  <c r="O122" i="1"/>
  <c r="O135" i="1"/>
  <c r="O151" i="1" s="1"/>
  <c r="P120" i="1"/>
  <c r="P140" i="1" s="1"/>
  <c r="P156" i="1" s="1"/>
  <c r="P76" i="1"/>
  <c r="P138" i="1" s="1"/>
  <c r="P154" i="1" s="1"/>
  <c r="P82" i="1"/>
  <c r="P139" i="1" s="1"/>
  <c r="P155" i="1" s="1"/>
  <c r="N128" i="1"/>
  <c r="N144" i="1" s="1"/>
  <c r="O128" i="1"/>
  <c r="O144" i="1" s="1"/>
  <c r="N133" i="1"/>
  <c r="N149" i="1" s="1"/>
  <c r="P90" i="1"/>
  <c r="P132" i="1" s="1"/>
  <c r="P148" i="1" s="1"/>
  <c r="P12" i="1"/>
  <c r="P128" i="1" s="1"/>
  <c r="P144" i="1" s="1"/>
  <c r="P72" i="1"/>
  <c r="P137" i="1" s="1"/>
  <c r="P153" i="1" s="1"/>
  <c r="P78" i="1"/>
  <c r="P131" i="1" s="1"/>
  <c r="P147" i="1" s="1"/>
  <c r="S34" i="3" l="1"/>
  <c r="S41" i="3"/>
  <c r="S43" i="3"/>
  <c r="S33" i="3"/>
  <c r="S40" i="3"/>
  <c r="S35" i="3"/>
  <c r="S38" i="3"/>
  <c r="S42" i="3"/>
  <c r="P11" i="7"/>
  <c r="Q11" i="7" s="1"/>
  <c r="Q13" i="7" s="1"/>
  <c r="Q36" i="3"/>
  <c r="Q37" i="3"/>
  <c r="P17" i="7"/>
  <c r="Q17" i="7" s="1"/>
  <c r="Q19" i="7" s="1"/>
  <c r="Q39" i="3"/>
  <c r="P5" i="7"/>
  <c r="Q5" i="7" s="1"/>
  <c r="Q7" i="7" s="1"/>
  <c r="AN17" i="3"/>
  <c r="AZ17" i="3" s="1"/>
  <c r="AN8" i="3"/>
  <c r="AZ8" i="3" s="1"/>
  <c r="AN16" i="3"/>
  <c r="AZ16" i="3" s="1"/>
  <c r="AN18" i="3"/>
  <c r="AZ18" i="3" s="1"/>
  <c r="AN13" i="3"/>
  <c r="AZ13" i="3" s="1"/>
  <c r="AN12" i="3"/>
  <c r="AZ12" i="3" s="1"/>
  <c r="AN7" i="3"/>
  <c r="AZ7" i="3" s="1"/>
  <c r="AN14" i="3"/>
  <c r="AZ14" i="3" s="1"/>
  <c r="AN15" i="3"/>
  <c r="AZ15" i="3" s="1"/>
  <c r="AN10" i="3"/>
  <c r="AZ10" i="3" s="1"/>
  <c r="AN9" i="3"/>
  <c r="AZ9" i="3" s="1"/>
  <c r="AN20" i="3"/>
  <c r="AZ20" i="3" s="1"/>
  <c r="AN6" i="3"/>
  <c r="AZ6" i="3" s="1"/>
  <c r="AN19" i="3"/>
  <c r="AZ19" i="3" s="1"/>
  <c r="AN21" i="3"/>
  <c r="AZ21" i="3" s="1"/>
  <c r="AN11" i="3"/>
  <c r="AZ11" i="3" s="1"/>
  <c r="AN22" i="3"/>
  <c r="AZ22" i="3" s="1"/>
  <c r="AC5" i="3"/>
  <c r="AB23" i="3"/>
  <c r="Q32" i="3"/>
  <c r="P123" i="1"/>
  <c r="N115" i="2"/>
  <c r="N116" i="2" s="1"/>
  <c r="P113" i="2"/>
  <c r="O124" i="1"/>
  <c r="O125" i="1" s="1"/>
  <c r="N124" i="1"/>
  <c r="N125" i="1" s="1"/>
  <c r="P114" i="2"/>
  <c r="P115" i="2"/>
  <c r="P122" i="1"/>
  <c r="S32" i="3" l="1"/>
  <c r="S36" i="3"/>
  <c r="S39" i="3"/>
  <c r="S37" i="3"/>
  <c r="P22" i="7"/>
  <c r="Q22" i="7" s="1"/>
  <c r="Q24" i="7" s="1"/>
  <c r="AO15" i="3"/>
  <c r="BA15" i="3" s="1"/>
  <c r="AO9" i="3"/>
  <c r="BA9" i="3" s="1"/>
  <c r="AO12" i="3"/>
  <c r="BA12" i="3" s="1"/>
  <c r="AO14" i="3"/>
  <c r="BA14" i="3" s="1"/>
  <c r="AO18" i="3"/>
  <c r="BA18" i="3" s="1"/>
  <c r="AO6" i="3"/>
  <c r="BA6" i="3" s="1"/>
  <c r="AO8" i="3"/>
  <c r="BA8" i="3" s="1"/>
  <c r="AO17" i="3"/>
  <c r="BA17" i="3" s="1"/>
  <c r="AO16" i="3"/>
  <c r="BA16" i="3" s="1"/>
  <c r="AO7" i="3"/>
  <c r="BA7" i="3" s="1"/>
  <c r="AO13" i="3"/>
  <c r="BA13" i="3" s="1"/>
  <c r="AO10" i="3"/>
  <c r="BA10" i="3" s="1"/>
  <c r="AO19" i="3"/>
  <c r="BA19" i="3" s="1"/>
  <c r="AO20" i="3"/>
  <c r="BA20" i="3" s="1"/>
  <c r="AO21" i="3"/>
  <c r="BA21" i="3" s="1"/>
  <c r="AO11" i="3"/>
  <c r="BA11" i="3" s="1"/>
  <c r="AO22" i="3"/>
  <c r="BA22" i="3" s="1"/>
  <c r="AD5" i="3"/>
  <c r="AC23" i="3"/>
  <c r="Q44" i="3"/>
  <c r="P22" i="3"/>
  <c r="P48" i="3"/>
  <c r="P49" i="3" s="1"/>
  <c r="P124" i="1"/>
  <c r="Q124" i="1" s="1"/>
  <c r="Q125" i="1" s="1"/>
  <c r="Q126" i="1" s="1"/>
  <c r="S44" i="3" l="1"/>
  <c r="Q51" i="3"/>
  <c r="Q49" i="3"/>
  <c r="Q48" i="3"/>
  <c r="S48" i="3" s="1"/>
  <c r="P23" i="3"/>
  <c r="Q23" i="3" s="1"/>
  <c r="AP7" i="3"/>
  <c r="BB7" i="3" s="1"/>
  <c r="AP8" i="3"/>
  <c r="BB8" i="3" s="1"/>
  <c r="AP16" i="3"/>
  <c r="BB16" i="3" s="1"/>
  <c r="AP17" i="3"/>
  <c r="BB17" i="3" s="1"/>
  <c r="AP10" i="3"/>
  <c r="BB10" i="3" s="1"/>
  <c r="AP6" i="3"/>
  <c r="BB6" i="3" s="1"/>
  <c r="AP20" i="3"/>
  <c r="BB20" i="3" s="1"/>
  <c r="AP13" i="3"/>
  <c r="BB13" i="3" s="1"/>
  <c r="AP19" i="3"/>
  <c r="BB19" i="3" s="1"/>
  <c r="AP14" i="3"/>
  <c r="BB14" i="3" s="1"/>
  <c r="AP18" i="3"/>
  <c r="BB18" i="3" s="1"/>
  <c r="AP12" i="3"/>
  <c r="BB12" i="3" s="1"/>
  <c r="AP9" i="3"/>
  <c r="BB9" i="3" s="1"/>
  <c r="AP15" i="3"/>
  <c r="BB15" i="3" s="1"/>
  <c r="AP22" i="3"/>
  <c r="BB22" i="3" s="1"/>
  <c r="AP11" i="3"/>
  <c r="BB11" i="3" s="1"/>
  <c r="AP21" i="3"/>
  <c r="BB21" i="3" s="1"/>
  <c r="R44" i="3"/>
  <c r="AE5" i="3"/>
  <c r="AD23" i="3"/>
  <c r="S49" i="3"/>
  <c r="R32" i="3"/>
  <c r="R38" i="3"/>
  <c r="R37" i="3"/>
  <c r="R36" i="3"/>
  <c r="R42" i="3"/>
  <c r="R34" i="3"/>
  <c r="R40" i="3"/>
  <c r="R35" i="3"/>
  <c r="R33" i="3"/>
  <c r="R41" i="3"/>
  <c r="R43" i="3"/>
  <c r="R39" i="3"/>
  <c r="R18" i="3"/>
  <c r="R10" i="3"/>
  <c r="R15" i="3"/>
  <c r="R14" i="3"/>
  <c r="R17" i="3"/>
  <c r="R9" i="3"/>
  <c r="R6" i="3"/>
  <c r="R16" i="3"/>
  <c r="R13" i="3"/>
  <c r="R12" i="3"/>
  <c r="R11" i="3"/>
  <c r="R8" i="3"/>
  <c r="R7" i="3"/>
  <c r="P125" i="1"/>
  <c r="S27" i="3" l="1"/>
  <c r="S23" i="3"/>
  <c r="Q27" i="3"/>
  <c r="AQ7" i="3"/>
  <c r="BC7" i="3" s="1"/>
  <c r="AQ8" i="3"/>
  <c r="BC8" i="3" s="1"/>
  <c r="AQ15" i="3"/>
  <c r="BC15" i="3" s="1"/>
  <c r="AQ20" i="3"/>
  <c r="BC20" i="3" s="1"/>
  <c r="AQ9" i="3"/>
  <c r="BC9" i="3" s="1"/>
  <c r="AQ6" i="3"/>
  <c r="BC6" i="3" s="1"/>
  <c r="AQ12" i="3"/>
  <c r="BC12" i="3" s="1"/>
  <c r="AQ18" i="3"/>
  <c r="BC18" i="3" s="1"/>
  <c r="AQ16" i="3"/>
  <c r="BC16" i="3" s="1"/>
  <c r="AQ14" i="3"/>
  <c r="BC14" i="3" s="1"/>
  <c r="AQ10" i="3"/>
  <c r="BC10" i="3" s="1"/>
  <c r="AQ19" i="3"/>
  <c r="BC19" i="3" s="1"/>
  <c r="AQ13" i="3"/>
  <c r="BC13" i="3" s="1"/>
  <c r="AQ17" i="3"/>
  <c r="BC17" i="3" s="1"/>
  <c r="AQ21" i="3"/>
  <c r="BC21" i="3" s="1"/>
  <c r="AQ22" i="3"/>
  <c r="BC22" i="3" s="1"/>
  <c r="AQ11" i="3"/>
  <c r="BC11" i="3" s="1"/>
  <c r="AF5" i="3"/>
  <c r="AE23" i="3"/>
  <c r="R50" i="3"/>
  <c r="AF23" i="3" l="1"/>
  <c r="AR17" i="3"/>
  <c r="BD17" i="3" s="1"/>
  <c r="AR20" i="3"/>
  <c r="BD20" i="3" s="1"/>
  <c r="AR19" i="3"/>
  <c r="BD19" i="3" s="1"/>
  <c r="AR15" i="3"/>
  <c r="BD15" i="3" s="1"/>
  <c r="AR10" i="3"/>
  <c r="BD10" i="3" s="1"/>
  <c r="AR8" i="3"/>
  <c r="BD8" i="3" s="1"/>
  <c r="AR7" i="3"/>
  <c r="BD7" i="3" s="1"/>
  <c r="AR14" i="3"/>
  <c r="BD14" i="3" s="1"/>
  <c r="AR13" i="3"/>
  <c r="BD13" i="3" s="1"/>
  <c r="AR16" i="3"/>
  <c r="BD16" i="3" s="1"/>
  <c r="AR18" i="3"/>
  <c r="BD18" i="3" s="1"/>
  <c r="AR12" i="3"/>
  <c r="BD12" i="3" s="1"/>
  <c r="AR9" i="3"/>
  <c r="BD9" i="3" s="1"/>
  <c r="AR6" i="3"/>
  <c r="BD6" i="3" s="1"/>
  <c r="AR22" i="3"/>
  <c r="BD22" i="3" s="1"/>
  <c r="AR21" i="3"/>
  <c r="BD21" i="3" s="1"/>
  <c r="AR11" i="3"/>
  <c r="BD11" i="3" s="1"/>
  <c r="G83" i="15" l="1"/>
  <c r="P83" i="15" s="1"/>
  <c r="P83" i="3"/>
  <c r="X83" i="3"/>
  <c r="G87" i="15"/>
  <c r="P87" i="15" s="1"/>
  <c r="P87" i="3"/>
  <c r="X87" i="3"/>
  <c r="G91" i="15"/>
  <c r="P91" i="15" s="1"/>
  <c r="P91" i="3"/>
  <c r="X91" i="3"/>
  <c r="G88" i="15"/>
  <c r="P88" i="15" s="1"/>
  <c r="P88" i="3"/>
  <c r="X88" i="3"/>
  <c r="Y83" i="3" l="1"/>
  <c r="AK83" i="3" s="1"/>
  <c r="AW83" i="3" s="1"/>
  <c r="Q87" i="15"/>
  <c r="T87" i="15" s="1"/>
  <c r="R87" i="15"/>
  <c r="G89" i="15"/>
  <c r="P89" i="15" s="1"/>
  <c r="P89" i="3"/>
  <c r="X89" i="3"/>
  <c r="Q83" i="3"/>
  <c r="T83" i="3" s="1"/>
  <c r="R83" i="3"/>
  <c r="Q83" i="15"/>
  <c r="T83" i="15" s="1"/>
  <c r="R83" i="15"/>
  <c r="G82" i="15"/>
  <c r="P82" i="15" s="1"/>
  <c r="P82" i="3"/>
  <c r="X82" i="3"/>
  <c r="G85" i="15"/>
  <c r="P85" i="15" s="1"/>
  <c r="P85" i="3"/>
  <c r="X85" i="3"/>
  <c r="G90" i="15"/>
  <c r="P90" i="15" s="1"/>
  <c r="P90" i="3"/>
  <c r="X90" i="3"/>
  <c r="Q91" i="3"/>
  <c r="T91" i="3" s="1"/>
  <c r="R91" i="3"/>
  <c r="G80" i="15"/>
  <c r="P80" i="15" s="1"/>
  <c r="P80" i="3"/>
  <c r="Q80" i="3" s="1"/>
  <c r="X80" i="3"/>
  <c r="Y91" i="3"/>
  <c r="AK91" i="3" s="1"/>
  <c r="AW91" i="3" s="1"/>
  <c r="Q91" i="15"/>
  <c r="T91" i="15" s="1"/>
  <c r="R91" i="15"/>
  <c r="G92" i="15"/>
  <c r="P92" i="15" s="1"/>
  <c r="P92" i="3"/>
  <c r="X92" i="3"/>
  <c r="Y87" i="3"/>
  <c r="AK87" i="3" s="1"/>
  <c r="AW87" i="3" s="1"/>
  <c r="G86" i="15"/>
  <c r="P86" i="15" s="1"/>
  <c r="P86" i="3"/>
  <c r="X86" i="3"/>
  <c r="P6" i="7"/>
  <c r="Q87" i="3"/>
  <c r="T87" i="3" s="1"/>
  <c r="R87" i="3"/>
  <c r="Y88" i="3"/>
  <c r="AK88" i="3" s="1"/>
  <c r="AW88" i="3" s="1"/>
  <c r="Q88" i="3"/>
  <c r="T88" i="3" s="1"/>
  <c r="R88" i="3"/>
  <c r="Q88" i="15"/>
  <c r="T88" i="15" s="1"/>
  <c r="R88" i="15"/>
  <c r="G84" i="15"/>
  <c r="P84" i="15" s="1"/>
  <c r="P84" i="3"/>
  <c r="X84" i="3"/>
  <c r="G81" i="15"/>
  <c r="P81" i="15" s="1"/>
  <c r="P81" i="3"/>
  <c r="X81" i="3"/>
  <c r="Z91" i="3" l="1"/>
  <c r="AL91" i="3" s="1"/>
  <c r="AX91" i="3" s="1"/>
  <c r="Y80" i="3"/>
  <c r="AK80" i="3" s="1"/>
  <c r="AW80" i="3" s="1"/>
  <c r="X96" i="3"/>
  <c r="Q85" i="15"/>
  <c r="T85" i="15" s="1"/>
  <c r="R85" i="15"/>
  <c r="Y90" i="3"/>
  <c r="AK90" i="3" s="1"/>
  <c r="AW90" i="3" s="1"/>
  <c r="Q82" i="15"/>
  <c r="T82" i="15" s="1"/>
  <c r="R82" i="15"/>
  <c r="Y82" i="3"/>
  <c r="AK82" i="3" s="1"/>
  <c r="AW82" i="3" s="1"/>
  <c r="T80" i="3"/>
  <c r="P96" i="3"/>
  <c r="P97" i="3" s="1"/>
  <c r="Q101" i="3"/>
  <c r="R80" i="3"/>
  <c r="Y89" i="3"/>
  <c r="AK89" i="3" s="1"/>
  <c r="AW89" i="3" s="1"/>
  <c r="Y86" i="3"/>
  <c r="AK86" i="3" s="1"/>
  <c r="AW86" i="3" s="1"/>
  <c r="Q86" i="15"/>
  <c r="T86" i="15" s="1"/>
  <c r="R86" i="15"/>
  <c r="Q81" i="15"/>
  <c r="T81" i="15" s="1"/>
  <c r="R81" i="15"/>
  <c r="Q90" i="15"/>
  <c r="T90" i="15" s="1"/>
  <c r="R90" i="15"/>
  <c r="Q92" i="15"/>
  <c r="T92" i="15" s="1"/>
  <c r="R92" i="15"/>
  <c r="G97" i="3"/>
  <c r="G96" i="15"/>
  <c r="G97" i="15" s="1"/>
  <c r="G99" i="15" s="1"/>
  <c r="P96" i="15"/>
  <c r="P97" i="15" s="1"/>
  <c r="P99" i="15" s="1"/>
  <c r="Q101" i="15" s="1"/>
  <c r="Q80" i="15"/>
  <c r="T80" i="15" s="1"/>
  <c r="R80" i="15"/>
  <c r="Q89" i="15"/>
  <c r="T89" i="15" s="1"/>
  <c r="R89" i="15"/>
  <c r="Q81" i="3"/>
  <c r="T81" i="3" s="1"/>
  <c r="R81" i="3"/>
  <c r="Y84" i="3"/>
  <c r="AK84" i="3" s="1"/>
  <c r="AW84" i="3" s="1"/>
  <c r="Q84" i="3"/>
  <c r="T84" i="3" s="1"/>
  <c r="P12" i="7"/>
  <c r="R84" i="3"/>
  <c r="Y92" i="3"/>
  <c r="AK92" i="3" s="1"/>
  <c r="AW92" i="3" s="1"/>
  <c r="Y85" i="3"/>
  <c r="AK85" i="3" s="1"/>
  <c r="AW85" i="3" s="1"/>
  <c r="Z83" i="3"/>
  <c r="AL83" i="3" s="1"/>
  <c r="AX83" i="3" s="1"/>
  <c r="Q82" i="3"/>
  <c r="T82" i="3" s="1"/>
  <c r="R82" i="3"/>
  <c r="Z88" i="3"/>
  <c r="AL88" i="3" s="1"/>
  <c r="AX88" i="3" s="1"/>
  <c r="Q89" i="3"/>
  <c r="T89" i="3" s="1"/>
  <c r="R89" i="3"/>
  <c r="Y81" i="3"/>
  <c r="AK81" i="3" s="1"/>
  <c r="AW81" i="3" s="1"/>
  <c r="Q86" i="3"/>
  <c r="T86" i="3" s="1"/>
  <c r="R86" i="3"/>
  <c r="Q90" i="3"/>
  <c r="T90" i="3" s="1"/>
  <c r="R90" i="3"/>
  <c r="Z87" i="3"/>
  <c r="AL87" i="3" s="1"/>
  <c r="AX87" i="3" s="1"/>
  <c r="Q84" i="15"/>
  <c r="T84" i="15" s="1"/>
  <c r="R84" i="15"/>
  <c r="Q92" i="3"/>
  <c r="T92" i="3" s="1"/>
  <c r="R92" i="3"/>
  <c r="Q85" i="3"/>
  <c r="T85" i="3" s="1"/>
  <c r="P18" i="7"/>
  <c r="R85" i="3"/>
  <c r="Z82" i="3" l="1"/>
  <c r="AL82" i="3" s="1"/>
  <c r="AX82" i="3" s="1"/>
  <c r="Z84" i="3"/>
  <c r="AL84" i="3" s="1"/>
  <c r="AX84" i="3" s="1"/>
  <c r="AA87" i="3"/>
  <c r="AM87" i="3" s="1"/>
  <c r="AY87" i="3" s="1"/>
  <c r="Z92" i="3"/>
  <c r="AL92" i="3" s="1"/>
  <c r="AX92" i="3" s="1"/>
  <c r="AA83" i="3"/>
  <c r="AM83" i="3" s="1"/>
  <c r="AY83" i="3" s="1"/>
  <c r="Z90" i="3"/>
  <c r="AL90" i="3" s="1"/>
  <c r="AX90" i="3" s="1"/>
  <c r="AA88" i="3"/>
  <c r="AM88" i="3" s="1"/>
  <c r="AY88" i="3" s="1"/>
  <c r="X97" i="3"/>
  <c r="Z85" i="3"/>
  <c r="AL85" i="3" s="1"/>
  <c r="AX85" i="3" s="1"/>
  <c r="Z81" i="3"/>
  <c r="AL81" i="3" s="1"/>
  <c r="AX81" i="3" s="1"/>
  <c r="Y96" i="3"/>
  <c r="AK96" i="3" s="1"/>
  <c r="AW96" i="3" s="1"/>
  <c r="Z80" i="3"/>
  <c r="AL80" i="3" s="1"/>
  <c r="AX80" i="3" s="1"/>
  <c r="Z86" i="3"/>
  <c r="AL86" i="3" s="1"/>
  <c r="AX86" i="3" s="1"/>
  <c r="Z89" i="3"/>
  <c r="AL89" i="3" s="1"/>
  <c r="AX89" i="3" s="1"/>
  <c r="AA91" i="3"/>
  <c r="AM91" i="3" s="1"/>
  <c r="AY91" i="3" s="1"/>
  <c r="AB83" i="3" l="1"/>
  <c r="AN83" i="3" s="1"/>
  <c r="AZ83" i="3" s="1"/>
  <c r="AA92" i="3"/>
  <c r="AM92" i="3" s="1"/>
  <c r="AY92" i="3" s="1"/>
  <c r="AA80" i="3"/>
  <c r="AM80" i="3" s="1"/>
  <c r="AY80" i="3" s="1"/>
  <c r="Z96" i="3"/>
  <c r="AL96" i="3" s="1"/>
  <c r="AX96" i="3" s="1"/>
  <c r="AA86" i="3"/>
  <c r="AM86" i="3" s="1"/>
  <c r="AY86" i="3" s="1"/>
  <c r="Y97" i="3"/>
  <c r="AB87" i="3"/>
  <c r="AN87" i="3" s="1"/>
  <c r="AZ87" i="3" s="1"/>
  <c r="AA81" i="3"/>
  <c r="AM81" i="3" s="1"/>
  <c r="AY81" i="3" s="1"/>
  <c r="AA84" i="3"/>
  <c r="AM84" i="3" s="1"/>
  <c r="AY84" i="3" s="1"/>
  <c r="AB88" i="3"/>
  <c r="AN88" i="3" s="1"/>
  <c r="AZ88" i="3" s="1"/>
  <c r="AB91" i="3"/>
  <c r="AN91" i="3" s="1"/>
  <c r="AZ91" i="3" s="1"/>
  <c r="AA90" i="3"/>
  <c r="AM90" i="3" s="1"/>
  <c r="AY90" i="3" s="1"/>
  <c r="AA89" i="3"/>
  <c r="AM89" i="3" s="1"/>
  <c r="AY89" i="3" s="1"/>
  <c r="AA85" i="3"/>
  <c r="AM85" i="3" s="1"/>
  <c r="AY85" i="3" s="1"/>
  <c r="AA82" i="3"/>
  <c r="AM82" i="3" s="1"/>
  <c r="AY82" i="3" s="1"/>
  <c r="AB84" i="3" l="1"/>
  <c r="AN84" i="3" s="1"/>
  <c r="AZ84" i="3" s="1"/>
  <c r="AB82" i="3"/>
  <c r="AN82" i="3" s="1"/>
  <c r="AZ82" i="3" s="1"/>
  <c r="AB85" i="3"/>
  <c r="AN85" i="3" s="1"/>
  <c r="AZ85" i="3" s="1"/>
  <c r="AB86" i="3"/>
  <c r="AN86" i="3" s="1"/>
  <c r="AZ86" i="3" s="1"/>
  <c r="AB92" i="3"/>
  <c r="AN92" i="3" s="1"/>
  <c r="AZ92" i="3" s="1"/>
  <c r="AB81" i="3"/>
  <c r="AN81" i="3" s="1"/>
  <c r="AZ81" i="3" s="1"/>
  <c r="AC87" i="3"/>
  <c r="AO87" i="3" s="1"/>
  <c r="BA87" i="3" s="1"/>
  <c r="AB90" i="3"/>
  <c r="AN90" i="3" s="1"/>
  <c r="AZ90" i="3" s="1"/>
  <c r="AC91" i="3"/>
  <c r="AO91" i="3" s="1"/>
  <c r="BA91" i="3" s="1"/>
  <c r="AC88" i="3"/>
  <c r="AO88" i="3" s="1"/>
  <c r="BA88" i="3" s="1"/>
  <c r="AB89" i="3"/>
  <c r="AN89" i="3" s="1"/>
  <c r="AZ89" i="3" s="1"/>
  <c r="Z97" i="3"/>
  <c r="AA96" i="3"/>
  <c r="AM96" i="3" s="1"/>
  <c r="AY96" i="3" s="1"/>
  <c r="AB80" i="3"/>
  <c r="AN80" i="3" s="1"/>
  <c r="AZ80" i="3" s="1"/>
  <c r="AC83" i="3"/>
  <c r="AO83" i="3" s="1"/>
  <c r="BA83" i="3" s="1"/>
  <c r="AD87" i="3" l="1"/>
  <c r="AP87" i="3" s="1"/>
  <c r="BB87" i="3" s="1"/>
  <c r="AD88" i="3"/>
  <c r="AP88" i="3" s="1"/>
  <c r="BB88" i="3" s="1"/>
  <c r="AC90" i="3"/>
  <c r="AO90" i="3" s="1"/>
  <c r="BA90" i="3" s="1"/>
  <c r="AD83" i="3"/>
  <c r="AP83" i="3" s="1"/>
  <c r="BB83" i="3" s="1"/>
  <c r="AC81" i="3"/>
  <c r="AO81" i="3" s="1"/>
  <c r="BA81" i="3" s="1"/>
  <c r="AB96" i="3"/>
  <c r="AN96" i="3" s="1"/>
  <c r="AZ96" i="3" s="1"/>
  <c r="AC80" i="3"/>
  <c r="AO80" i="3" s="1"/>
  <c r="BA80" i="3" s="1"/>
  <c r="AC92" i="3"/>
  <c r="AO92" i="3" s="1"/>
  <c r="BA92" i="3" s="1"/>
  <c r="AA97" i="3"/>
  <c r="AC86" i="3"/>
  <c r="AO86" i="3" s="1"/>
  <c r="BA86" i="3" s="1"/>
  <c r="AC89" i="3"/>
  <c r="AO89" i="3" s="1"/>
  <c r="BA89" i="3" s="1"/>
  <c r="AC85" i="3"/>
  <c r="AO85" i="3" s="1"/>
  <c r="BA85" i="3" s="1"/>
  <c r="AC82" i="3"/>
  <c r="AO82" i="3" s="1"/>
  <c r="BA82" i="3" s="1"/>
  <c r="AD91" i="3"/>
  <c r="AP91" i="3" s="1"/>
  <c r="BB91" i="3" s="1"/>
  <c r="AC84" i="3"/>
  <c r="AO84" i="3" s="1"/>
  <c r="BA84" i="3" s="1"/>
  <c r="AD92" i="3" l="1"/>
  <c r="AP92" i="3" s="1"/>
  <c r="BB92" i="3" s="1"/>
  <c r="AD84" i="3"/>
  <c r="AP84" i="3" s="1"/>
  <c r="BB84" i="3" s="1"/>
  <c r="AC96" i="3"/>
  <c r="AO96" i="3" s="1"/>
  <c r="BA96" i="3" s="1"/>
  <c r="AD80" i="3"/>
  <c r="AP80" i="3" s="1"/>
  <c r="BB80" i="3" s="1"/>
  <c r="AB97" i="3"/>
  <c r="AE91" i="3"/>
  <c r="AQ91" i="3" s="1"/>
  <c r="BC91" i="3" s="1"/>
  <c r="AD81" i="3"/>
  <c r="AP81" i="3" s="1"/>
  <c r="BB81" i="3" s="1"/>
  <c r="AD82" i="3"/>
  <c r="AP82" i="3" s="1"/>
  <c r="BB82" i="3" s="1"/>
  <c r="AE83" i="3"/>
  <c r="AQ83" i="3" s="1"/>
  <c r="BC83" i="3" s="1"/>
  <c r="AD85" i="3"/>
  <c r="AP85" i="3" s="1"/>
  <c r="BB85" i="3" s="1"/>
  <c r="AD90" i="3"/>
  <c r="AP90" i="3" s="1"/>
  <c r="BB90" i="3" s="1"/>
  <c r="AD89" i="3"/>
  <c r="AP89" i="3" s="1"/>
  <c r="BB89" i="3" s="1"/>
  <c r="AD86" i="3"/>
  <c r="AP86" i="3" s="1"/>
  <c r="BB86" i="3" s="1"/>
  <c r="AE88" i="3"/>
  <c r="AQ88" i="3" s="1"/>
  <c r="BC88" i="3" s="1"/>
  <c r="AE87" i="3"/>
  <c r="AQ87" i="3" s="1"/>
  <c r="BC87" i="3" s="1"/>
  <c r="AF83" i="3" l="1"/>
  <c r="AR83" i="3" s="1"/>
  <c r="BD83" i="3" s="1"/>
  <c r="AE89" i="3"/>
  <c r="AQ89" i="3" s="1"/>
  <c r="BC89" i="3" s="1"/>
  <c r="AE81" i="3"/>
  <c r="AQ81" i="3" s="1"/>
  <c r="BC81" i="3" s="1"/>
  <c r="AF88" i="3"/>
  <c r="AR88" i="3" s="1"/>
  <c r="BD88" i="3" s="1"/>
  <c r="AE85" i="3"/>
  <c r="AQ85" i="3" s="1"/>
  <c r="BC85" i="3" s="1"/>
  <c r="AE82" i="3"/>
  <c r="AQ82" i="3" s="1"/>
  <c r="BC82" i="3" s="1"/>
  <c r="AF87" i="3"/>
  <c r="AR87" i="3" s="1"/>
  <c r="BD87" i="3" s="1"/>
  <c r="AF91" i="3"/>
  <c r="AR91" i="3" s="1"/>
  <c r="BD91" i="3" s="1"/>
  <c r="AE86" i="3"/>
  <c r="AQ86" i="3" s="1"/>
  <c r="BC86" i="3" s="1"/>
  <c r="AE80" i="3"/>
  <c r="AQ80" i="3" s="1"/>
  <c r="BC80" i="3" s="1"/>
  <c r="AD96" i="3"/>
  <c r="AP96" i="3" s="1"/>
  <c r="BB96" i="3" s="1"/>
  <c r="AC97" i="3"/>
  <c r="AE90" i="3"/>
  <c r="AQ90" i="3" s="1"/>
  <c r="BC90" i="3" s="1"/>
  <c r="AE84" i="3"/>
  <c r="AQ84" i="3" s="1"/>
  <c r="BC84" i="3" s="1"/>
  <c r="AE92" i="3"/>
  <c r="AQ92" i="3" s="1"/>
  <c r="BC92" i="3" s="1"/>
  <c r="AF82" i="3" l="1"/>
  <c r="AR82" i="3" s="1"/>
  <c r="BD82" i="3" s="1"/>
  <c r="AF92" i="3"/>
  <c r="AR92" i="3" s="1"/>
  <c r="BD92" i="3" s="1"/>
  <c r="AF84" i="3"/>
  <c r="AR84" i="3" s="1"/>
  <c r="BD84" i="3" s="1"/>
  <c r="AF85" i="3"/>
  <c r="AR85" i="3" s="1"/>
  <c r="BD85" i="3" s="1"/>
  <c r="AF90" i="3"/>
  <c r="AR90" i="3" s="1"/>
  <c r="BD90" i="3" s="1"/>
  <c r="AF81" i="3"/>
  <c r="AR81" i="3" s="1"/>
  <c r="BD81" i="3" s="1"/>
  <c r="AD97" i="3"/>
  <c r="AF80" i="3"/>
  <c r="AR80" i="3" s="1"/>
  <c r="BD80" i="3" s="1"/>
  <c r="AE96" i="3"/>
  <c r="AQ96" i="3" s="1"/>
  <c r="BC96" i="3" s="1"/>
  <c r="AF89" i="3"/>
  <c r="AR89" i="3" s="1"/>
  <c r="BD89" i="3" s="1"/>
  <c r="AF86" i="3"/>
  <c r="AR86" i="3" s="1"/>
  <c r="BD86" i="3" s="1"/>
  <c r="AE97" i="3" l="1"/>
  <c r="AF96" i="3"/>
  <c r="AR96" i="3" s="1"/>
  <c r="BD96" i="3" s="1"/>
  <c r="AF97" i="3" l="1"/>
</calcChain>
</file>

<file path=xl/sharedStrings.xml><?xml version="1.0" encoding="utf-8"?>
<sst xmlns="http://schemas.openxmlformats.org/spreadsheetml/2006/main" count="3616" uniqueCount="684">
  <si>
    <t>Volume</t>
  </si>
  <si>
    <t>ACT COST TRY</t>
  </si>
  <si>
    <t>Cost Elements</t>
  </si>
  <si>
    <t xml:space="preserve">Jan </t>
  </si>
  <si>
    <t xml:space="preserve">FEB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</si>
  <si>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</si>
  <si>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</si>
  <si>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</si>
  <si>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</si>
  <si>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</si>
  <si>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</si>
  <si>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</si>
  <si>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</si>
  <si>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</si>
  <si>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</si>
  <si>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合计</t>
    <phoneticPr fontId="7" type="noConversion"/>
  </si>
  <si>
    <t xml:space="preserve">    6666110101  Depreciation of buildings</t>
  </si>
  <si>
    <t xml:space="preserve">    6666110106  Depreciation of R&amp;D facilities</t>
  </si>
  <si>
    <t xml:space="preserve">    6666110107  Depreciation of mold　</t>
  </si>
  <si>
    <t xml:space="preserve">    6666110110  Depreciation-Plant &amp; Machinery</t>
  </si>
  <si>
    <t xml:space="preserve">    6666110112  Depreciation of Furniture &amp; Fixture</t>
  </si>
  <si>
    <t xml:space="preserve">    6666110207  Amortization of Software</t>
  </si>
  <si>
    <t xml:space="preserve">    6666110506  Amortization-Leasehold Improvement</t>
  </si>
  <si>
    <t xml:space="preserve">    6666110206 Amortization of Patents</t>
  </si>
  <si>
    <t>*   CS_Depreciation</t>
  </si>
  <si>
    <t xml:space="preserve">    5001010205  Unemployment Insurance -blue collar-Dire</t>
  </si>
  <si>
    <t xml:space="preserve">    6666010380  Incentive</t>
  </si>
  <si>
    <t xml:space="preserve">    6666010019  Payroll Taxes - Blue Collar Direct</t>
  </si>
  <si>
    <t xml:space="preserve">    6666010183  Overtime-Blue Collar-Direct</t>
  </si>
  <si>
    <t xml:space="preserve">    6666010229  Staff Leaving Indemnity - Blue Collar Di</t>
  </si>
  <si>
    <t xml:space="preserve">    6666010188  Salary - Blue collar direct employees</t>
  </si>
  <si>
    <t xml:space="preserve">    6666010115  Salary-Blue collar direct employees-Accr</t>
  </si>
  <si>
    <t>*   CS_Direct Labour</t>
  </si>
  <si>
    <t xml:space="preserve">    8701530201  Scrap-Raw Material - Managerial</t>
  </si>
  <si>
    <t xml:space="preserve">    6666050309  SFG scrap</t>
  </si>
  <si>
    <t xml:space="preserve">    6666050308  Raw material scrap</t>
  </si>
  <si>
    <t xml:space="preserve">    6666050306  Finished goods scrap</t>
  </si>
  <si>
    <t>*   CS_SCRAP_VARIABLE</t>
  </si>
  <si>
    <t xml:space="preserve">    5102010151  Other Rev.-Interco-Epidemic problem comp</t>
  </si>
  <si>
    <t xml:space="preserve">    5301999999  Non-operation revenue-Other</t>
  </si>
  <si>
    <t xml:space="preserve">    6666020504  Newspaper and Periodicals expenditure</t>
  </si>
  <si>
    <t xml:space="preserve">    5001010200  Cost of Manufacture - Raw Material</t>
  </si>
  <si>
    <t xml:space="preserve">    5001010201  Cost of Manufacture - Raw Material-Freig</t>
  </si>
  <si>
    <t xml:space="preserve">    5301060000  Other Income-Subsidy income</t>
  </si>
  <si>
    <t xml:space="preserve">    5405030000  Other cost-others</t>
  </si>
  <si>
    <t xml:space="preserve">    5601050100  Non-operation Expense-Others</t>
  </si>
  <si>
    <t xml:space="preserve">    5601050000  Non-Operating Expense - Penalty</t>
  </si>
  <si>
    <t xml:space="preserve">    5801000041  Previous year Sundry cost</t>
  </si>
  <si>
    <t xml:space="preserve">    6666010322  fuel allowance</t>
  </si>
  <si>
    <t xml:space="preserve">    6666020101  Entertainment</t>
  </si>
  <si>
    <t xml:space="preserve">    6666020201  Domestic business travel</t>
  </si>
  <si>
    <t xml:space="preserve">    6666020202  Overseas business travel</t>
  </si>
  <si>
    <t xml:space="preserve">    6666020205  Business travel-other</t>
  </si>
  <si>
    <t xml:space="preserve">    6666020204  Travel expense pay to agency</t>
  </si>
  <si>
    <t xml:space="preserve">    6666020302  Communication Expenses</t>
  </si>
  <si>
    <t xml:space="preserve">    6666020508  Postage</t>
  </si>
  <si>
    <t xml:space="preserve">    6666020602  Training costs Outside the group</t>
  </si>
  <si>
    <t xml:space="preserve">    6666020701  Enterprise Property Insurance</t>
  </si>
  <si>
    <t xml:space="preserve">    6666020802  Equipment rental cost</t>
  </si>
  <si>
    <t xml:space="preserve">    6666020803  Car rental cost</t>
  </si>
  <si>
    <t xml:space="preserve">    6666021100  Consulting fees</t>
  </si>
  <si>
    <t xml:space="preserve">    6666021902  Cleaning fees</t>
  </si>
  <si>
    <t xml:space="preserve">    6666022100  Security</t>
  </si>
  <si>
    <t xml:space="preserve">    6666022300  Association dues</t>
  </si>
  <si>
    <t xml:space="preserve">    6666029900  Sundry Expenses</t>
  </si>
  <si>
    <t xml:space="preserve">    6666029997  restructure cost</t>
  </si>
  <si>
    <t xml:space="preserve">    6666020495  Non-deductible expense-travel.</t>
  </si>
  <si>
    <t xml:space="preserve">    6666030300  Design and development fees</t>
  </si>
  <si>
    <t xml:space="preserve">    6666031200  Instrument fee</t>
  </si>
  <si>
    <t xml:space="preserve">    6666050107  Special distribution costs</t>
  </si>
  <si>
    <t xml:space="preserve">    6666050312  Inventory count different- Semifinished</t>
  </si>
  <si>
    <t xml:space="preserve">    6666050320  Reworking costs</t>
  </si>
  <si>
    <t xml:space="preserve">    6666070400  IT maint. &amp; repairs hardware</t>
  </si>
  <si>
    <t xml:space="preserve">    5207000012  Loss of tangible asset sold</t>
  </si>
  <si>
    <t xml:space="preserve">    6666070100  Software purchase, development and imple</t>
  </si>
  <si>
    <t xml:space="preserve">    5207000011  Gain of tangible asset disposal</t>
  </si>
  <si>
    <t xml:space="preserve">    6666093800  Other Taxes-CIT Deductible</t>
  </si>
  <si>
    <t xml:space="preserve">    6666020301  Staff communication expense</t>
  </si>
  <si>
    <t xml:space="preserve">    6666029996    Non-deductible expense-travel.</t>
  </si>
  <si>
    <t>*   CS_Fix Cost</t>
  </si>
  <si>
    <t xml:space="preserve">    6666110203  Low value consumables</t>
  </si>
  <si>
    <t xml:space="preserve">    6666050307  Inventory count different-raw material</t>
  </si>
  <si>
    <t>*   CS_Variable Cost</t>
  </si>
  <si>
    <t xml:space="preserve">    6666100203  Provision for inventory devaluation - RM</t>
  </si>
  <si>
    <t>*   CS_Obsolescence</t>
  </si>
  <si>
    <t xml:space="preserve">    5301070000  Non-operation revenue-sales of scrapped</t>
  </si>
  <si>
    <t>*   CS_Reselling</t>
  </si>
  <si>
    <t xml:space="preserve">    6666021602  Electricity</t>
  </si>
  <si>
    <t>*   CS_Fix Utilities</t>
  </si>
  <si>
    <t xml:space="preserve">    6666021600  Energy and power cost</t>
  </si>
  <si>
    <t xml:space="preserve">    6666021603  Water</t>
  </si>
  <si>
    <t xml:space="preserve">    6666021604  Oil &amp; Gas</t>
  </si>
  <si>
    <t>*   CS_Variable Utilities</t>
  </si>
  <si>
    <t xml:space="preserve">    5001010206  Unemployment Insurance -blue collar-Indi</t>
  </si>
  <si>
    <t xml:space="preserve">    6666010184  Salary&amp;Additional Incentive-Blue Collar-</t>
  </si>
  <si>
    <t xml:space="preserve">    6666010186  Overtime-Blue Collar-Indirect</t>
  </si>
  <si>
    <t xml:space="preserve">    6666010189  Salary - Blue collar indirect employees</t>
  </si>
  <si>
    <t xml:space="preserve">    6666010012  Payroll Taxes- Blue Collar Indirect</t>
  </si>
  <si>
    <t xml:space="preserve">    6666010226  Staff Leaving Indemnity - Blue Collar In</t>
  </si>
  <si>
    <t xml:space="preserve">    6666010102  Salary-Blue collar indirect employees- A</t>
  </si>
  <si>
    <t>*   CS_Indirect Labour</t>
  </si>
  <si>
    <t xml:space="preserve">    6666010196  Payroll Taxes-White Collar Employee</t>
  </si>
  <si>
    <t xml:space="preserve">    6666010101  Salary - White collar employees</t>
  </si>
  <si>
    <t xml:space="preserve">    6666010199  Salary-White collar employees -Accrued</t>
  </si>
  <si>
    <t xml:space="preserve">    6666010185  Salary&amp;Additional Incentive-White Collar</t>
  </si>
  <si>
    <t xml:space="preserve">    6666010207  Unemployment insurance companies to pay</t>
  </si>
  <si>
    <t xml:space="preserve">    6666010227  Staff Leaving Indemnity - White collar E</t>
  </si>
  <si>
    <t>*   CS_Fixed Labour</t>
  </si>
  <si>
    <t xml:space="preserve">    6666010302  Medical expenses</t>
  </si>
  <si>
    <t xml:space="preserve">    6666010314  Work uniforms</t>
  </si>
  <si>
    <t xml:space="preserve">    6666020401  local transportation - bus and taxi</t>
  </si>
  <si>
    <t xml:space="preserve">    6666020502  Working meals</t>
  </si>
  <si>
    <t xml:space="preserve">    6666020503  Office supplies</t>
  </si>
  <si>
    <t xml:space="preserve">    6666020805  Warehouse rental</t>
  </si>
  <si>
    <t xml:space="preserve">    6666020901  Equipment spare parts</t>
  </si>
  <si>
    <t xml:space="preserve">    6666020903  Other materials</t>
  </si>
  <si>
    <t xml:space="preserve">    6666021502  Repair &amp; Maintain - Building&amp;office</t>
  </si>
  <si>
    <t xml:space="preserve">    6666021503  Repair &amp; Maintain - Tooling &amp; Equipments</t>
  </si>
  <si>
    <t xml:space="preserve">    6666021505  Repairs &amp; Maintenance - Vehicles</t>
  </si>
  <si>
    <t xml:space="preserve">    6666021506  Repairs &amp; Maintenance - Plant &amp; Machiner</t>
  </si>
  <si>
    <t xml:space="preserve">    6666091600  Garbage disposal charge</t>
  </si>
  <si>
    <t>*   CS_Semifix</t>
  </si>
  <si>
    <t>6666020701</t>
  </si>
  <si>
    <t xml:space="preserve">    6666020701  Enterprise Pro</t>
  </si>
  <si>
    <t>6666022300</t>
  </si>
  <si>
    <t>6666029700</t>
  </si>
  <si>
    <t>6666029997</t>
  </si>
  <si>
    <t>5301999999</t>
  </si>
  <si>
    <t>6666029900</t>
  </si>
  <si>
    <t xml:space="preserve">    6666029900  Sundry Expense</t>
  </si>
  <si>
    <t>Variable</t>
  </si>
  <si>
    <t>Fix</t>
  </si>
  <si>
    <t xml:space="preserve">Total </t>
  </si>
  <si>
    <t>Cost/Unit Actual</t>
  </si>
  <si>
    <t>Cost/Unit Actual (EUR)</t>
  </si>
  <si>
    <t>固定制造</t>
    <phoneticPr fontId="7" type="noConversion"/>
  </si>
  <si>
    <t>折旧</t>
    <phoneticPr fontId="7" type="noConversion"/>
  </si>
  <si>
    <t>运营费</t>
    <phoneticPr fontId="7" type="noConversion"/>
  </si>
  <si>
    <t>存货跌价准备</t>
    <phoneticPr fontId="7" type="noConversion"/>
  </si>
  <si>
    <t>固定能源费</t>
    <phoneticPr fontId="7" type="noConversion"/>
  </si>
  <si>
    <t>间接人工成本-辅助人员</t>
  </si>
  <si>
    <t>固定人工-白领</t>
  </si>
  <si>
    <t>半固定-班车/工作服</t>
  </si>
  <si>
    <t>变动制造</t>
    <phoneticPr fontId="7" type="noConversion"/>
  </si>
  <si>
    <t>直接人工</t>
    <phoneticPr fontId="7" type="noConversion"/>
  </si>
  <si>
    <t>生产耗用品</t>
  </si>
  <si>
    <t>变动能源费</t>
  </si>
  <si>
    <t>分摊</t>
    <phoneticPr fontId="7" type="noConversion"/>
  </si>
  <si>
    <t>欧元</t>
    <phoneticPr fontId="7" type="noConversion"/>
  </si>
  <si>
    <t>6666110101</t>
  </si>
  <si>
    <t>6666110107</t>
  </si>
  <si>
    <t>6666110110</t>
  </si>
  <si>
    <t>6666110112</t>
  </si>
  <si>
    <t>6666110204</t>
  </si>
  <si>
    <t xml:space="preserve">    6666110204  Amortization of license, trademarks and</t>
  </si>
  <si>
    <t>6666110207</t>
  </si>
  <si>
    <t>6666110106</t>
  </si>
  <si>
    <t>5001010205</t>
  </si>
  <si>
    <t>6666010380</t>
  </si>
  <si>
    <t>6666010019</t>
  </si>
  <si>
    <t>6666010183</t>
  </si>
  <si>
    <t>6666010229</t>
  </si>
  <si>
    <t>6666010188</t>
  </si>
  <si>
    <t>6666010115</t>
  </si>
  <si>
    <t>8701530201</t>
  </si>
  <si>
    <t>6666050309</t>
  </si>
  <si>
    <t>6666050308</t>
  </si>
  <si>
    <t>6666050306</t>
  </si>
  <si>
    <t>5102010151</t>
  </si>
  <si>
    <t xml:space="preserve">    6666029700  Service fee recharge</t>
  </si>
  <si>
    <t>5601050000</t>
  </si>
  <si>
    <t>5601050100</t>
  </si>
  <si>
    <t>5801000041</t>
  </si>
  <si>
    <t>6666010322</t>
  </si>
  <si>
    <t>6666020495</t>
  </si>
  <si>
    <t>6666020101</t>
  </si>
  <si>
    <t>6666020201</t>
  </si>
  <si>
    <t>6666020202</t>
  </si>
  <si>
    <t>6666020204</t>
  </si>
  <si>
    <t>6666020205</t>
  </si>
  <si>
    <t>6666020302</t>
  </si>
  <si>
    <t>6666020602</t>
  </si>
  <si>
    <t>6666020802</t>
  </si>
  <si>
    <t>6666020803</t>
  </si>
  <si>
    <t>6666021100</t>
  </si>
  <si>
    <t>6666021902</t>
  </si>
  <si>
    <t>6666022100</t>
  </si>
  <si>
    <t>6666030300</t>
  </si>
  <si>
    <t>6666031200</t>
  </si>
  <si>
    <t>6666040215</t>
  </si>
  <si>
    <t xml:space="preserve">    6666040215  Product sample fee</t>
  </si>
  <si>
    <t>6666050107</t>
  </si>
  <si>
    <t>6666070400</t>
  </si>
  <si>
    <t>5207000011</t>
  </si>
  <si>
    <t>5207000012</t>
  </si>
  <si>
    <t>5301060000</t>
  </si>
  <si>
    <t>5001010200</t>
  </si>
  <si>
    <t>6666093800</t>
  </si>
  <si>
    <t>6666070100</t>
  </si>
  <si>
    <t>6666020301</t>
  </si>
  <si>
    <t>6666050312</t>
  </si>
  <si>
    <t/>
  </si>
  <si>
    <t>6666110203</t>
  </si>
  <si>
    <t>6666050307</t>
  </si>
  <si>
    <t>5301070000</t>
  </si>
  <si>
    <t>6666021602</t>
  </si>
  <si>
    <t>6666021600</t>
  </si>
  <si>
    <t>6666021603</t>
  </si>
  <si>
    <t>6666021604</t>
  </si>
  <si>
    <t>5001010206</t>
  </si>
  <si>
    <t>6666010184</t>
  </si>
  <si>
    <t>6666010186</t>
  </si>
  <si>
    <t>6666010189</t>
  </si>
  <si>
    <t>6666010012</t>
  </si>
  <si>
    <t>6666010226</t>
  </si>
  <si>
    <t>6666010102</t>
  </si>
  <si>
    <t>6666010196</t>
  </si>
  <si>
    <t>6666010101</t>
  </si>
  <si>
    <t>6666010199</t>
  </si>
  <si>
    <t>6666010185</t>
  </si>
  <si>
    <t>6666010207</t>
  </si>
  <si>
    <t>6666010227</t>
  </si>
  <si>
    <t>6666010302</t>
  </si>
  <si>
    <t>6666010314</t>
  </si>
  <si>
    <t>6666020401</t>
  </si>
  <si>
    <t>6666020502</t>
  </si>
  <si>
    <t>6666020503</t>
  </si>
  <si>
    <t>6666020901</t>
  </si>
  <si>
    <t>6666020903</t>
  </si>
  <si>
    <t>6666021502</t>
  </si>
  <si>
    <t>6666021503</t>
  </si>
  <si>
    <t>6666021505</t>
  </si>
  <si>
    <t>6666021506</t>
  </si>
  <si>
    <t>6666091600</t>
  </si>
  <si>
    <t xml:space="preserve">    6666022300  Association du</t>
  </si>
  <si>
    <t xml:space="preserve"> 5207000011</t>
  </si>
  <si>
    <t xml:space="preserve">    5207000011  Gain of tangible asset disposa</t>
  </si>
  <si>
    <t xml:space="preserve"> 5207000012</t>
  </si>
  <si>
    <t>24年1月</t>
    <phoneticPr fontId="5" type="noConversion"/>
  </si>
  <si>
    <t>24年2月</t>
  </si>
  <si>
    <t>24年3月</t>
  </si>
  <si>
    <t>24年4月</t>
  </si>
  <si>
    <t>24年5月</t>
  </si>
  <si>
    <t>24年6月</t>
  </si>
  <si>
    <t>24年7月</t>
  </si>
  <si>
    <t>24年8月</t>
  </si>
  <si>
    <t>24年9月</t>
  </si>
  <si>
    <t>24年10月</t>
  </si>
  <si>
    <t>24年11月</t>
  </si>
  <si>
    <t>24年12月</t>
  </si>
  <si>
    <t>ACT COST EUR</t>
  </si>
  <si>
    <t>January</t>
  </si>
  <si>
    <t>February</t>
  </si>
  <si>
    <t>March</t>
  </si>
  <si>
    <t>April</t>
  </si>
  <si>
    <t xml:space="preserve">    6666070300  Software maintenance fees</t>
  </si>
  <si>
    <t>G&amp;A</t>
  </si>
  <si>
    <t>Act. Costs</t>
  </si>
  <si>
    <t xml:space="preserve">    6666079999  IT Expense-Internal Charge Out</t>
  </si>
  <si>
    <t xml:space="preserve">    5102040000 Other Revenue - Other</t>
  </si>
  <si>
    <t xml:space="preserve">    5102040406 Other revenue-Service/Secondment agreeme</t>
  </si>
  <si>
    <t xml:space="preserve">    5102040894 Other revenue-Internal Charge out -Fixed</t>
  </si>
  <si>
    <t xml:space="preserve">    5301060000 Other Income-Subsidy income</t>
  </si>
  <si>
    <t xml:space="preserve">    5601050100 Non-operation Expense-Others</t>
  </si>
  <si>
    <t xml:space="preserve">    5601080000 Non-operating expense-VAT non-deductible</t>
  </si>
  <si>
    <t xml:space="preserve">    5801000041 Previous year Sundry cost</t>
  </si>
  <si>
    <t xml:space="preserve">    6666010012 Payroll Taxes- Blue Collar Indirect</t>
  </si>
  <si>
    <t xml:space="preserve">    6666010101 Salary - White collar employees</t>
  </si>
  <si>
    <t xml:space="preserve">    6666010102 Salary-Blue collar indirect employees- A</t>
  </si>
  <si>
    <t xml:space="preserve">    6666010196 Payroll Taxes-White Collar Employee</t>
  </si>
  <si>
    <t xml:space="preserve">    6666010199 Salary-White collar employees -Accrued</t>
  </si>
  <si>
    <t xml:space="preserve">    6666010207 Unemployment insurance companies to pay</t>
  </si>
  <si>
    <t xml:space="preserve">    6666010227 Staff Leaving Indemnity - White collar E</t>
  </si>
  <si>
    <t xml:space="preserve">    6666010314 Work uniforms</t>
  </si>
  <si>
    <t xml:space="preserve">    6666010322 fuel allowance</t>
  </si>
  <si>
    <t xml:space="preserve">    6666020201 Domestic business travel</t>
  </si>
  <si>
    <t xml:space="preserve">    6666020301 Staff communication expense</t>
  </si>
  <si>
    <t xml:space="preserve">    6666020495 Non-deductible expense-travel.</t>
  </si>
  <si>
    <t xml:space="preserve">    6666020502 Working meals</t>
  </si>
  <si>
    <t xml:space="preserve">    6666020508 Postage</t>
  </si>
  <si>
    <t xml:space="preserve">    6666020803 Car rental cost</t>
  </si>
  <si>
    <t xml:space="preserve">    6666021102 Consulting expense-tax</t>
  </si>
  <si>
    <t xml:space="preserve">    6666021300 Legal fees</t>
  </si>
  <si>
    <t xml:space="preserve">    6666021600 Energy and power cost</t>
  </si>
  <si>
    <t xml:space="preserve">    6666029996 Non-deductible expense-travel.</t>
  </si>
  <si>
    <t xml:space="preserve">    6666093800 Other Taxes-CIT Deductible</t>
  </si>
  <si>
    <t xml:space="preserve">    6666110110 Depreciation-Plant &amp; Machinery</t>
  </si>
  <si>
    <t xml:space="preserve">    6666110112 Depreciation of Furniture &amp; Fixture</t>
  </si>
  <si>
    <t xml:space="preserve">    6666110207 Amortization of Software</t>
  </si>
  <si>
    <t xml:space="preserve">    6666110506 Amortization-Leasehold Improvement</t>
  </si>
  <si>
    <t xml:space="preserve">    5601050000 Non-Operating Expense - Penalty</t>
  </si>
  <si>
    <t xml:space="preserve">    5601050099 Non-deductible expense-travel.</t>
  </si>
  <si>
    <t xml:space="preserve">    6666020503 Office supplies</t>
  </si>
  <si>
    <t xml:space="preserve">    6666021100 Consulting fees</t>
  </si>
  <si>
    <t xml:space="preserve">    6666021502 Repair &amp; Maintain - Building&amp;office</t>
  </si>
  <si>
    <t xml:space="preserve">    6666021902 Cleaning fees</t>
  </si>
  <si>
    <t xml:space="preserve">    6666022100 Security</t>
  </si>
  <si>
    <t xml:space="preserve">    6666050107 Special distribution costs</t>
  </si>
  <si>
    <t xml:space="preserve">    6666091600 Garbage disposal charge</t>
  </si>
  <si>
    <t>Overhead</t>
  </si>
  <si>
    <t>*** Over/Underabsorption</t>
  </si>
  <si>
    <t>6666110506</t>
  </si>
  <si>
    <t>6666110206</t>
  </si>
  <si>
    <t>6666020504</t>
  </si>
  <si>
    <t>5001010201</t>
  </si>
  <si>
    <t>5405030000</t>
  </si>
  <si>
    <t>6666020508</t>
  </si>
  <si>
    <t>6666050320</t>
  </si>
  <si>
    <t>6666029996</t>
  </si>
  <si>
    <t>6666100203</t>
  </si>
  <si>
    <t>6666020805</t>
  </si>
  <si>
    <t>5102040000</t>
  </si>
  <si>
    <t>5102040894</t>
  </si>
  <si>
    <t>5601080000</t>
  </si>
  <si>
    <t xml:space="preserve">    6666010185 Salary&amp;Additional Incentive-White Collar</t>
  </si>
  <si>
    <t>6666021102</t>
  </si>
  <si>
    <t>6666021300</t>
  </si>
  <si>
    <t>6666079999</t>
  </si>
  <si>
    <t xml:space="preserve">    6666079999 IT Expense-Internal Charge Out</t>
  </si>
  <si>
    <t>5102040406</t>
  </si>
  <si>
    <t>25年1月</t>
    <phoneticPr fontId="5" type="noConversion"/>
  </si>
  <si>
    <t>25年2月</t>
  </si>
  <si>
    <t>25年3月</t>
  </si>
  <si>
    <t>25年4月</t>
  </si>
  <si>
    <t>25年5月</t>
  </si>
  <si>
    <t>25年6月</t>
  </si>
  <si>
    <t>25年7月</t>
  </si>
  <si>
    <t>25年8月</t>
  </si>
  <si>
    <t>25年9月</t>
  </si>
  <si>
    <t>25年10月</t>
  </si>
  <si>
    <t>25年11月</t>
  </si>
  <si>
    <t>25年12月</t>
  </si>
  <si>
    <t>合计</t>
    <phoneticPr fontId="5" type="noConversion"/>
  </si>
  <si>
    <t>单台</t>
    <phoneticPr fontId="5" type="noConversion"/>
  </si>
  <si>
    <t>科目</t>
    <phoneticPr fontId="5" type="noConversion"/>
  </si>
  <si>
    <t>IT Expense-Internal Charge Out</t>
    <phoneticPr fontId="5" type="noConversion"/>
  </si>
  <si>
    <t>Association dues</t>
    <phoneticPr fontId="5" type="noConversion"/>
  </si>
  <si>
    <t>G&amp;A</t>
    <phoneticPr fontId="5" type="noConversion"/>
  </si>
  <si>
    <t>青岛不包含科目</t>
  </si>
  <si>
    <t>青岛不包含科目</t>
    <phoneticPr fontId="5" type="noConversion"/>
  </si>
  <si>
    <t>25年3月/9月各涨18%</t>
    <phoneticPr fontId="5" type="noConversion"/>
  </si>
  <si>
    <t>分摊费用</t>
    <phoneticPr fontId="5" type="noConversion"/>
  </si>
  <si>
    <t xml:space="preserve">  </t>
    <phoneticPr fontId="5" type="noConversion"/>
  </si>
  <si>
    <t xml:space="preserve">    6666029700  Service fee recharge（含G&amp;A和IT）</t>
    <phoneticPr fontId="5" type="noConversion"/>
  </si>
  <si>
    <t xml:space="preserve">    6666020701  Enterprise Pro  工厂保险</t>
    <phoneticPr fontId="5" type="noConversion"/>
  </si>
  <si>
    <t xml:space="preserve">    6666029700  Service fee recharge（伊斯坦布尔G&amp;A和IT费用 ）</t>
    <phoneticPr fontId="5" type="noConversion"/>
  </si>
  <si>
    <t xml:space="preserve">    6666020301 Staff communication expense 电话费</t>
    <phoneticPr fontId="5" type="noConversion"/>
  </si>
  <si>
    <t>人数</t>
    <phoneticPr fontId="5" type="noConversion"/>
  </si>
  <si>
    <t>15年</t>
    <phoneticPr fontId="5" type="noConversion"/>
  </si>
  <si>
    <t>模具5年，搬到新工厂，少部分卖掉，计划转到待销售不计提折旧</t>
    <phoneticPr fontId="5" type="noConversion"/>
  </si>
  <si>
    <t>10年搬到新工厂，少部分卖掉，计划转到待销售不计提折旧</t>
    <phoneticPr fontId="5" type="noConversion"/>
  </si>
  <si>
    <t>5年搬到新工厂，少部分卖掉，计划转到待销售不计提折旧</t>
    <phoneticPr fontId="5" type="noConversion"/>
  </si>
  <si>
    <t>3年搬到新工厂，少部分卖掉，计划转到待销售不计提折旧</t>
    <phoneticPr fontId="5" type="noConversion"/>
  </si>
  <si>
    <t>15年，按是否使用折旧</t>
    <phoneticPr fontId="5" type="noConversion"/>
  </si>
  <si>
    <t>欧元兑里拉到月实际汇率换算</t>
    <phoneticPr fontId="5" type="noConversion"/>
  </si>
  <si>
    <t>备注</t>
    <phoneticPr fontId="5" type="noConversion"/>
  </si>
  <si>
    <t>January 37.18</t>
    <phoneticPr fontId="5" type="noConversion"/>
  </si>
  <si>
    <t>February 38.1</t>
    <phoneticPr fontId="5" type="noConversion"/>
  </si>
  <si>
    <t>一线人工社会保险</t>
    <phoneticPr fontId="5" type="noConversion"/>
  </si>
  <si>
    <t>政府给企业激励</t>
    <phoneticPr fontId="5" type="noConversion"/>
  </si>
  <si>
    <t>个税，</t>
    <phoneticPr fontId="5" type="noConversion"/>
  </si>
  <si>
    <t>加班费，工作日加班1.5倍，周末加班2倍，按小时核算加班费，工作日10.83欧/小时，周末16.24欧/小时，汇率42</t>
    <phoneticPr fontId="5" type="noConversion"/>
  </si>
  <si>
    <t>离职补偿，n倍补偿</t>
    <phoneticPr fontId="5" type="noConversion"/>
  </si>
  <si>
    <t>直接CK1 155人，CK2 138人</t>
    <phoneticPr fontId="5" type="noConversion"/>
  </si>
  <si>
    <t>间接CK1 78人，CK2 102人</t>
    <phoneticPr fontId="5" type="noConversion"/>
  </si>
  <si>
    <t>半成品废料</t>
    <phoneticPr fontId="5" type="noConversion"/>
  </si>
  <si>
    <t>原材料废料</t>
    <phoneticPr fontId="5" type="noConversion"/>
  </si>
  <si>
    <t>G&amp;A-5301070000原材料处置收益在</t>
    <phoneticPr fontId="5" type="noConversion"/>
  </si>
  <si>
    <t>白领CK1 20人（17人直达厨电，11人按0.25产业分摊，6月开始按1/3分摊），CK2 36人（33人直达厨电，11人按0.25分摊）/IMTEC 共23人</t>
    <phoneticPr fontId="5" type="noConversion"/>
  </si>
  <si>
    <t>*   CS_Depreciation</t>
    <phoneticPr fontId="5" type="noConversion"/>
  </si>
  <si>
    <t xml:space="preserve">    6666029700  Service fee recharge  </t>
    <phoneticPr fontId="5" type="noConversion"/>
  </si>
  <si>
    <t>收益</t>
    <phoneticPr fontId="5" type="noConversion"/>
  </si>
  <si>
    <t>机器租赁，叉车/运送物料车</t>
    <phoneticPr fontId="5" type="noConversion"/>
  </si>
  <si>
    <t>管理层租车费用，厨电7辆车，每个经理一辆车</t>
    <phoneticPr fontId="5" type="noConversion"/>
  </si>
  <si>
    <r>
      <t xml:space="preserve">法律/安全咨询费-固定金额，医护人员驻扎在工厂，法律规定工厂超50人需要  </t>
    </r>
    <r>
      <rPr>
        <sz val="11"/>
        <color rgb="FFFF0000"/>
        <rFont val="等线"/>
        <family val="3"/>
        <charset val="134"/>
        <scheme val="minor"/>
      </rPr>
      <t>明细？</t>
    </r>
    <phoneticPr fontId="5" type="noConversion"/>
  </si>
  <si>
    <t>清洁人员工资和清洁物料，厨电16人（8人CK1，8人CK2），工厂合并只有8人</t>
    <phoneticPr fontId="5" type="noConversion"/>
  </si>
  <si>
    <t>安保人工成本，9个老工厂，8个新工厂，合并后老工厂无</t>
    <phoneticPr fontId="5" type="noConversion"/>
  </si>
  <si>
    <t>员工离职诉讼费</t>
    <phoneticPr fontId="5" type="noConversion"/>
  </si>
  <si>
    <t>硬件维护和维修费，读卡器/打印机维修</t>
    <phoneticPr fontId="5" type="noConversion"/>
  </si>
  <si>
    <t>生产用低值易耗品</t>
    <phoneticPr fontId="5" type="noConversion"/>
  </si>
  <si>
    <t>废品收入</t>
  </si>
  <si>
    <t>废品收入</t>
    <phoneticPr fontId="5" type="noConversion"/>
  </si>
  <si>
    <t>废品收入，卖废料</t>
    <phoneticPr fontId="5" type="noConversion"/>
  </si>
  <si>
    <t>固定能源费</t>
  </si>
  <si>
    <t>工厂生产用电</t>
    <phoneticPr fontId="5" type="noConversion"/>
  </si>
  <si>
    <t>白领租车汽油费</t>
    <phoneticPr fontId="5" type="noConversion"/>
  </si>
  <si>
    <t>采暖/需要加热用的汽油</t>
    <phoneticPr fontId="5" type="noConversion"/>
  </si>
  <si>
    <t>蓝领失业保险</t>
    <phoneticPr fontId="5" type="noConversion"/>
  </si>
  <si>
    <t>员工医疗保险</t>
    <phoneticPr fontId="5" type="noConversion"/>
  </si>
  <si>
    <t>1月新老工厂11个白领按0.5分，2月按0.33分（工厂负责人要求），3月按0.5分，6月合并完后按0.33分</t>
    <phoneticPr fontId="5" type="noConversion"/>
  </si>
  <si>
    <t>工作服，冬装和夏装各一次所有人，工会要求额外补贴</t>
    <phoneticPr fontId="5" type="noConversion"/>
  </si>
  <si>
    <t>员工班车，按坐车次数算费用，</t>
    <phoneticPr fontId="5" type="noConversion"/>
  </si>
  <si>
    <t>工作餐，就餐次数，136里拉一顿</t>
    <phoneticPr fontId="5" type="noConversion"/>
  </si>
  <si>
    <t>工会会费，0.6%*蓝领工资</t>
    <phoneticPr fontId="5" type="noConversion"/>
  </si>
  <si>
    <t>员工诉讼费</t>
    <phoneticPr fontId="5" type="noConversion"/>
  </si>
  <si>
    <t>不同的人签在土耳其/伊斯坦布尔，每月根据伊斯坦布尔人工作时间分配费用，人员产生的费用结算开发票，每月按预算预提，年底结算</t>
    <phoneticPr fontId="5" type="noConversion"/>
  </si>
  <si>
    <t>Functional Currency Impact24年9月土耳其换记账本位币，用资产购买时的汇率换算成欧元价值</t>
    <phoneticPr fontId="5" type="noConversion"/>
  </si>
  <si>
    <t>折旧40年，直线折旧，合并后有部分卖掉，时间不确定，没卖之前继续折旧</t>
    <phoneticPr fontId="5" type="noConversion"/>
  </si>
  <si>
    <r>
      <t>原材料+半成品减值准备，</t>
    </r>
    <r>
      <rPr>
        <b/>
        <sz val="11"/>
        <color rgb="FFFF0000"/>
        <rFont val="等线"/>
        <family val="3"/>
        <charset val="134"/>
        <scheme val="minor"/>
      </rPr>
      <t>超2年计提100%*原材料成本，18-24个月75%，12-18月 25%，半成品 原材料+人工</t>
    </r>
    <r>
      <rPr>
        <b/>
        <sz val="11"/>
        <color theme="1"/>
        <rFont val="等线"/>
        <family val="3"/>
        <charset val="134"/>
        <scheme val="minor"/>
      </rPr>
      <t>，本月预提，下月冲销再预提</t>
    </r>
    <phoneticPr fontId="5" type="noConversion"/>
  </si>
  <si>
    <t>废料</t>
  </si>
  <si>
    <t>废料</t>
    <phoneticPr fontId="7" type="noConversion"/>
  </si>
  <si>
    <t>折旧</t>
  </si>
  <si>
    <t>运营费</t>
  </si>
  <si>
    <t>存货跌价准备</t>
  </si>
  <si>
    <t>直接人工</t>
  </si>
  <si>
    <t>办公室电费，25年对比24年底，电费单价增幅22%，（汽油增幅9%）</t>
    <phoneticPr fontId="5" type="noConversion"/>
  </si>
  <si>
    <t>年度结算，工厂保险</t>
    <phoneticPr fontId="5" type="noConversion"/>
  </si>
  <si>
    <t>税务咨询</t>
    <phoneticPr fontId="5" type="noConversion"/>
  </si>
  <si>
    <t>税务咨询，增值税</t>
    <phoneticPr fontId="5" type="noConversion"/>
  </si>
  <si>
    <t>单次法律咨询</t>
    <phoneticPr fontId="5" type="noConversion"/>
  </si>
  <si>
    <t>咨询费</t>
    <phoneticPr fontId="5" type="noConversion"/>
  </si>
  <si>
    <t>产量</t>
    <phoneticPr fontId="5" type="noConversion"/>
  </si>
  <si>
    <t>functional currency</t>
    <phoneticPr fontId="5" type="noConversion"/>
  </si>
  <si>
    <t>直接人工人数</t>
    <phoneticPr fontId="5" type="noConversion"/>
  </si>
  <si>
    <t>CK1+CK2</t>
  </si>
  <si>
    <t>May</t>
    <phoneticPr fontId="5" type="noConversion"/>
  </si>
  <si>
    <t>Jun</t>
  </si>
  <si>
    <t>Augt</t>
  </si>
  <si>
    <t>Oct</t>
  </si>
  <si>
    <t>Sept</t>
  </si>
  <si>
    <t>Novem</t>
  </si>
  <si>
    <t>Dec</t>
  </si>
  <si>
    <t>24年</t>
    <phoneticPr fontId="5" type="noConversion"/>
  </si>
  <si>
    <t>25年</t>
    <phoneticPr fontId="5" type="noConversion"/>
  </si>
  <si>
    <t>同比</t>
    <phoneticPr fontId="5" type="noConversion"/>
  </si>
  <si>
    <t>间接人工人数</t>
    <phoneticPr fontId="5" type="noConversion"/>
  </si>
  <si>
    <t>白领人数</t>
    <phoneticPr fontId="5" type="noConversion"/>
  </si>
  <si>
    <t>洗碗机</t>
    <phoneticPr fontId="5" type="noConversion"/>
  </si>
  <si>
    <t>千欧</t>
    <phoneticPr fontId="7" type="noConversion"/>
  </si>
  <si>
    <t>Oct</t>
    <phoneticPr fontId="5" type="noConversion"/>
  </si>
  <si>
    <t>占比</t>
    <phoneticPr fontId="5" type="noConversion"/>
  </si>
  <si>
    <t xml:space="preserve">    6666110112  Depreciation of Furniture &amp; Fixture</t>
    <phoneticPr fontId="5" type="noConversion"/>
  </si>
  <si>
    <t>1-5月按预算金额计入，6月按存货损失逻辑计提</t>
    <phoneticPr fontId="5" type="noConversion"/>
  </si>
  <si>
    <t>1-6月按预算计入，7-11月按存货损失逻辑计提，12月调整全年总损失与预算一致</t>
    <phoneticPr fontId="5" type="noConversion"/>
  </si>
  <si>
    <t>费率</t>
    <phoneticPr fontId="5" type="noConversion"/>
  </si>
  <si>
    <t>平均单价</t>
    <phoneticPr fontId="5" type="noConversion"/>
  </si>
  <si>
    <t>2月年累</t>
    <phoneticPr fontId="5" type="noConversion"/>
  </si>
  <si>
    <t>3月年累</t>
  </si>
  <si>
    <t>4月年累</t>
  </si>
  <si>
    <t>5月年累</t>
  </si>
  <si>
    <t>6月年累</t>
  </si>
  <si>
    <t>7月年累</t>
  </si>
  <si>
    <t>8月年累</t>
  </si>
  <si>
    <t>9月年累</t>
  </si>
  <si>
    <t>10月年累</t>
  </si>
  <si>
    <t>11月年累</t>
  </si>
  <si>
    <t>12月年累</t>
  </si>
  <si>
    <t>额</t>
    <phoneticPr fontId="5" type="noConversion"/>
  </si>
  <si>
    <t>24年实际</t>
    <phoneticPr fontId="5" type="noConversion"/>
  </si>
  <si>
    <t>厨电25年实际</t>
    <phoneticPr fontId="5" type="noConversion"/>
  </si>
  <si>
    <t>洗碗机25年实际</t>
    <phoneticPr fontId="5" type="noConversion"/>
  </si>
  <si>
    <t>目标比</t>
  </si>
  <si>
    <t>同比</t>
  </si>
  <si>
    <t>年累人工成本</t>
    <phoneticPr fontId="5" type="noConversion"/>
  </si>
  <si>
    <t>人数合计</t>
    <phoneticPr fontId="5" type="noConversion"/>
  </si>
  <si>
    <t>人均工资</t>
    <phoneticPr fontId="5" type="noConversion"/>
  </si>
  <si>
    <t>折旧-不含FC</t>
    <phoneticPr fontId="5" type="noConversion"/>
  </si>
  <si>
    <t>折旧-含FC</t>
    <phoneticPr fontId="5" type="noConversion"/>
  </si>
  <si>
    <t>平均单价（自制）</t>
    <phoneticPr fontId="5" type="noConversion"/>
  </si>
  <si>
    <t xml:space="preserve">   IT Expense-Internal Charge Out</t>
    <phoneticPr fontId="5" type="noConversion"/>
  </si>
  <si>
    <t xml:space="preserve">   Association dues</t>
    <phoneticPr fontId="5" type="noConversion"/>
  </si>
  <si>
    <t xml:space="preserve">   G&amp;A</t>
    <phoneticPr fontId="5" type="noConversion"/>
  </si>
  <si>
    <t>厨电25年预算</t>
    <phoneticPr fontId="5" type="noConversion"/>
  </si>
  <si>
    <t>分摊费用</t>
  </si>
  <si>
    <t>IT Expense-Internal Charge Out</t>
  </si>
  <si>
    <t>厨电26年预算</t>
    <phoneticPr fontId="5" type="noConversion"/>
  </si>
  <si>
    <t>厨电26年实际</t>
    <phoneticPr fontId="5" type="noConversion"/>
  </si>
  <si>
    <t>洗碗机26年实际</t>
    <phoneticPr fontId="5" type="noConversion"/>
  </si>
  <si>
    <t>洗碗机26年预算</t>
    <phoneticPr fontId="5" type="noConversion"/>
  </si>
  <si>
    <t>洗碗机25年预算</t>
    <phoneticPr fontId="5" type="noConversion"/>
  </si>
  <si>
    <t>洗碗机24年实际</t>
    <phoneticPr fontId="5" type="noConversion"/>
  </si>
  <si>
    <t xml:space="preserve">Renta CK Cost Evolution </t>
  </si>
  <si>
    <t xml:space="preserve">Volume </t>
  </si>
  <si>
    <t xml:space="preserve">FX Rates </t>
  </si>
  <si>
    <t>HQE</t>
    <phoneticPr fontId="7" type="noConversion"/>
  </si>
  <si>
    <t>HQD</t>
    <phoneticPr fontId="7" type="noConversion"/>
  </si>
  <si>
    <t>HQD PERIMETER</t>
  </si>
  <si>
    <t xml:space="preserve">Jan K€ </t>
  </si>
  <si>
    <t xml:space="preserve">Feb K€ </t>
  </si>
  <si>
    <t xml:space="preserve">Mar K€ </t>
  </si>
  <si>
    <t xml:space="preserve">Apr K€ </t>
  </si>
  <si>
    <t xml:space="preserve">May K€ </t>
  </si>
  <si>
    <t xml:space="preserve">June K€ </t>
  </si>
  <si>
    <t xml:space="preserve">July K€ </t>
  </si>
  <si>
    <t xml:space="preserve">Aug K€ </t>
  </si>
  <si>
    <t xml:space="preserve">Sep K€ </t>
  </si>
  <si>
    <t xml:space="preserve">Oct K€ </t>
  </si>
  <si>
    <t xml:space="preserve">Nov K€ </t>
  </si>
  <si>
    <t xml:space="preserve">Dec K€ </t>
  </si>
  <si>
    <t xml:space="preserve"> YTD K€ </t>
  </si>
  <si>
    <t>YES</t>
  </si>
  <si>
    <t>Depreciation</t>
  </si>
  <si>
    <t xml:space="preserve">FIX </t>
  </si>
  <si>
    <t>折旧（含FC）</t>
    <phoneticPr fontId="7" type="noConversion"/>
  </si>
  <si>
    <t>Direct Labor</t>
  </si>
  <si>
    <t>TOTAL MFG COST w/o SHARES</t>
  </si>
  <si>
    <t xml:space="preserve">    5102040406  Other revenue-Service/Secondment agreeme</t>
  </si>
  <si>
    <t xml:space="preserve">VAR </t>
  </si>
  <si>
    <t>NO</t>
  </si>
  <si>
    <t>Scrap</t>
  </si>
  <si>
    <t>TOTAL OTHERS</t>
  </si>
  <si>
    <t>可回收废料</t>
  </si>
  <si>
    <t>Fixed Cost</t>
  </si>
  <si>
    <t xml:space="preserve">    5207000022  Loss of intangible asset disposal</t>
  </si>
  <si>
    <t xml:space="preserve">    5102040893  Other revenue-Charge out-Test Expense</t>
  </si>
  <si>
    <t xml:space="preserve">   5801000041  Previous year Sundry cost</t>
  </si>
  <si>
    <t xml:space="preserve">    6666020301  Staff communic</t>
  </si>
  <si>
    <t>6666020403</t>
  </si>
  <si>
    <t xml:space="preserve">    6666020403  Company car expense</t>
  </si>
  <si>
    <t xml:space="preserve">    6666020405  Company car expense - maintenance fees</t>
  </si>
  <si>
    <t xml:space="preserve">    6666021104  Consulting expense-Technical</t>
  </si>
  <si>
    <t xml:space="preserve">    6666029996  Non-deductible expense-travel.</t>
  </si>
  <si>
    <t xml:space="preserve">    6666030702  R&amp;D prototype purchased</t>
  </si>
  <si>
    <t xml:space="preserve">    5401050201  COGS-Special a</t>
  </si>
  <si>
    <t xml:space="preserve">    5401020212  Local Transpor</t>
  </si>
  <si>
    <t>Other Variable (Production Consumable, Inventory ADJ)</t>
  </si>
  <si>
    <t xml:space="preserve">    5102040000  Other Revenue - Other</t>
  </si>
  <si>
    <t>Obsolete</t>
  </si>
  <si>
    <t>Scrap Reselling</t>
  </si>
  <si>
    <t>废品回收</t>
  </si>
  <si>
    <t>Fixed utilities</t>
  </si>
  <si>
    <t>Variable Utilities</t>
  </si>
  <si>
    <t>Indirect Labour</t>
  </si>
  <si>
    <t>FIX</t>
  </si>
  <si>
    <t>Fixed Labour</t>
  </si>
  <si>
    <t>Semifixed</t>
  </si>
  <si>
    <t>Manufacturing cost without Shares &amp; Out of Perimeter</t>
  </si>
  <si>
    <t>CS_Depreci</t>
  </si>
  <si>
    <t xml:space="preserve">    5102040406  Other revenue-Servic</t>
  </si>
  <si>
    <t xml:space="preserve">CS_Direct </t>
  </si>
  <si>
    <t xml:space="preserve">    5601080000  Non-operating expens</t>
  </si>
  <si>
    <t xml:space="preserve">    6666021200  Audit fee</t>
  </si>
  <si>
    <t xml:space="preserve">    6666020601  Training costs within the Group</t>
  </si>
  <si>
    <t xml:space="preserve">    6666020801  Housing rental cost</t>
  </si>
  <si>
    <t xml:space="preserve">    6666021102  Consulting expense-tax</t>
  </si>
  <si>
    <t xml:space="preserve">    6666021103  Consulting expense-finance</t>
  </si>
  <si>
    <t xml:space="preserve">    6666021300  Legal fees</t>
  </si>
  <si>
    <t>Association dues</t>
  </si>
  <si>
    <t xml:space="preserve">    6666031100  Technical Documentation</t>
  </si>
  <si>
    <t xml:space="preserve">    6666090100  Stamp Duty</t>
  </si>
  <si>
    <t xml:space="preserve">    6666021400  Recruitment expense</t>
  </si>
  <si>
    <t>CS_Fix Cos</t>
  </si>
  <si>
    <t>CS_Variabl</t>
  </si>
  <si>
    <t xml:space="preserve">    6666010102  Salary-Blue collar i</t>
  </si>
  <si>
    <t>CS_Indirec</t>
  </si>
  <si>
    <t xml:space="preserve">    6666010227  Staff Leaving Indemn</t>
  </si>
  <si>
    <t>CS_Fixed L</t>
  </si>
  <si>
    <t>CS_Semifix</t>
  </si>
  <si>
    <t xml:space="preserve">G&amp;A _ Out of Perimeter </t>
  </si>
  <si>
    <t xml:space="preserve">Total Manufacturing Cost </t>
  </si>
  <si>
    <t>Cost in EUR</t>
  </si>
  <si>
    <t xml:space="preserve">ACT Cost K€ </t>
  </si>
  <si>
    <t>Direct Labour</t>
  </si>
  <si>
    <t>Direct Expences</t>
  </si>
  <si>
    <t>Fixed Expences</t>
  </si>
  <si>
    <t>Shares</t>
  </si>
  <si>
    <t>TOTAL</t>
  </si>
  <si>
    <t xml:space="preserve">G&amp;A &amp; Out of Perimeter </t>
  </si>
  <si>
    <t xml:space="preserve">Total Cost </t>
  </si>
  <si>
    <t>COST CENTER TOTAL IN €</t>
  </si>
  <si>
    <t>FUNCTIONAL CURRENCY IMPACT</t>
  </si>
  <si>
    <t xml:space="preserve">    6666110206Intangible asset- Patent</t>
  </si>
  <si>
    <t>MFG PERIMETER (INCLUDING FC)</t>
  </si>
  <si>
    <t>OUT OF MFG PERIMETER</t>
  </si>
  <si>
    <t>REPORT DECLARED</t>
  </si>
  <si>
    <t>DIFF</t>
  </si>
  <si>
    <t xml:space="preserve">Renta DW Cost Evolution </t>
  </si>
  <si>
    <t>6666020801 - HOUSING RENTAL COST</t>
  </si>
  <si>
    <t xml:space="preserve">    6666021604  Oil &amp; Gas man Adj in Reporting </t>
  </si>
  <si>
    <t xml:space="preserve">    6666010315  Work uniforms_Social Aids</t>
  </si>
  <si>
    <t>6666030300 Design and development fees</t>
  </si>
  <si>
    <t>制造费率</t>
    <phoneticPr fontId="5" type="noConversion"/>
  </si>
  <si>
    <t>折旧（含FC)</t>
    <phoneticPr fontId="5" type="noConversion"/>
  </si>
  <si>
    <t>26年</t>
    <phoneticPr fontId="5" type="noConversion"/>
  </si>
  <si>
    <t>折旧（含FC）</t>
  </si>
  <si>
    <t>1月</t>
    <phoneticPr fontId="5" type="noConversion"/>
  </si>
  <si>
    <t>2月</t>
    <phoneticPr fontId="5" type="noConversion"/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</si>
  <si>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</si>
  <si>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</si>
  <si>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</si>
  <si>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</si>
  <si>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</si>
  <si>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</si>
  <si>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</si>
  <si>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</si>
  <si>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</si>
  <si>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</si>
  <si>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同期</t>
  </si>
  <si>
    <t>同期</t>
    <phoneticPr fontId="5" type="noConversion"/>
  </si>
  <si>
    <t>实际</t>
  </si>
  <si>
    <t>实际</t>
    <phoneticPr fontId="5" type="noConversion"/>
  </si>
  <si>
    <t>厨电</t>
    <phoneticPr fontId="5" type="noConversion"/>
  </si>
  <si>
    <t>厨电</t>
    <phoneticPr fontId="7" type="noConversion"/>
  </si>
  <si>
    <t>洗碗机</t>
    <phoneticPr fontId="7" type="noConversion"/>
  </si>
  <si>
    <t>预算</t>
    <phoneticPr fontId="7" type="noConversion"/>
  </si>
  <si>
    <t>单台/欧</t>
    <phoneticPr fontId="7" type="noConversion"/>
  </si>
  <si>
    <t>实际</t>
    <phoneticPr fontId="7" type="noConversion"/>
  </si>
  <si>
    <t>同期</t>
    <phoneticPr fontId="7" type="noConversion"/>
  </si>
  <si>
    <t>单台同比</t>
    <phoneticPr fontId="5" type="noConversion"/>
  </si>
  <si>
    <r>
      <t xml:space="preserve">规模影响
</t>
    </r>
    <r>
      <rPr>
        <b/>
        <sz val="6"/>
        <color theme="0"/>
        <rFont val="微软雅黑"/>
        <family val="2"/>
        <charset val="134"/>
      </rPr>
      <t>（正数负贡献）</t>
    </r>
    <phoneticPr fontId="5" type="noConversion"/>
  </si>
  <si>
    <t>效率影响</t>
    <phoneticPr fontId="5" type="noConversion"/>
  </si>
  <si>
    <t>制造费用合计</t>
    <phoneticPr fontId="5" type="noConversion"/>
  </si>
  <si>
    <t>折旧（含FC)</t>
  </si>
  <si>
    <t>分摊费用小计</t>
    <phoneticPr fontId="5" type="noConversion"/>
  </si>
  <si>
    <t>年累</t>
    <phoneticPr fontId="5" type="noConversion"/>
  </si>
  <si>
    <t>Q1月 厨电产量同比上升22%，制造费用单台24EUR，同比↓9EUR，其中由于产量上升↓6EUR, 工厂效率↓3EUR。</t>
    <phoneticPr fontId="7" type="noConversion"/>
  </si>
  <si>
    <t>洗碗机产量同比↓20%， 制造费用单台46EUR, 同比↑10EUR,产量影响↑9EUR, 效率影响↑1EUR。</t>
    <phoneticPr fontId="7" type="noConversion"/>
  </si>
  <si>
    <t>DW</t>
  </si>
  <si>
    <t>OCAK ACTUAL</t>
  </si>
  <si>
    <t>ŞUBAT ACTUAL</t>
  </si>
  <si>
    <t xml:space="preserve">MART ACTUAL </t>
  </si>
  <si>
    <t>NİSAN</t>
  </si>
  <si>
    <t>MAYIS</t>
  </si>
  <si>
    <t>HAZİRAN</t>
  </si>
  <si>
    <t>TEMMUZ</t>
  </si>
  <si>
    <t>AĞUSTOS</t>
  </si>
  <si>
    <t>EYLÜL</t>
  </si>
  <si>
    <t>EKİM</t>
  </si>
  <si>
    <t>KASIM</t>
  </si>
  <si>
    <t>ARALIK</t>
  </si>
  <si>
    <t>TOPLAM</t>
  </si>
  <si>
    <t>3+9 FCST</t>
  </si>
  <si>
    <t>579.847,64</t>
  </si>
  <si>
    <t>534.448,70</t>
  </si>
  <si>
    <t>578.791,39</t>
  </si>
  <si>
    <t>567.956,39</t>
  </si>
  <si>
    <t>506.888,51</t>
  </si>
  <si>
    <t>558.027,78</t>
  </si>
  <si>
    <t>588.055,76</t>
  </si>
  <si>
    <t>588.338,42</t>
  </si>
  <si>
    <t>574.373,59</t>
  </si>
  <si>
    <t>590.074,83</t>
  </si>
  <si>
    <t>579.971,80</t>
  </si>
  <si>
    <t>601.639,42</t>
  </si>
  <si>
    <t>6.848.414,23</t>
  </si>
  <si>
    <t>LIFETIME CHANGE PROJECT</t>
  </si>
  <si>
    <t>0,00</t>
  </si>
  <si>
    <t>FINAL TOTAL</t>
  </si>
  <si>
    <t>37.616,36</t>
  </si>
  <si>
    <t>371.839,28</t>
  </si>
  <si>
    <t>425.442,57</t>
  </si>
  <si>
    <t>453.007,30</t>
  </si>
  <si>
    <t>453.295,74</t>
  </si>
  <si>
    <t>442.242,63</t>
  </si>
  <si>
    <t>455.500,56</t>
  </si>
  <si>
    <t>447.864,77</t>
  </si>
  <si>
    <t>467.352,08</t>
  </si>
  <si>
    <t>5.247.249,02</t>
  </si>
  <si>
    <t>CK</t>
  </si>
  <si>
    <t>815.409,15</t>
  </si>
  <si>
    <t>612.409,10</t>
  </si>
  <si>
    <t>797.262,58</t>
  </si>
  <si>
    <t>750.116,36</t>
  </si>
  <si>
    <t>759.703,02</t>
  </si>
  <si>
    <t>757.404,71</t>
  </si>
  <si>
    <t>816.535,80</t>
  </si>
  <si>
    <t>826.594,05</t>
  </si>
  <si>
    <t>818.138,15</t>
  </si>
  <si>
    <t>830.869,57</t>
  </si>
  <si>
    <t>821.482,45</t>
  </si>
  <si>
    <t>830.614,79</t>
  </si>
  <si>
    <t>9.436.539,74</t>
  </si>
  <si>
    <t>474.152,25</t>
  </si>
  <si>
    <t>685.679,48</t>
  </si>
  <si>
    <t>744.112,65</t>
  </si>
  <si>
    <t>754.170,90</t>
  </si>
  <si>
    <t>746.412,84</t>
  </si>
  <si>
    <t>758.446,54</t>
  </si>
  <si>
    <t>749.757,11</t>
  </si>
  <si>
    <t>758.191,69</t>
  </si>
  <si>
    <t>8.583.284,13</t>
  </si>
  <si>
    <t>预算产量</t>
    <phoneticPr fontId="5" type="noConversion"/>
  </si>
  <si>
    <t>40890</t>
    <phoneticPr fontId="5" type="noConversion"/>
  </si>
  <si>
    <r>
      <t>厨电：4月</t>
    </r>
    <r>
      <rPr>
        <sz val="10"/>
        <color rgb="FF000000"/>
        <rFont val="微软雅黑"/>
        <family val="2"/>
        <charset val="134"/>
      </rPr>
      <t>单台19欧，同比↓7欧，其中产量影响↓3欧，费用提效↓4欧；</t>
    </r>
    <phoneticPr fontId="5" type="noConversion"/>
  </si>
  <si>
    <r>
      <t>洗碗机：4</t>
    </r>
    <r>
      <rPr>
        <sz val="10"/>
        <color rgb="FF000000"/>
        <rFont val="微软雅黑"/>
        <family val="2"/>
        <charset val="134"/>
      </rPr>
      <t>月单台22欧，同比↓10欧，产量影响↑7欧，效率影响↓17欧；</t>
    </r>
    <phoneticPr fontId="5" type="noConversion"/>
  </si>
  <si>
    <r>
      <t>N</t>
    </r>
    <r>
      <rPr>
        <sz val="11"/>
        <color rgb="FF000000"/>
        <rFont val="等线"/>
        <family val="2"/>
        <charset val="134"/>
        <scheme val="minor"/>
      </rPr>
      <t>İ</t>
    </r>
    <r>
      <rPr>
        <sz val="11"/>
        <color rgb="FF000000"/>
        <rFont val="等线"/>
        <family val="3"/>
        <charset val="134"/>
        <scheme val="minor"/>
      </rPr>
      <t>SAN</t>
    </r>
  </si>
  <si>
    <r>
      <t>HAZ</t>
    </r>
    <r>
      <rPr>
        <sz val="11"/>
        <color rgb="FF000000"/>
        <rFont val="等线"/>
        <family val="2"/>
        <charset val="134"/>
        <scheme val="minor"/>
      </rPr>
      <t>İ</t>
    </r>
    <r>
      <rPr>
        <sz val="11"/>
        <color rgb="FF000000"/>
        <rFont val="等线"/>
        <family val="3"/>
        <charset val="134"/>
        <scheme val="minor"/>
      </rPr>
      <t>RAN</t>
    </r>
  </si>
  <si>
    <r>
      <t>A</t>
    </r>
    <r>
      <rPr>
        <sz val="11"/>
        <color rgb="FF000000"/>
        <rFont val="等线"/>
        <family val="2"/>
        <charset val="134"/>
        <scheme val="minor"/>
      </rPr>
      <t>Ğ</t>
    </r>
    <r>
      <rPr>
        <sz val="11"/>
        <color rgb="FF000000"/>
        <rFont val="等线"/>
        <family val="3"/>
        <charset val="134"/>
        <scheme val="minor"/>
      </rPr>
      <t>USTOS</t>
    </r>
  </si>
  <si>
    <r>
      <t>EK</t>
    </r>
    <r>
      <rPr>
        <sz val="11"/>
        <color rgb="FF000000"/>
        <rFont val="等线"/>
        <family val="2"/>
        <charset val="134"/>
        <scheme val="minor"/>
      </rPr>
      <t>İ</t>
    </r>
    <r>
      <rPr>
        <sz val="11"/>
        <color rgb="FF000000"/>
        <rFont val="等线"/>
        <family val="3"/>
        <charset val="134"/>
        <scheme val="minor"/>
      </rPr>
      <t>M</t>
    </r>
  </si>
  <si>
    <t>单台影响</t>
    <phoneticPr fontId="5" type="noConversion"/>
  </si>
  <si>
    <t>含FC</t>
    <phoneticPr fontId="5" type="noConversion"/>
  </si>
  <si>
    <t>预算</t>
    <phoneticPr fontId="5" type="noConversion"/>
  </si>
  <si>
    <t>大厨电25年实际</t>
    <phoneticPr fontId="5" type="noConversion"/>
  </si>
  <si>
    <t>大厨电25年预算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</si>
</sst>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 * #,##0.00_ ;_ * \-#,##0.00_ ;_ * &quot;-&quot;??_ ;_ @_ "/>
    <numFmt numFmtId="176" formatCode="_-* #,##0_-;\-* #,##0_-;_-* &quot;-&quot;??_-;_-@_-"/>
    <numFmt numFmtId="177" formatCode="0.0%"/>
    <numFmt numFmtId="178" formatCode="_-* #,##0.0_-;\-* #,##0.0_-;_-* &quot;-&quot;??_-;_-@_-"/>
    <numFmt numFmtId="179" formatCode="_(* #,##0_);_(* \(#,##0\);_(* &quot;-&quot;??_);_(@_)"/>
    <numFmt numFmtId="180" formatCode="#,##0_-;#,##0\-;&quot; &quot;"/>
    <numFmt numFmtId="181" formatCode="0.0"/>
    <numFmt numFmtId="182" formatCode="#,##0.00_ "/>
    <numFmt numFmtId="183" formatCode="0_ "/>
    <numFmt numFmtId="184" formatCode="_ * #,##0_ ;_ * \-#,##0_ ;_ * &quot;-&quot;??_ ;_ @_ "/>
    <numFmt numFmtId="185" formatCode="_-* #,##0.00_-;\-* #,##0.00_-;_-* &quot;-&quot;??_-;_-@_-"/>
    <numFmt numFmtId="186" formatCode="0_);[Red]\(0\)"/>
    <numFmt numFmtId="187" formatCode="0.0_ "/>
    <numFmt numFmtId="188" formatCode="_(* #,##0.00_);_(* \(#,##0.00\);_(* &quot;-&quot;??_);_(@_)"/>
    <numFmt numFmtId="189" formatCode="0.00_ "/>
    <numFmt numFmtId="190" formatCode="_-&quot;₺&quot;* #,##0.00_-;\-&quot;₺&quot;* #,##0.00_-;_-&quot;₺&quot;* &quot;-&quot;??_-;_-@_-"/>
    <numFmt numFmtId="191" formatCode="_(&quot;$&quot;* #,##0.00_);_(&quot;$&quot;* \(#,##0.00\);_(&quot;$&quot;* &quot;-&quot;??_);_(@_)"/>
    <numFmt numFmtId="192" formatCode="_-* #,##0.00\ &quot;€&quot;_-;\-* #,##0.00\ &quot;€&quot;_-;_-* &quot;-&quot;??\ &quot;€&quot;_-;_-@_-"/>
    <numFmt numFmtId="193" formatCode="_-* #,##0.00\ &quot;₺&quot;_-;\-* #,##0.00\ &quot;₺&quot;_-;_-* &quot;-&quot;??\ &quot;₺&quot;_-;_-@_-"/>
    <numFmt numFmtId="194" formatCode="_-* #,##0.00\ _€_-;\-* #,##0.00\ _€_-;_-* &quot;-&quot;??\ _€_-;_-@_-"/>
    <numFmt numFmtId="195" formatCode="_-* #,##0\ _B_F_-;\-* #,##0\ _B_F_-;_-* &quot;-&quot;\ _B_F_-;_-@_-"/>
  </numFmts>
  <fonts count="72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62"/>
    </font>
    <font>
      <sz val="9"/>
      <name val="等线"/>
      <family val="3"/>
      <charset val="134"/>
      <scheme val="minor"/>
    </font>
    <font>
      <b/>
      <sz val="11"/>
      <name val="Arial"/>
      <family val="2"/>
    </font>
    <font>
      <b/>
      <sz val="10"/>
      <name val="Arial"/>
      <family val="2"/>
    </font>
    <font>
      <sz val="9"/>
      <color theme="1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8" tint="-0.249977111117893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9"/>
      <name val="微软雅黑"/>
      <family val="2"/>
      <charset val="134"/>
    </font>
    <font>
      <sz val="9"/>
      <name val="微软雅黑"/>
      <family val="2"/>
      <charset val="134"/>
    </font>
    <font>
      <b/>
      <sz val="8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sz val="11"/>
      <color theme="1"/>
      <name val="等线"/>
      <family val="2"/>
      <charset val="162"/>
      <scheme val="minor"/>
    </font>
    <font>
      <sz val="11"/>
      <color theme="1"/>
      <name val="Aptos Narrow"/>
      <family val="2"/>
    </font>
    <font>
      <sz val="11"/>
      <color theme="1"/>
      <name val="等线"/>
      <family val="3"/>
      <charset val="134"/>
      <scheme val="minor"/>
    </font>
    <font>
      <b/>
      <sz val="9"/>
      <color rgb="FFFF0000"/>
      <name val="微软雅黑"/>
      <family val="2"/>
      <charset val="134"/>
    </font>
    <font>
      <b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sz val="10"/>
      <name val="Segoe UI"/>
      <family val="2"/>
    </font>
    <font>
      <b/>
      <sz val="11"/>
      <color theme="0"/>
      <name val="等线"/>
      <family val="2"/>
      <scheme val="minor"/>
    </font>
    <font>
      <b/>
      <sz val="11"/>
      <name val="等线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sz val="1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0"/>
      <color theme="1"/>
      <name val="等线"/>
      <family val="2"/>
      <scheme val="minor"/>
    </font>
    <font>
      <b/>
      <sz val="11"/>
      <color theme="0"/>
      <name val="Arial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color theme="0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name val="Calibri"/>
      <family val="2"/>
    </font>
    <font>
      <b/>
      <sz val="14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8"/>
      <color theme="1"/>
      <name val="等线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62"/>
    </font>
    <font>
      <sz val="11"/>
      <color rgb="FFFF0000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i/>
      <sz val="11"/>
      <color rgb="FF7F7F7F"/>
      <name val="等线"/>
      <family val="2"/>
      <scheme val="minor"/>
    </font>
    <font>
      <sz val="10"/>
      <name val="Arial"/>
      <family val="2"/>
      <charset val="162"/>
    </font>
    <font>
      <sz val="10"/>
      <color rgb="FF000000"/>
      <name val="等线"/>
      <family val="2"/>
      <scheme val="minor"/>
    </font>
    <font>
      <b/>
      <sz val="6"/>
      <color theme="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theme="1"/>
      <name val="Times New Roman"/>
      <family val="1"/>
    </font>
    <font>
      <b/>
      <sz val="10"/>
      <color rgb="FFFFFFFF"/>
      <name val="Arial"/>
      <family val="2"/>
    </font>
    <font>
      <sz val="11"/>
      <color rgb="FF000000"/>
      <name val="Aptos Narrow"/>
      <family val="2"/>
    </font>
    <font>
      <sz val="10"/>
      <color theme="1"/>
      <name val="Arial"/>
      <family val="2"/>
    </font>
    <font>
      <i/>
      <sz val="10"/>
      <color rgb="FF000000"/>
      <name val="Arial"/>
      <family val="2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family val="2"/>
      <charset val="134"/>
      <scheme val="minor"/>
    </font>
  </fonts>
  <fills count="6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indexed="1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rgb="FF9FC5E8"/>
      </patternFill>
    </fill>
    <fill>
      <patternFill patternType="solid">
        <fgColor theme="4" tint="-0.499984740745262"/>
        <bgColor rgb="FF000000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BE5014"/>
        <bgColor indexed="64"/>
      </patternFill>
    </fill>
    <fill>
      <patternFill patternType="solid">
        <fgColor rgb="FFC1F0C8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7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2" fillId="0" borderId="0"/>
    <xf numFmtId="185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4" fillId="0" borderId="0">
      <alignment vertical="center"/>
    </xf>
    <xf numFmtId="0" fontId="2" fillId="0" borderId="0"/>
    <xf numFmtId="185" fontId="2" fillId="0" borderId="0" applyFont="0" applyFill="0" applyBorder="0" applyAlignment="0" applyProtection="0"/>
    <xf numFmtId="0" fontId="31" fillId="0" borderId="0"/>
    <xf numFmtId="0" fontId="24" fillId="0" borderId="0"/>
    <xf numFmtId="0" fontId="43" fillId="0" borderId="0">
      <alignment vertical="center"/>
    </xf>
    <xf numFmtId="0" fontId="1" fillId="0" borderId="0"/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5" fillId="0" borderId="0"/>
    <xf numFmtId="0" fontId="46" fillId="0" borderId="0"/>
    <xf numFmtId="185" fontId="46" fillId="0" borderId="0" applyFont="0" applyFill="0" applyBorder="0" applyAlignment="0" applyProtection="0"/>
    <xf numFmtId="190" fontId="46" fillId="0" borderId="0" applyFont="0" applyFill="0" applyBorder="0" applyAlignment="0" applyProtection="0"/>
    <xf numFmtId="0" fontId="22" fillId="0" borderId="0"/>
    <xf numFmtId="185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16" applyNumberFormat="0" applyFill="0" applyAlignment="0" applyProtection="0"/>
    <xf numFmtId="0" fontId="50" fillId="0" borderId="17" applyNumberFormat="0" applyFill="0" applyAlignment="0" applyProtection="0"/>
    <xf numFmtId="0" fontId="51" fillId="0" borderId="18" applyNumberFormat="0" applyFill="0" applyAlignment="0" applyProtection="0"/>
    <xf numFmtId="0" fontId="51" fillId="0" borderId="0" applyNumberFormat="0" applyFill="0" applyBorder="0" applyAlignment="0" applyProtection="0"/>
    <xf numFmtId="0" fontId="52" fillId="32" borderId="0" applyNumberFormat="0" applyBorder="0" applyAlignment="0" applyProtection="0"/>
    <xf numFmtId="0" fontId="53" fillId="33" borderId="0" applyNumberFormat="0" applyBorder="0" applyAlignment="0" applyProtection="0"/>
    <xf numFmtId="0" fontId="54" fillId="34" borderId="0" applyNumberFormat="0" applyBorder="0" applyAlignment="0" applyProtection="0"/>
    <xf numFmtId="0" fontId="55" fillId="35" borderId="19" applyNumberFormat="0" applyAlignment="0" applyProtection="0"/>
    <xf numFmtId="0" fontId="56" fillId="36" borderId="20" applyNumberFormat="0" applyAlignment="0" applyProtection="0"/>
    <xf numFmtId="0" fontId="57" fillId="36" borderId="19" applyNumberFormat="0" applyAlignment="0" applyProtection="0"/>
    <xf numFmtId="0" fontId="58" fillId="0" borderId="21" applyNumberFormat="0" applyFill="0" applyAlignment="0" applyProtection="0"/>
    <xf numFmtId="0" fontId="29" fillId="37" borderId="22" applyNumberFormat="0" applyAlignment="0" applyProtection="0"/>
    <xf numFmtId="0" fontId="47" fillId="0" borderId="0" applyNumberFormat="0" applyFill="0" applyBorder="0" applyAlignment="0" applyProtection="0"/>
    <xf numFmtId="0" fontId="1" fillId="38" borderId="23" applyNumberFormat="0" applyFont="0" applyAlignment="0" applyProtection="0"/>
    <xf numFmtId="0" fontId="59" fillId="0" borderId="0" applyNumberFormat="0" applyFill="0" applyBorder="0" applyAlignment="0" applyProtection="0"/>
    <xf numFmtId="0" fontId="26" fillId="0" borderId="24" applyNumberFormat="0" applyFill="0" applyAlignment="0" applyProtection="0"/>
    <xf numFmtId="0" fontId="39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39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39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39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39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8" borderId="0" applyNumberFormat="0" applyBorder="0" applyAlignment="0" applyProtection="0"/>
    <xf numFmtId="0" fontId="39" fillId="59" borderId="0" applyNumberFormat="0" applyBorder="0" applyAlignment="0" applyProtection="0"/>
    <xf numFmtId="0" fontId="1" fillId="60" borderId="0" applyNumberFormat="0" applyBorder="0" applyAlignment="0" applyProtection="0"/>
    <xf numFmtId="0" fontId="1" fillId="61" borderId="0" applyNumberFormat="0" applyBorder="0" applyAlignment="0" applyProtection="0"/>
    <xf numFmtId="0" fontId="1" fillId="62" borderId="0" applyNumberFormat="0" applyBorder="0" applyAlignment="0" applyProtection="0"/>
    <xf numFmtId="185" fontId="1" fillId="0" borderId="0" applyFont="0" applyFill="0" applyBorder="0" applyAlignment="0" applyProtection="0"/>
    <xf numFmtId="0" fontId="45" fillId="0" borderId="0"/>
    <xf numFmtId="192" fontId="1" fillId="0" borderId="0" applyFont="0" applyFill="0" applyBorder="0" applyAlignment="0" applyProtection="0"/>
    <xf numFmtId="193" fontId="22" fillId="0" borderId="0" applyFont="0" applyFill="0" applyBorder="0" applyAlignment="0" applyProtection="0"/>
    <xf numFmtId="0" fontId="60" fillId="0" borderId="0"/>
    <xf numFmtId="0" fontId="1" fillId="0" borderId="0"/>
    <xf numFmtId="0" fontId="22" fillId="0" borderId="0"/>
    <xf numFmtId="43" fontId="22" fillId="0" borderId="0" applyFont="0" applyFill="0" applyBorder="0" applyAlignment="0" applyProtection="0"/>
    <xf numFmtId="0" fontId="45" fillId="0" borderId="0"/>
    <xf numFmtId="9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0" fontId="22" fillId="0" borderId="0"/>
    <xf numFmtId="0" fontId="22" fillId="0" borderId="0"/>
    <xf numFmtId="185" fontId="22" fillId="0" borderId="0" applyFont="0" applyFill="0" applyBorder="0" applyAlignment="0" applyProtection="0"/>
    <xf numFmtId="0" fontId="4" fillId="0" borderId="0">
      <alignment vertical="center"/>
    </xf>
    <xf numFmtId="0" fontId="22" fillId="0" borderId="0"/>
    <xf numFmtId="43" fontId="22" fillId="0" borderId="0" applyFont="0" applyFill="0" applyBorder="0" applyAlignment="0" applyProtection="0"/>
    <xf numFmtId="0" fontId="45" fillId="0" borderId="0"/>
    <xf numFmtId="194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46" fillId="0" borderId="0"/>
    <xf numFmtId="0" fontId="1" fillId="0" borderId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61" fillId="0" borderId="0"/>
    <xf numFmtId="0" fontId="61" fillId="0" borderId="0"/>
    <xf numFmtId="9" fontId="61" fillId="0" borderId="0" applyFont="0" applyFill="0" applyBorder="0" applyAlignment="0" applyProtection="0"/>
    <xf numFmtId="191" fontId="61" fillId="0" borderId="0" applyFont="0" applyFill="0" applyBorder="0" applyAlignment="0" applyProtection="0"/>
    <xf numFmtId="195" fontId="60" fillId="0" borderId="0" applyFont="0" applyFill="0" applyBorder="0" applyAlignment="0" applyProtection="0"/>
    <xf numFmtId="18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43" fontId="45" fillId="0" borderId="0" applyFont="0" applyFill="0" applyBorder="0" applyAlignment="0" applyProtection="0"/>
    <xf numFmtId="193" fontId="1" fillId="0" borderId="0" applyFont="0" applyFill="0" applyBorder="0" applyAlignment="0" applyProtection="0"/>
    <xf numFmtId="43" fontId="45" fillId="0" borderId="0" applyFont="0" applyFill="0" applyBorder="0" applyAlignment="0" applyProtection="0"/>
    <xf numFmtId="185" fontId="45" fillId="0" borderId="0" applyFont="0" applyFill="0" applyBorder="0" applyAlignment="0" applyProtection="0"/>
    <xf numFmtId="0" fontId="22" fillId="0" borderId="0"/>
    <xf numFmtId="185" fontId="22" fillId="0" borderId="0" applyFont="0" applyFill="0" applyBorder="0" applyAlignment="0" applyProtection="0"/>
  </cellStyleXfs>
  <cellXfs count="417">
    <xf numFmtId="0" fontId="0" fillId="0" borderId="0" xfId="0">
      <alignment vertical="center"/>
    </xf>
    <xf numFmtId="0" fontId="0" fillId="0" borderId="0" xfId="0" applyAlignment="1"/>
    <xf numFmtId="176" fontId="0" fillId="0" borderId="0" xfId="1" applyNumberFormat="1" applyFont="1" applyAlignment="1"/>
    <xf numFmtId="176" fontId="0" fillId="0" borderId="0" xfId="0" applyNumberFormat="1" applyAlignment="1"/>
    <xf numFmtId="176" fontId="0" fillId="2" borderId="1" xfId="1" applyNumberFormat="1" applyFont="1" applyFill="1" applyBorder="1" applyAlignment="1"/>
    <xf numFmtId="176" fontId="0" fillId="2" borderId="0" xfId="1" applyNumberFormat="1" applyFont="1" applyFill="1" applyBorder="1" applyAlignment="1"/>
    <xf numFmtId="176" fontId="6" fillId="3" borderId="0" xfId="1" applyNumberFormat="1" applyFont="1" applyFill="1" applyBorder="1" applyAlignment="1"/>
    <xf numFmtId="176" fontId="0" fillId="0" borderId="1" xfId="1" applyNumberFormat="1" applyFont="1" applyBorder="1" applyAlignment="1"/>
    <xf numFmtId="176" fontId="0" fillId="0" borderId="0" xfId="1" applyNumberFormat="1" applyFont="1" applyBorder="1" applyAlignment="1"/>
    <xf numFmtId="176" fontId="0" fillId="4" borderId="1" xfId="1" applyNumberFormat="1" applyFont="1" applyFill="1" applyBorder="1" applyAlignment="1"/>
    <xf numFmtId="176" fontId="0" fillId="4" borderId="0" xfId="1" applyNumberFormat="1" applyFont="1" applyFill="1" applyBorder="1" applyAlignment="1"/>
    <xf numFmtId="176" fontId="0" fillId="5" borderId="1" xfId="1" applyNumberFormat="1" applyFont="1" applyFill="1" applyBorder="1" applyAlignment="1"/>
    <xf numFmtId="176" fontId="0" fillId="5" borderId="0" xfId="1" applyNumberFormat="1" applyFont="1" applyFill="1" applyBorder="1" applyAlignment="1"/>
    <xf numFmtId="176" fontId="0" fillId="6" borderId="1" xfId="1" applyNumberFormat="1" applyFont="1" applyFill="1" applyBorder="1" applyAlignment="1"/>
    <xf numFmtId="176" fontId="0" fillId="6" borderId="0" xfId="1" applyNumberFormat="1" applyFont="1" applyFill="1" applyBorder="1" applyAlignment="1"/>
    <xf numFmtId="176" fontId="0" fillId="0" borderId="1" xfId="1" applyNumberFormat="1" applyFont="1" applyFill="1" applyBorder="1" applyAlignment="1"/>
    <xf numFmtId="176" fontId="0" fillId="0" borderId="0" xfId="1" applyNumberFormat="1" applyFont="1" applyFill="1" applyBorder="1" applyAlignment="1"/>
    <xf numFmtId="43" fontId="0" fillId="0" borderId="0" xfId="1" applyFont="1" applyAlignment="1"/>
    <xf numFmtId="177" fontId="0" fillId="0" borderId="0" xfId="2" applyNumberFormat="1" applyFont="1" applyAlignment="1"/>
    <xf numFmtId="0" fontId="0" fillId="0" borderId="0" xfId="0" applyAlignment="1">
      <alignment horizontal="center" vertical="center"/>
    </xf>
    <xf numFmtId="178" fontId="0" fillId="0" borderId="0" xfId="1" applyNumberFormat="1" applyFont="1" applyAlignment="1"/>
    <xf numFmtId="43" fontId="0" fillId="0" borderId="0" xfId="0" applyNumberFormat="1" applyAlignment="1"/>
    <xf numFmtId="4" fontId="0" fillId="4" borderId="1" xfId="0" applyNumberFormat="1" applyFill="1" applyBorder="1" applyAlignment="1"/>
    <xf numFmtId="176" fontId="0" fillId="7" borderId="1" xfId="1" applyNumberFormat="1" applyFont="1" applyFill="1" applyBorder="1" applyAlignment="1"/>
    <xf numFmtId="176" fontId="0" fillId="7" borderId="0" xfId="1" applyNumberFormat="1" applyFont="1" applyFill="1" applyBorder="1" applyAlignment="1"/>
    <xf numFmtId="0" fontId="0" fillId="7" borderId="1" xfId="0" applyFill="1" applyBorder="1" applyAlignment="1">
      <alignment horizontal="left"/>
    </xf>
    <xf numFmtId="4" fontId="0" fillId="0" borderId="1" xfId="0" applyNumberFormat="1" applyBorder="1" applyAlignment="1"/>
    <xf numFmtId="176" fontId="0" fillId="6" borderId="0" xfId="1" applyNumberFormat="1" applyFont="1" applyFill="1" applyAlignment="1"/>
    <xf numFmtId="0" fontId="0" fillId="7" borderId="0" xfId="0" applyFill="1">
      <alignment vertical="center"/>
    </xf>
    <xf numFmtId="176" fontId="0" fillId="7" borderId="0" xfId="1" applyNumberFormat="1" applyFont="1" applyFill="1" applyAlignment="1"/>
    <xf numFmtId="0" fontId="0" fillId="7" borderId="0" xfId="0" applyFill="1" applyAlignment="1"/>
    <xf numFmtId="0" fontId="0" fillId="0" borderId="1" xfId="0" applyBorder="1" applyAlignment="1">
      <alignment horizontal="left"/>
    </xf>
    <xf numFmtId="176" fontId="0" fillId="0" borderId="1" xfId="1" applyNumberFormat="1" applyFont="1" applyBorder="1" applyAlignment="1">
      <alignment horizontal="left"/>
    </xf>
    <xf numFmtId="49" fontId="0" fillId="4" borderId="1" xfId="0" applyNumberFormat="1" applyFill="1" applyBorder="1" applyAlignment="1">
      <alignment horizontal="left"/>
    </xf>
    <xf numFmtId="176" fontId="0" fillId="4" borderId="1" xfId="1" applyNumberFormat="1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8" fillId="8" borderId="2" xfId="0" applyNumberFormat="1" applyFont="1" applyFill="1" applyBorder="1" applyAlignment="1">
      <alignment horizontal="left"/>
    </xf>
    <xf numFmtId="49" fontId="8" fillId="8" borderId="2" xfId="0" applyNumberFormat="1" applyFont="1" applyFill="1" applyBorder="1" applyAlignment="1">
      <alignment horizontal="center"/>
    </xf>
    <xf numFmtId="179" fontId="0" fillId="0" borderId="1" xfId="1" applyNumberFormat="1" applyFont="1" applyBorder="1" applyAlignment="1"/>
    <xf numFmtId="176" fontId="0" fillId="0" borderId="0" xfId="1" applyNumberFormat="1" applyFont="1" applyFill="1" applyAlignment="1"/>
    <xf numFmtId="49" fontId="0" fillId="4" borderId="3" xfId="0" applyNumberFormat="1" applyFill="1" applyBorder="1" applyAlignment="1">
      <alignment horizontal="left"/>
    </xf>
    <xf numFmtId="180" fontId="0" fillId="4" borderId="1" xfId="0" applyNumberFormat="1" applyFill="1" applyBorder="1" applyAlignment="1"/>
    <xf numFmtId="49" fontId="9" fillId="9" borderId="2" xfId="0" applyNumberFormat="1" applyFont="1" applyFill="1" applyBorder="1" applyAlignment="1">
      <alignment horizontal="left"/>
    </xf>
    <xf numFmtId="49" fontId="0" fillId="0" borderId="0" xfId="0" applyNumberFormat="1" applyAlignment="1">
      <alignment horizontal="left"/>
    </xf>
    <xf numFmtId="176" fontId="0" fillId="0" borderId="0" xfId="1" applyNumberFormat="1" applyFont="1" applyFill="1" applyBorder="1" applyAlignment="1">
      <alignment horizontal="left"/>
    </xf>
    <xf numFmtId="49" fontId="0" fillId="0" borderId="0" xfId="0" applyNumberFormat="1" applyAlignment="1"/>
    <xf numFmtId="49" fontId="0" fillId="10" borderId="0" xfId="0" applyNumberFormat="1" applyFill="1" applyAlignment="1">
      <alignment horizontal="left"/>
    </xf>
    <xf numFmtId="43" fontId="0" fillId="10" borderId="0" xfId="1" applyFont="1" applyFill="1" applyBorder="1" applyAlignment="1">
      <alignment horizontal="left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181" fontId="10" fillId="0" borderId="0" xfId="0" applyNumberFormat="1" applyFont="1" applyAlignment="1">
      <alignment horizontal="center" vertical="center"/>
    </xf>
    <xf numFmtId="49" fontId="11" fillId="11" borderId="1" xfId="1" applyNumberFormat="1" applyFont="1" applyFill="1" applyBorder="1" applyAlignment="1">
      <alignment horizontal="center"/>
    </xf>
    <xf numFmtId="176" fontId="11" fillId="11" borderId="0" xfId="1" applyNumberFormat="1" applyFont="1" applyFill="1" applyBorder="1" applyAlignment="1">
      <alignment horizontal="center"/>
    </xf>
    <xf numFmtId="49" fontId="11" fillId="11" borderId="0" xfId="0" applyNumberFormat="1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181" fontId="12" fillId="0" borderId="0" xfId="0" applyNumberFormat="1" applyFont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0" fillId="12" borderId="0" xfId="0" applyFont="1" applyFill="1">
      <alignment vertical="center"/>
    </xf>
    <xf numFmtId="181" fontId="10" fillId="12" borderId="0" xfId="0" applyNumberFormat="1" applyFont="1" applyFill="1" applyAlignment="1">
      <alignment horizontal="center" vertical="center"/>
    </xf>
    <xf numFmtId="181" fontId="12" fillId="12" borderId="0" xfId="0" applyNumberFormat="1" applyFont="1" applyFill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9" fontId="10" fillId="0" borderId="0" xfId="2" applyFont="1" applyAlignment="1">
      <alignment horizontal="center" vertical="center"/>
    </xf>
    <xf numFmtId="9" fontId="10" fillId="0" borderId="0" xfId="2" applyFont="1">
      <alignment vertical="center"/>
    </xf>
    <xf numFmtId="178" fontId="0" fillId="0" borderId="0" xfId="1" applyNumberFormat="1" applyFont="1" applyBorder="1" applyAlignment="1"/>
    <xf numFmtId="177" fontId="10" fillId="0" borderId="0" xfId="2" applyNumberFormat="1" applyFont="1" applyAlignment="1">
      <alignment horizontal="center" vertical="center"/>
    </xf>
    <xf numFmtId="49" fontId="0" fillId="7" borderId="1" xfId="0" applyNumberFormat="1" applyFill="1" applyBorder="1" applyAlignment="1">
      <alignment horizontal="left"/>
    </xf>
    <xf numFmtId="179" fontId="0" fillId="7" borderId="1" xfId="1" applyNumberFormat="1" applyFont="1" applyFill="1" applyBorder="1" applyAlignment="1"/>
    <xf numFmtId="0" fontId="13" fillId="0" borderId="0" xfId="0" applyFont="1" applyAlignment="1"/>
    <xf numFmtId="0" fontId="14" fillId="0" borderId="1" xfId="0" applyFont="1" applyBorder="1" applyAlignment="1">
      <alignment horizontal="left"/>
    </xf>
    <xf numFmtId="0" fontId="16" fillId="0" borderId="0" xfId="0" applyFont="1" applyAlignment="1"/>
    <xf numFmtId="182" fontId="0" fillId="0" borderId="0" xfId="0" applyNumberFormat="1" applyAlignment="1"/>
    <xf numFmtId="49" fontId="18" fillId="0" borderId="0" xfId="1" applyNumberFormat="1" applyFont="1" applyFill="1" applyBorder="1" applyAlignment="1">
      <alignment horizontal="center"/>
    </xf>
    <xf numFmtId="1" fontId="12" fillId="0" borderId="0" xfId="0" applyNumberFormat="1" applyFont="1" applyAlignment="1">
      <alignment horizontal="center" vertical="center"/>
    </xf>
    <xf numFmtId="0" fontId="19" fillId="0" borderId="0" xfId="1" applyNumberFormat="1" applyFont="1" applyFill="1" applyBorder="1" applyAlignment="1">
      <alignment horizontal="center"/>
    </xf>
    <xf numFmtId="0" fontId="19" fillId="0" borderId="0" xfId="0" applyFont="1">
      <alignment vertical="center"/>
    </xf>
    <xf numFmtId="49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1" fontId="10" fillId="0" borderId="0" xfId="1" applyNumberFormat="1" applyFont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183" fontId="10" fillId="0" borderId="0" xfId="0" applyNumberFormat="1" applyFont="1" applyAlignment="1">
      <alignment horizontal="center" vertical="center"/>
    </xf>
    <xf numFmtId="183" fontId="12" fillId="0" borderId="0" xfId="0" applyNumberFormat="1" applyFont="1" applyAlignment="1">
      <alignment horizontal="center" vertical="center"/>
    </xf>
    <xf numFmtId="183" fontId="12" fillId="12" borderId="0" xfId="0" applyNumberFormat="1" applyFont="1" applyFill="1" applyAlignment="1">
      <alignment horizontal="center" vertical="center"/>
    </xf>
    <xf numFmtId="1" fontId="10" fillId="0" borderId="0" xfId="2" applyNumberFormat="1" applyFont="1" applyAlignment="1">
      <alignment horizontal="center" vertical="center"/>
    </xf>
    <xf numFmtId="181" fontId="10" fillId="0" borderId="0" xfId="2" applyNumberFormat="1" applyFont="1" applyAlignment="1">
      <alignment horizontal="center" vertical="center"/>
    </xf>
    <xf numFmtId="1" fontId="10" fillId="12" borderId="0" xfId="0" applyNumberFormat="1" applyFont="1" applyFill="1" applyAlignment="1">
      <alignment horizontal="center" vertical="center"/>
    </xf>
    <xf numFmtId="1" fontId="12" fillId="12" borderId="0" xfId="0" applyNumberFormat="1" applyFont="1" applyFill="1" applyAlignment="1">
      <alignment horizontal="center" vertical="center"/>
    </xf>
    <xf numFmtId="0" fontId="12" fillId="7" borderId="0" xfId="0" applyFont="1" applyFill="1" applyAlignment="1"/>
    <xf numFmtId="183" fontId="10" fillId="15" borderId="0" xfId="0" applyNumberFormat="1" applyFont="1" applyFill="1" applyAlignment="1">
      <alignment horizontal="center" vertical="center"/>
    </xf>
    <xf numFmtId="9" fontId="10" fillId="0" borderId="0" xfId="2" applyFont="1" applyAlignment="1">
      <alignment horizontal="left" vertical="center"/>
    </xf>
    <xf numFmtId="177" fontId="10" fillId="0" borderId="0" xfId="2" applyNumberFormat="1" applyFont="1" applyAlignment="1">
      <alignment horizontal="left" vertical="center"/>
    </xf>
    <xf numFmtId="0" fontId="10" fillId="7" borderId="0" xfId="0" applyFont="1" applyFill="1" applyAlignment="1">
      <alignment horizontal="center" vertical="center"/>
    </xf>
    <xf numFmtId="1" fontId="10" fillId="7" borderId="0" xfId="0" applyNumberFormat="1" applyFont="1" applyFill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0" fontId="12" fillId="16" borderId="0" xfId="0" applyFont="1" applyFill="1" applyAlignment="1">
      <alignment horizontal="center" vertical="center"/>
    </xf>
    <xf numFmtId="0" fontId="10" fillId="16" borderId="0" xfId="0" applyFont="1" applyFill="1" applyAlignment="1">
      <alignment horizontal="center" vertical="center"/>
    </xf>
    <xf numFmtId="1" fontId="12" fillId="16" borderId="0" xfId="0" applyNumberFormat="1" applyFont="1" applyFill="1" applyAlignment="1">
      <alignment horizontal="center" vertical="center"/>
    </xf>
    <xf numFmtId="181" fontId="10" fillId="16" borderId="0" xfId="2" applyNumberFormat="1" applyFont="1" applyFill="1" applyAlignment="1">
      <alignment horizontal="center" vertical="center"/>
    </xf>
    <xf numFmtId="181" fontId="10" fillId="16" borderId="0" xfId="0" applyNumberFormat="1" applyFont="1" applyFill="1" applyAlignment="1">
      <alignment horizontal="center" vertical="center"/>
    </xf>
    <xf numFmtId="177" fontId="10" fillId="16" borderId="0" xfId="2" applyNumberFormat="1" applyFont="1" applyFill="1" applyAlignment="1">
      <alignment horizontal="center" vertical="center"/>
    </xf>
    <xf numFmtId="1" fontId="19" fillId="0" borderId="0" xfId="1" applyNumberFormat="1" applyFont="1" applyFill="1" applyBorder="1" applyAlignment="1">
      <alignment horizontal="center"/>
    </xf>
    <xf numFmtId="181" fontId="10" fillId="0" borderId="0" xfId="2" applyNumberFormat="1" applyFont="1" applyFill="1" applyAlignment="1">
      <alignment horizontal="center" vertical="center"/>
    </xf>
    <xf numFmtId="9" fontId="10" fillId="0" borderId="0" xfId="2" applyFont="1" applyFill="1" applyAlignment="1">
      <alignment horizontal="center" vertical="center"/>
    </xf>
    <xf numFmtId="177" fontId="10" fillId="0" borderId="0" xfId="2" applyNumberFormat="1" applyFont="1" applyFill="1" applyAlignment="1">
      <alignment horizontal="center" vertical="center"/>
    </xf>
    <xf numFmtId="177" fontId="10" fillId="0" borderId="0" xfId="2" applyNumberFormat="1" applyFont="1" applyFill="1">
      <alignment vertical="center"/>
    </xf>
    <xf numFmtId="0" fontId="12" fillId="16" borderId="0" xfId="0" applyFont="1" applyFill="1">
      <alignment vertical="center"/>
    </xf>
    <xf numFmtId="183" fontId="12" fillId="16" borderId="0" xfId="0" applyNumberFormat="1" applyFont="1" applyFill="1" applyAlignment="1">
      <alignment horizontal="center" vertical="center"/>
    </xf>
    <xf numFmtId="0" fontId="10" fillId="16" borderId="0" xfId="0" applyFont="1" applyFill="1">
      <alignment vertical="center"/>
    </xf>
    <xf numFmtId="181" fontId="12" fillId="16" borderId="0" xfId="0" applyNumberFormat="1" applyFont="1" applyFill="1" applyAlignment="1">
      <alignment horizontal="center" vertical="center"/>
    </xf>
    <xf numFmtId="9" fontId="10" fillId="16" borderId="0" xfId="2" applyFont="1" applyFill="1" applyAlignment="1">
      <alignment horizontal="center" vertical="center"/>
    </xf>
    <xf numFmtId="9" fontId="12" fillId="16" borderId="0" xfId="2" applyFont="1" applyFill="1" applyAlignment="1">
      <alignment horizontal="center" vertical="center"/>
    </xf>
    <xf numFmtId="181" fontId="12" fillId="16" borderId="0" xfId="2" applyNumberFormat="1" applyFont="1" applyFill="1" applyAlignment="1">
      <alignment horizontal="center" vertical="center"/>
    </xf>
    <xf numFmtId="177" fontId="12" fillId="16" borderId="0" xfId="2" applyNumberFormat="1" applyFont="1" applyFill="1" applyAlignment="1">
      <alignment horizontal="center" vertical="center"/>
    </xf>
    <xf numFmtId="183" fontId="18" fillId="0" borderId="0" xfId="0" applyNumberFormat="1" applyFont="1" applyAlignment="1">
      <alignment horizontal="center" vertical="center"/>
    </xf>
    <xf numFmtId="1" fontId="10" fillId="0" borderId="0" xfId="0" applyNumberFormat="1" applyFont="1">
      <alignment vertical="center"/>
    </xf>
    <xf numFmtId="177" fontId="10" fillId="0" borderId="0" xfId="2" applyNumberFormat="1" applyFont="1">
      <alignment vertical="center"/>
    </xf>
    <xf numFmtId="1" fontId="10" fillId="16" borderId="0" xfId="0" applyNumberFormat="1" applyFont="1" applyFill="1" applyAlignment="1">
      <alignment horizontal="center" vertical="center"/>
    </xf>
    <xf numFmtId="177" fontId="10" fillId="0" borderId="0" xfId="0" applyNumberFormat="1" applyFont="1">
      <alignment vertical="center"/>
    </xf>
    <xf numFmtId="49" fontId="10" fillId="0" borderId="0" xfId="0" applyNumberFormat="1" applyFont="1" applyAlignment="1">
      <alignment horizontal="center" vertical="center"/>
    </xf>
    <xf numFmtId="0" fontId="20" fillId="17" borderId="4" xfId="0" applyFont="1" applyFill="1" applyBorder="1" applyAlignment="1">
      <alignment horizontal="center" vertical="center" wrapText="1" readingOrder="1"/>
    </xf>
    <xf numFmtId="0" fontId="21" fillId="18" borderId="4" xfId="0" applyFont="1" applyFill="1" applyBorder="1" applyAlignment="1">
      <alignment horizontal="center" vertical="center" wrapText="1" readingOrder="1"/>
    </xf>
    <xf numFmtId="9" fontId="21" fillId="18" borderId="4" xfId="0" applyNumberFormat="1" applyFont="1" applyFill="1" applyBorder="1" applyAlignment="1">
      <alignment horizontal="center" vertical="center" wrapText="1" readingOrder="1"/>
    </xf>
    <xf numFmtId="0" fontId="21" fillId="0" borderId="4" xfId="0" applyFont="1" applyBorder="1" applyAlignment="1">
      <alignment horizontal="center" vertical="center" wrapText="1" readingOrder="1"/>
    </xf>
    <xf numFmtId="0" fontId="20" fillId="18" borderId="4" xfId="0" applyFont="1" applyFill="1" applyBorder="1" applyAlignment="1">
      <alignment horizontal="center" vertical="center" wrapText="1" readingOrder="1"/>
    </xf>
    <xf numFmtId="1" fontId="0" fillId="0" borderId="0" xfId="0" applyNumberForma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184" fontId="10" fillId="0" borderId="0" xfId="1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84" fontId="10" fillId="0" borderId="0" xfId="0" applyNumberFormat="1" applyFont="1" applyAlignment="1">
      <alignment horizontal="center" vertical="center"/>
    </xf>
    <xf numFmtId="1" fontId="10" fillId="6" borderId="0" xfId="0" applyNumberFormat="1" applyFont="1" applyFill="1" applyAlignment="1">
      <alignment horizontal="center" vertical="center"/>
    </xf>
    <xf numFmtId="1" fontId="10" fillId="0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3" fillId="0" borderId="5" xfId="5" applyFont="1" applyBorder="1"/>
    <xf numFmtId="0" fontId="10" fillId="0" borderId="0" xfId="0" applyFont="1" applyAlignment="1">
      <alignment horizontal="center" vertical="center"/>
    </xf>
    <xf numFmtId="1" fontId="19" fillId="0" borderId="0" xfId="1" applyNumberFormat="1" applyFont="1" applyFill="1" applyBorder="1" applyAlignment="1"/>
    <xf numFmtId="43" fontId="10" fillId="0" borderId="0" xfId="0" applyNumberFormat="1" applyFont="1">
      <alignment vertical="center"/>
    </xf>
    <xf numFmtId="49" fontId="10" fillId="0" borderId="0" xfId="0" applyNumberFormat="1" applyFont="1">
      <alignment vertical="center"/>
    </xf>
    <xf numFmtId="183" fontId="12" fillId="16" borderId="0" xfId="7" applyNumberFormat="1" applyFont="1" applyFill="1" applyAlignment="1">
      <alignment horizontal="center" vertical="center"/>
    </xf>
    <xf numFmtId="181" fontId="12" fillId="16" borderId="0" xfId="7" applyNumberFormat="1" applyFont="1" applyFill="1" applyAlignment="1">
      <alignment horizontal="center" vertical="center"/>
    </xf>
    <xf numFmtId="183" fontId="10" fillId="7" borderId="0" xfId="0" applyNumberFormat="1" applyFont="1" applyFill="1" applyAlignment="1">
      <alignment horizontal="center" vertical="center"/>
    </xf>
    <xf numFmtId="183" fontId="10" fillId="0" borderId="0" xfId="0" applyNumberFormat="1" applyFont="1">
      <alignment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>
      <alignment vertical="center"/>
    </xf>
    <xf numFmtId="1" fontId="1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81" fontId="10" fillId="7" borderId="0" xfId="2" applyNumberFormat="1" applyFont="1" applyFill="1" applyAlignment="1">
      <alignment horizontal="center" vertical="center"/>
    </xf>
    <xf numFmtId="1" fontId="11" fillId="13" borderId="0" xfId="0" applyNumberFormat="1" applyFont="1" applyFill="1" applyAlignment="1">
      <alignment horizontal="center" vertical="center"/>
    </xf>
    <xf numFmtId="1" fontId="11" fillId="14" borderId="0" xfId="0" applyNumberFormat="1" applyFont="1" applyFill="1" applyAlignment="1">
      <alignment horizontal="center" vertical="center"/>
    </xf>
    <xf numFmtId="181" fontId="25" fillId="16" borderId="0" xfId="0" applyNumberFormat="1" applyFont="1" applyFill="1" applyAlignment="1">
      <alignment horizontal="center" vertical="center"/>
    </xf>
    <xf numFmtId="186" fontId="18" fillId="0" borderId="0" xfId="0" applyNumberFormat="1" applyFont="1" applyAlignment="1">
      <alignment horizontal="center" vertical="center"/>
    </xf>
    <xf numFmtId="187" fontId="12" fillId="16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84" fontId="12" fillId="0" borderId="0" xfId="1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12" borderId="0" xfId="0" applyFont="1" applyFill="1" applyAlignment="1">
      <alignment horizontal="left" vertical="center" indent="2"/>
    </xf>
    <xf numFmtId="0" fontId="26" fillId="19" borderId="0" xfId="7" applyFont="1" applyFill="1" applyAlignment="1">
      <alignment horizontal="center" vertical="center"/>
    </xf>
    <xf numFmtId="0" fontId="27" fillId="0" borderId="0" xfId="7" applyFont="1">
      <alignment vertical="center"/>
    </xf>
    <xf numFmtId="0" fontId="26" fillId="0" borderId="0" xfId="7" applyFont="1">
      <alignment vertical="center"/>
    </xf>
    <xf numFmtId="0" fontId="26" fillId="0" borderId="0" xfId="8" applyFont="1"/>
    <xf numFmtId="3" fontId="28" fillId="20" borderId="0" xfId="7" applyNumberFormat="1" applyFont="1" applyFill="1" applyAlignment="1">
      <alignment horizontal="center" vertical="center"/>
    </xf>
    <xf numFmtId="0" fontId="26" fillId="19" borderId="0" xfId="7" applyFont="1" applyFill="1">
      <alignment vertical="center"/>
    </xf>
    <xf numFmtId="4" fontId="26" fillId="0" borderId="0" xfId="7" applyNumberFormat="1" applyFont="1" applyAlignment="1">
      <alignment horizontal="center" vertical="center"/>
    </xf>
    <xf numFmtId="0" fontId="24" fillId="19" borderId="0" xfId="7" applyFill="1" applyAlignment="1">
      <alignment horizontal="center" vertical="center"/>
    </xf>
    <xf numFmtId="0" fontId="2" fillId="0" borderId="0" xfId="7" applyFont="1">
      <alignment vertical="center"/>
    </xf>
    <xf numFmtId="0" fontId="24" fillId="0" borderId="0" xfId="7">
      <alignment vertical="center"/>
    </xf>
    <xf numFmtId="0" fontId="24" fillId="0" borderId="0" xfId="7" applyAlignment="1">
      <alignment horizontal="center" vertical="center"/>
    </xf>
    <xf numFmtId="0" fontId="24" fillId="19" borderId="0" xfId="7" applyFill="1">
      <alignment vertical="center"/>
    </xf>
    <xf numFmtId="0" fontId="24" fillId="7" borderId="0" xfId="7" applyFill="1" applyAlignment="1">
      <alignment horizontal="center" vertical="center"/>
    </xf>
    <xf numFmtId="0" fontId="29" fillId="21" borderId="2" xfId="7" applyFont="1" applyFill="1" applyBorder="1" applyAlignment="1">
      <alignment horizontal="center" vertical="center" wrapText="1"/>
    </xf>
    <xf numFmtId="0" fontId="29" fillId="21" borderId="2" xfId="7" applyFont="1" applyFill="1" applyBorder="1" applyAlignment="1">
      <alignment horizontal="center" vertical="center"/>
    </xf>
    <xf numFmtId="0" fontId="24" fillId="0" borderId="0" xfId="7" applyAlignment="1">
      <alignment horizontal="left" vertical="center"/>
    </xf>
    <xf numFmtId="176" fontId="0" fillId="0" borderId="6" xfId="9" applyNumberFormat="1" applyFont="1" applyBorder="1" applyAlignment="1">
      <alignment horizontal="center" vertical="center"/>
    </xf>
    <xf numFmtId="176" fontId="0" fillId="0" borderId="1" xfId="9" applyNumberFormat="1" applyFont="1" applyBorder="1" applyAlignment="1">
      <alignment horizontal="center" vertical="center"/>
    </xf>
    <xf numFmtId="3" fontId="30" fillId="19" borderId="0" xfId="7" applyNumberFormat="1" applyFont="1" applyFill="1">
      <alignment vertical="center"/>
    </xf>
    <xf numFmtId="0" fontId="30" fillId="19" borderId="7" xfId="7" applyFont="1" applyFill="1" applyBorder="1">
      <alignment vertical="center"/>
    </xf>
    <xf numFmtId="0" fontId="30" fillId="19" borderId="8" xfId="7" applyFont="1" applyFill="1" applyBorder="1">
      <alignment vertical="center"/>
    </xf>
    <xf numFmtId="0" fontId="30" fillId="19" borderId="9" xfId="7" applyFont="1" applyFill="1" applyBorder="1">
      <alignment vertical="center"/>
    </xf>
    <xf numFmtId="176" fontId="30" fillId="0" borderId="2" xfId="9" applyNumberFormat="1" applyFont="1" applyBorder="1" applyAlignment="1">
      <alignment horizontal="center" vertical="center"/>
    </xf>
    <xf numFmtId="176" fontId="30" fillId="0" borderId="8" xfId="9" applyNumberFormat="1" applyFont="1" applyBorder="1" applyAlignment="1">
      <alignment horizontal="center" vertical="center"/>
    </xf>
    <xf numFmtId="0" fontId="30" fillId="19" borderId="0" xfId="7" applyFont="1" applyFill="1">
      <alignment vertical="center"/>
    </xf>
    <xf numFmtId="179" fontId="32" fillId="22" borderId="1" xfId="10" applyNumberFormat="1" applyFont="1" applyFill="1" applyBorder="1" applyAlignment="1">
      <alignment horizontal="left"/>
    </xf>
    <xf numFmtId="0" fontId="33" fillId="19" borderId="0" xfId="7" applyFont="1" applyFill="1">
      <alignment vertical="center"/>
    </xf>
    <xf numFmtId="0" fontId="2" fillId="19" borderId="0" xfId="7" applyFont="1" applyFill="1" applyAlignment="1">
      <alignment horizontal="center" vertical="center"/>
    </xf>
    <xf numFmtId="0" fontId="24" fillId="7" borderId="0" xfId="7" applyFill="1" applyAlignment="1">
      <alignment horizontal="left" vertical="center"/>
    </xf>
    <xf numFmtId="176" fontId="0" fillId="7" borderId="6" xfId="9" applyNumberFormat="1" applyFont="1" applyFill="1" applyBorder="1" applyAlignment="1">
      <alignment horizontal="center" vertical="center"/>
    </xf>
    <xf numFmtId="176" fontId="0" fillId="7" borderId="1" xfId="9" applyNumberFormat="1" applyFont="1" applyFill="1" applyBorder="1" applyAlignment="1">
      <alignment horizontal="center" vertical="center"/>
    </xf>
    <xf numFmtId="3" fontId="30" fillId="7" borderId="0" xfId="7" applyNumberFormat="1" applyFont="1" applyFill="1">
      <alignment vertical="center"/>
    </xf>
    <xf numFmtId="0" fontId="24" fillId="7" borderId="0" xfId="7" applyFill="1">
      <alignment vertical="center"/>
    </xf>
    <xf numFmtId="3" fontId="34" fillId="7" borderId="0" xfId="7" applyNumberFormat="1" applyFont="1" applyFill="1">
      <alignment vertical="center"/>
    </xf>
    <xf numFmtId="185" fontId="30" fillId="0" borderId="2" xfId="9" applyFont="1" applyBorder="1" applyAlignment="1">
      <alignment horizontal="center" vertical="center"/>
    </xf>
    <xf numFmtId="0" fontId="29" fillId="19" borderId="0" xfId="7" applyFont="1" applyFill="1" applyAlignment="1">
      <alignment horizontal="center" vertical="center"/>
    </xf>
    <xf numFmtId="0" fontId="29" fillId="21" borderId="0" xfId="7" applyFont="1" applyFill="1" applyAlignment="1">
      <alignment horizontal="left" vertical="center"/>
    </xf>
    <xf numFmtId="176" fontId="29" fillId="21" borderId="10" xfId="9" applyNumberFormat="1" applyFont="1" applyFill="1" applyBorder="1" applyAlignment="1">
      <alignment horizontal="center" vertical="center"/>
    </xf>
    <xf numFmtId="176" fontId="29" fillId="21" borderId="3" xfId="9" applyNumberFormat="1" applyFont="1" applyFill="1" applyBorder="1" applyAlignment="1">
      <alignment horizontal="center" vertical="center"/>
    </xf>
    <xf numFmtId="0" fontId="29" fillId="19" borderId="0" xfId="7" applyFont="1" applyFill="1">
      <alignment vertical="center"/>
    </xf>
    <xf numFmtId="176" fontId="0" fillId="0" borderId="0" xfId="9" applyNumberFormat="1" applyFont="1" applyAlignment="1">
      <alignment horizontal="center" vertical="center"/>
    </xf>
    <xf numFmtId="0" fontId="24" fillId="0" borderId="11" xfId="7" applyBorder="1" applyAlignment="1">
      <alignment horizontal="left" vertical="center"/>
    </xf>
    <xf numFmtId="176" fontId="0" fillId="0" borderId="12" xfId="9" applyNumberFormat="1" applyFont="1" applyBorder="1" applyAlignment="1">
      <alignment horizontal="center" vertical="center"/>
    </xf>
    <xf numFmtId="176" fontId="0" fillId="0" borderId="13" xfId="9" applyNumberFormat="1" applyFont="1" applyBorder="1" applyAlignment="1">
      <alignment horizontal="center" vertical="center"/>
    </xf>
    <xf numFmtId="0" fontId="24" fillId="0" borderId="6" xfId="7" applyBorder="1">
      <alignment vertical="center"/>
    </xf>
    <xf numFmtId="176" fontId="0" fillId="19" borderId="6" xfId="9" applyNumberFormat="1" applyFont="1" applyFill="1" applyBorder="1" applyAlignment="1">
      <alignment horizontal="center" vertical="center"/>
    </xf>
    <xf numFmtId="176" fontId="0" fillId="19" borderId="1" xfId="9" applyNumberFormat="1" applyFont="1" applyFill="1" applyBorder="1" applyAlignment="1">
      <alignment horizontal="center" vertical="center"/>
    </xf>
    <xf numFmtId="0" fontId="29" fillId="21" borderId="10" xfId="7" applyFont="1" applyFill="1" applyBorder="1">
      <alignment vertical="center"/>
    </xf>
    <xf numFmtId="0" fontId="29" fillId="21" borderId="14" xfId="7" applyFont="1" applyFill="1" applyBorder="1">
      <alignment vertical="center"/>
    </xf>
    <xf numFmtId="176" fontId="29" fillId="21" borderId="14" xfId="9" applyNumberFormat="1" applyFont="1" applyFill="1" applyBorder="1" applyAlignment="1">
      <alignment horizontal="center" vertical="center"/>
    </xf>
    <xf numFmtId="176" fontId="29" fillId="21" borderId="0" xfId="9" applyNumberFormat="1" applyFont="1" applyFill="1" applyAlignment="1">
      <alignment horizontal="center" vertical="center"/>
    </xf>
    <xf numFmtId="176" fontId="29" fillId="21" borderId="15" xfId="9" applyNumberFormat="1" applyFont="1" applyFill="1" applyBorder="1" applyAlignment="1">
      <alignment horizontal="center" vertical="center"/>
    </xf>
    <xf numFmtId="0" fontId="2" fillId="19" borderId="0" xfId="8" applyFill="1"/>
    <xf numFmtId="0" fontId="29" fillId="21" borderId="0" xfId="7" applyFont="1" applyFill="1">
      <alignment vertical="center"/>
    </xf>
    <xf numFmtId="4" fontId="24" fillId="0" borderId="0" xfId="7" applyNumberFormat="1">
      <alignment vertical="center"/>
    </xf>
    <xf numFmtId="0" fontId="2" fillId="19" borderId="0" xfId="8" applyFill="1" applyAlignment="1">
      <alignment horizontal="center"/>
    </xf>
    <xf numFmtId="0" fontId="35" fillId="19" borderId="0" xfId="8" applyFont="1" applyFill="1" applyAlignment="1">
      <alignment horizontal="center"/>
    </xf>
    <xf numFmtId="185" fontId="35" fillId="19" borderId="0" xfId="9" applyFont="1" applyFill="1" applyAlignment="1">
      <alignment horizontal="center"/>
    </xf>
    <xf numFmtId="0" fontId="29" fillId="21" borderId="12" xfId="8" applyFont="1" applyFill="1" applyBorder="1"/>
    <xf numFmtId="176" fontId="36" fillId="23" borderId="11" xfId="9" applyNumberFormat="1" applyFont="1" applyFill="1" applyBorder="1" applyAlignment="1">
      <alignment horizontal="center"/>
    </xf>
    <xf numFmtId="4" fontId="35" fillId="19" borderId="0" xfId="8" applyNumberFormat="1" applyFont="1" applyFill="1" applyAlignment="1">
      <alignment horizontal="center"/>
    </xf>
    <xf numFmtId="0" fontId="37" fillId="24" borderId="6" xfId="11" applyFont="1" applyFill="1" applyBorder="1"/>
    <xf numFmtId="176" fontId="2" fillId="25" borderId="0" xfId="9" applyNumberFormat="1" applyFill="1" applyAlignment="1">
      <alignment horizontal="center"/>
    </xf>
    <xf numFmtId="0" fontId="37" fillId="26" borderId="6" xfId="11" applyFont="1" applyFill="1" applyBorder="1"/>
    <xf numFmtId="176" fontId="2" fillId="27" borderId="0" xfId="9" applyNumberFormat="1" applyFill="1" applyAlignment="1">
      <alignment horizontal="center"/>
    </xf>
    <xf numFmtId="0" fontId="37" fillId="28" borderId="6" xfId="11" applyFont="1" applyFill="1" applyBorder="1"/>
    <xf numFmtId="176" fontId="2" fillId="29" borderId="0" xfId="9" applyNumberFormat="1" applyFill="1" applyAlignment="1">
      <alignment horizontal="center"/>
    </xf>
    <xf numFmtId="0" fontId="38" fillId="21" borderId="10" xfId="11" applyFont="1" applyFill="1" applyBorder="1" applyAlignment="1">
      <alignment horizontal="left"/>
    </xf>
    <xf numFmtId="176" fontId="39" fillId="21" borderId="14" xfId="9" applyNumberFormat="1" applyFont="1" applyFill="1" applyBorder="1" applyAlignment="1">
      <alignment horizontal="center"/>
    </xf>
    <xf numFmtId="0" fontId="40" fillId="0" borderId="12" xfId="11" applyFont="1" applyBorder="1"/>
    <xf numFmtId="176" fontId="40" fillId="0" borderId="11" xfId="9" applyNumberFormat="1" applyFont="1" applyBorder="1"/>
    <xf numFmtId="0" fontId="41" fillId="24" borderId="6" xfId="11" applyFont="1" applyFill="1" applyBorder="1"/>
    <xf numFmtId="176" fontId="41" fillId="24" borderId="0" xfId="9" applyNumberFormat="1" applyFont="1" applyFill="1" applyAlignment="1">
      <alignment horizontal="center"/>
    </xf>
    <xf numFmtId="0" fontId="41" fillId="26" borderId="6" xfId="11" applyFont="1" applyFill="1" applyBorder="1"/>
    <xf numFmtId="176" fontId="41" fillId="26" borderId="0" xfId="9" applyNumberFormat="1" applyFont="1" applyFill="1" applyAlignment="1">
      <alignment horizontal="center"/>
    </xf>
    <xf numFmtId="0" fontId="40" fillId="28" borderId="6" xfId="11" applyFont="1" applyFill="1" applyBorder="1"/>
    <xf numFmtId="176" fontId="40" fillId="28" borderId="0" xfId="9" applyNumberFormat="1" applyFont="1" applyFill="1" applyAlignment="1">
      <alignment horizontal="center"/>
    </xf>
    <xf numFmtId="0" fontId="40" fillId="0" borderId="6" xfId="11" applyFont="1" applyBorder="1"/>
    <xf numFmtId="176" fontId="40" fillId="0" borderId="0" xfId="9" applyNumberFormat="1" applyFont="1" applyAlignment="1">
      <alignment horizontal="center"/>
    </xf>
    <xf numFmtId="0" fontId="37" fillId="30" borderId="10" xfId="11" applyFont="1" applyFill="1" applyBorder="1"/>
    <xf numFmtId="176" fontId="37" fillId="30" borderId="14" xfId="9" applyNumberFormat="1" applyFont="1" applyFill="1" applyBorder="1" applyAlignment="1">
      <alignment horizontal="center"/>
    </xf>
    <xf numFmtId="4" fontId="24" fillId="19" borderId="0" xfId="7" applyNumberFormat="1" applyFill="1" applyAlignment="1">
      <alignment horizontal="center" vertical="center"/>
    </xf>
    <xf numFmtId="4" fontId="24" fillId="19" borderId="0" xfId="7" applyNumberFormat="1" applyFill="1">
      <alignment vertical="center"/>
    </xf>
    <xf numFmtId="0" fontId="2" fillId="0" borderId="0" xfId="7" applyFont="1" applyAlignment="1">
      <alignment horizontal="left" vertical="center"/>
    </xf>
    <xf numFmtId="176" fontId="30" fillId="19" borderId="2" xfId="9" applyNumberFormat="1" applyFont="1" applyFill="1" applyBorder="1" applyAlignment="1">
      <alignment horizontal="center" vertical="center"/>
    </xf>
    <xf numFmtId="0" fontId="2" fillId="0" borderId="0" xfId="7" applyFont="1" applyAlignment="1">
      <alignment horizontal="right" vertical="center"/>
    </xf>
    <xf numFmtId="176" fontId="0" fillId="0" borderId="3" xfId="9" applyNumberFormat="1" applyFont="1" applyBorder="1" applyAlignment="1">
      <alignment horizontal="center" vertical="center"/>
    </xf>
    <xf numFmtId="176" fontId="0" fillId="0" borderId="2" xfId="9" applyNumberFormat="1" applyFont="1" applyBorder="1" applyAlignment="1">
      <alignment horizontal="center" vertical="center"/>
    </xf>
    <xf numFmtId="4" fontId="2" fillId="0" borderId="0" xfId="7" applyNumberFormat="1" applyFont="1">
      <alignment vertical="center"/>
    </xf>
    <xf numFmtId="185" fontId="0" fillId="0" borderId="0" xfId="9" applyFont="1" applyAlignment="1">
      <alignment horizontal="center" vertical="center"/>
    </xf>
    <xf numFmtId="4" fontId="24" fillId="0" borderId="0" xfId="7" applyNumberFormat="1" applyAlignment="1">
      <alignment horizontal="center" vertical="center"/>
    </xf>
    <xf numFmtId="4" fontId="0" fillId="0" borderId="0" xfId="9" applyNumberFormat="1" applyFont="1" applyAlignment="1">
      <alignment horizontal="center" vertical="center"/>
    </xf>
    <xf numFmtId="188" fontId="24" fillId="0" borderId="0" xfId="7" applyNumberFormat="1" applyAlignment="1">
      <alignment horizontal="center" vertical="center"/>
    </xf>
    <xf numFmtId="181" fontId="10" fillId="12" borderId="0" xfId="2" applyNumberFormat="1" applyFont="1" applyFill="1" applyAlignment="1">
      <alignment horizontal="center" vertical="center"/>
    </xf>
    <xf numFmtId="9" fontId="10" fillId="12" borderId="0" xfId="2" applyFont="1" applyFill="1" applyAlignment="1">
      <alignment horizontal="center" vertical="center"/>
    </xf>
    <xf numFmtId="0" fontId="26" fillId="19" borderId="0" xfId="12" applyFont="1" applyFill="1" applyAlignment="1">
      <alignment horizontal="center" vertical="center"/>
    </xf>
    <xf numFmtId="0" fontId="27" fillId="0" borderId="0" xfId="12" applyFont="1">
      <alignment vertical="center"/>
    </xf>
    <xf numFmtId="0" fontId="26" fillId="0" borderId="0" xfId="12" applyFont="1">
      <alignment vertical="center"/>
    </xf>
    <xf numFmtId="3" fontId="28" fillId="20" borderId="0" xfId="12" applyNumberFormat="1" applyFont="1" applyFill="1" applyAlignment="1">
      <alignment horizontal="center" vertical="center"/>
    </xf>
    <xf numFmtId="0" fontId="26" fillId="19" borderId="0" xfId="12" applyFont="1" applyFill="1">
      <alignment vertical="center"/>
    </xf>
    <xf numFmtId="4" fontId="26" fillId="0" borderId="0" xfId="12" applyNumberFormat="1" applyFont="1" applyAlignment="1">
      <alignment horizontal="center" vertical="center"/>
    </xf>
    <xf numFmtId="0" fontId="43" fillId="19" borderId="0" xfId="12" applyFill="1" applyAlignment="1">
      <alignment horizontal="center" vertical="center"/>
    </xf>
    <xf numFmtId="0" fontId="2" fillId="0" borderId="0" xfId="12" applyFont="1">
      <alignment vertical="center"/>
    </xf>
    <xf numFmtId="0" fontId="43" fillId="0" borderId="0" xfId="12">
      <alignment vertical="center"/>
    </xf>
    <xf numFmtId="0" fontId="43" fillId="0" borderId="0" xfId="12" applyAlignment="1">
      <alignment horizontal="center" vertical="center"/>
    </xf>
    <xf numFmtId="0" fontId="43" fillId="19" borderId="0" xfId="12" applyFill="1">
      <alignment vertical="center"/>
    </xf>
    <xf numFmtId="0" fontId="29" fillId="21" borderId="2" xfId="12" applyFont="1" applyFill="1" applyBorder="1" applyAlignment="1">
      <alignment horizontal="center" vertical="center" wrapText="1"/>
    </xf>
    <xf numFmtId="0" fontId="29" fillId="21" borderId="2" xfId="12" applyFont="1" applyFill="1" applyBorder="1" applyAlignment="1">
      <alignment horizontal="center" vertical="center"/>
    </xf>
    <xf numFmtId="0" fontId="43" fillId="0" borderId="0" xfId="12" applyAlignment="1">
      <alignment horizontal="left" vertical="center"/>
    </xf>
    <xf numFmtId="0" fontId="30" fillId="19" borderId="7" xfId="12" applyFont="1" applyFill="1" applyBorder="1">
      <alignment vertical="center"/>
    </xf>
    <xf numFmtId="0" fontId="30" fillId="19" borderId="8" xfId="12" applyFont="1" applyFill="1" applyBorder="1">
      <alignment vertical="center"/>
    </xf>
    <xf numFmtId="0" fontId="30" fillId="19" borderId="9" xfId="12" applyFont="1" applyFill="1" applyBorder="1">
      <alignment vertical="center"/>
    </xf>
    <xf numFmtId="0" fontId="30" fillId="19" borderId="0" xfId="12" applyFont="1" applyFill="1">
      <alignment vertical="center"/>
    </xf>
    <xf numFmtId="0" fontId="33" fillId="19" borderId="0" xfId="12" applyFont="1" applyFill="1">
      <alignment vertical="center"/>
    </xf>
    <xf numFmtId="0" fontId="2" fillId="19" borderId="0" xfId="12" applyFont="1" applyFill="1" applyAlignment="1">
      <alignment horizontal="center" vertical="center"/>
    </xf>
    <xf numFmtId="0" fontId="44" fillId="0" borderId="2" xfId="12" applyFont="1" applyBorder="1" applyAlignment="1">
      <alignment horizontal="left" vertical="center"/>
    </xf>
    <xf numFmtId="0" fontId="44" fillId="19" borderId="2" xfId="12" applyFont="1" applyFill="1" applyBorder="1" applyAlignment="1">
      <alignment horizontal="left" vertical="center"/>
    </xf>
    <xf numFmtId="0" fontId="29" fillId="19" borderId="0" xfId="12" applyFont="1" applyFill="1" applyAlignment="1">
      <alignment horizontal="center" vertical="center"/>
    </xf>
    <xf numFmtId="0" fontId="29" fillId="21" borderId="0" xfId="12" applyFont="1" applyFill="1" applyAlignment="1">
      <alignment horizontal="left" vertical="center"/>
    </xf>
    <xf numFmtId="0" fontId="29" fillId="19" borderId="0" xfId="12" applyFont="1" applyFill="1">
      <alignment vertical="center"/>
    </xf>
    <xf numFmtId="0" fontId="43" fillId="0" borderId="11" xfId="12" applyBorder="1" applyAlignment="1">
      <alignment horizontal="left" vertical="center"/>
    </xf>
    <xf numFmtId="0" fontId="43" fillId="0" borderId="6" xfId="12" applyBorder="1">
      <alignment vertical="center"/>
    </xf>
    <xf numFmtId="0" fontId="29" fillId="21" borderId="10" xfId="12" applyFont="1" applyFill="1" applyBorder="1">
      <alignment vertical="center"/>
    </xf>
    <xf numFmtId="0" fontId="29" fillId="21" borderId="14" xfId="12" applyFont="1" applyFill="1" applyBorder="1">
      <alignment vertical="center"/>
    </xf>
    <xf numFmtId="4" fontId="43" fillId="19" borderId="0" xfId="12" applyNumberFormat="1" applyFill="1">
      <alignment vertical="center"/>
    </xf>
    <xf numFmtId="0" fontId="29" fillId="21" borderId="0" xfId="12" applyFont="1" applyFill="1">
      <alignment vertical="center"/>
    </xf>
    <xf numFmtId="4" fontId="43" fillId="0" borderId="0" xfId="12" applyNumberFormat="1">
      <alignment vertical="center"/>
    </xf>
    <xf numFmtId="4" fontId="43" fillId="19" borderId="0" xfId="12" applyNumberFormat="1" applyFill="1" applyAlignment="1">
      <alignment horizontal="center" vertical="center"/>
    </xf>
    <xf numFmtId="0" fontId="2" fillId="0" borderId="0" xfId="12" applyFont="1" applyAlignment="1">
      <alignment horizontal="left" vertical="center"/>
    </xf>
    <xf numFmtId="0" fontId="2" fillId="0" borderId="0" xfId="12" applyFont="1" applyAlignment="1">
      <alignment horizontal="right" vertical="center"/>
    </xf>
    <xf numFmtId="4" fontId="2" fillId="0" borderId="0" xfId="12" applyNumberFormat="1" applyFont="1">
      <alignment vertical="center"/>
    </xf>
    <xf numFmtId="4" fontId="43" fillId="0" borderId="0" xfId="12" applyNumberFormat="1" applyAlignment="1">
      <alignment horizontal="center" vertical="center"/>
    </xf>
    <xf numFmtId="188" fontId="43" fillId="0" borderId="0" xfId="12" applyNumberFormat="1" applyAlignment="1">
      <alignment horizontal="center" vertical="center"/>
    </xf>
    <xf numFmtId="0" fontId="10" fillId="16" borderId="0" xfId="0" applyFont="1" applyFill="1" applyAlignment="1">
      <alignment horizontal="center" vertical="center"/>
    </xf>
    <xf numFmtId="1" fontId="25" fillId="0" borderId="0" xfId="0" applyNumberFormat="1" applyFont="1" applyAlignment="1">
      <alignment horizontal="center" vertical="center"/>
    </xf>
    <xf numFmtId="181" fontId="25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9" fontId="12" fillId="0" borderId="0" xfId="2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8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43" fontId="0" fillId="0" borderId="0" xfId="1" applyFont="1">
      <alignment vertical="center"/>
    </xf>
    <xf numFmtId="183" fontId="0" fillId="0" borderId="0" xfId="1" applyNumberFormat="1" applyFont="1">
      <alignment vertical="center"/>
    </xf>
    <xf numFmtId="183" fontId="0" fillId="0" borderId="0" xfId="0" applyNumberFormat="1">
      <alignment vertical="center"/>
    </xf>
    <xf numFmtId="2" fontId="12" fillId="15" borderId="0" xfId="0" applyNumberFormat="1" applyFont="1" applyFill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49" fontId="12" fillId="0" borderId="0" xfId="1" applyNumberFormat="1" applyFont="1" applyFill="1" applyBorder="1" applyAlignment="1">
      <alignment horizontal="center"/>
    </xf>
    <xf numFmtId="0" fontId="19" fillId="0" borderId="27" xfId="0" applyFont="1" applyBorder="1">
      <alignment vertical="center"/>
    </xf>
    <xf numFmtId="49" fontId="18" fillId="0" borderId="27" xfId="1" applyNumberFormat="1" applyFont="1" applyFill="1" applyBorder="1" applyAlignment="1">
      <alignment horizontal="center"/>
    </xf>
    <xf numFmtId="9" fontId="18" fillId="0" borderId="27" xfId="2" applyFont="1" applyBorder="1" applyAlignment="1">
      <alignment horizontal="center" vertical="center"/>
    </xf>
    <xf numFmtId="0" fontId="10" fillId="0" borderId="29" xfId="0" applyFont="1" applyBorder="1">
      <alignment vertical="center"/>
    </xf>
    <xf numFmtId="0" fontId="10" fillId="0" borderId="30" xfId="0" applyFont="1" applyBorder="1">
      <alignment vertical="center"/>
    </xf>
    <xf numFmtId="183" fontId="12" fillId="0" borderId="27" xfId="4" applyNumberFormat="1" applyFont="1" applyFill="1" applyBorder="1" applyAlignment="1">
      <alignment horizontal="center" vertical="center"/>
    </xf>
    <xf numFmtId="183" fontId="12" fillId="0" borderId="0" xfId="4" applyNumberFormat="1" applyFont="1" applyFill="1" applyBorder="1" applyAlignment="1">
      <alignment horizontal="center" vertical="center"/>
    </xf>
    <xf numFmtId="183" fontId="12" fillId="0" borderId="28" xfId="3" applyNumberFormat="1" applyFont="1" applyBorder="1" applyAlignment="1">
      <alignment horizontal="center" vertical="center"/>
    </xf>
    <xf numFmtId="183" fontId="0" fillId="0" borderId="28" xfId="0" applyNumberFormat="1" applyBorder="1">
      <alignment vertical="center"/>
    </xf>
    <xf numFmtId="183" fontId="12" fillId="0" borderId="27" xfId="0" applyNumberFormat="1" applyFont="1" applyBorder="1" applyAlignment="1">
      <alignment horizontal="center" vertical="center"/>
    </xf>
    <xf numFmtId="183" fontId="10" fillId="0" borderId="28" xfId="0" applyNumberFormat="1" applyFont="1" applyBorder="1" applyAlignment="1">
      <alignment horizontal="center" vertical="center"/>
    </xf>
    <xf numFmtId="183" fontId="10" fillId="0" borderId="27" xfId="0" applyNumberFormat="1" applyFont="1" applyBorder="1" applyAlignment="1">
      <alignment horizontal="center" vertical="center"/>
    </xf>
    <xf numFmtId="183" fontId="10" fillId="0" borderId="29" xfId="0" applyNumberFormat="1" applyFont="1" applyBorder="1" applyAlignment="1">
      <alignment horizontal="center" vertical="center"/>
    </xf>
    <xf numFmtId="183" fontId="10" fillId="0" borderId="30" xfId="0" applyNumberFormat="1" applyFont="1" applyBorder="1" applyAlignment="1">
      <alignment horizontal="center" vertical="center"/>
    </xf>
    <xf numFmtId="183" fontId="10" fillId="0" borderId="31" xfId="0" applyNumberFormat="1" applyFont="1" applyBorder="1" applyAlignment="1">
      <alignment horizontal="center" vertical="center"/>
    </xf>
    <xf numFmtId="183" fontId="18" fillId="0" borderId="0" xfId="0" applyNumberFormat="1" applyFont="1" applyBorder="1" applyAlignment="1">
      <alignment horizontal="center" vertical="center"/>
    </xf>
    <xf numFmtId="183" fontId="12" fillId="0" borderId="0" xfId="0" applyNumberFormat="1" applyFont="1" applyBorder="1" applyAlignment="1">
      <alignment horizontal="center" vertical="center"/>
    </xf>
    <xf numFmtId="183" fontId="10" fillId="0" borderId="0" xfId="0" applyNumberFormat="1" applyFont="1" applyBorder="1" applyAlignment="1">
      <alignment horizontal="center" vertical="center"/>
    </xf>
    <xf numFmtId="9" fontId="18" fillId="0" borderId="0" xfId="2" applyFont="1" applyBorder="1" applyAlignment="1">
      <alignment horizontal="center" vertical="center"/>
    </xf>
    <xf numFmtId="183" fontId="0" fillId="0" borderId="0" xfId="0" applyNumberFormat="1" applyBorder="1">
      <alignment vertical="center"/>
    </xf>
    <xf numFmtId="183" fontId="12" fillId="0" borderId="0" xfId="3" applyNumberFormat="1" applyFont="1" applyBorder="1" applyAlignment="1">
      <alignment horizontal="center" vertical="center" wrapText="1"/>
    </xf>
    <xf numFmtId="183" fontId="12" fillId="0" borderId="27" xfId="3" applyNumberFormat="1" applyFont="1" applyBorder="1" applyAlignment="1">
      <alignment horizontal="center" vertical="center"/>
    </xf>
    <xf numFmtId="183" fontId="0" fillId="0" borderId="27" xfId="0" applyNumberFormat="1" applyBorder="1" applyAlignment="1">
      <alignment horizontal="center" vertical="center"/>
    </xf>
    <xf numFmtId="176" fontId="11" fillId="63" borderId="33" xfId="4" applyNumberFormat="1" applyFont="1" applyFill="1" applyBorder="1" applyAlignment="1">
      <alignment horizontal="center" vertical="center"/>
    </xf>
    <xf numFmtId="176" fontId="11" fillId="63" borderId="34" xfId="4" applyNumberFormat="1" applyFont="1" applyFill="1" applyBorder="1" applyAlignment="1">
      <alignment horizontal="center" vertical="center"/>
    </xf>
    <xf numFmtId="0" fontId="11" fillId="64" borderId="33" xfId="3" applyFont="1" applyFill="1" applyBorder="1" applyAlignment="1">
      <alignment horizontal="center" vertical="center"/>
    </xf>
    <xf numFmtId="0" fontId="11" fillId="64" borderId="34" xfId="3" applyFont="1" applyFill="1" applyBorder="1" applyAlignment="1">
      <alignment horizontal="center" vertical="center" wrapText="1"/>
    </xf>
    <xf numFmtId="0" fontId="11" fillId="64" borderId="35" xfId="3" applyFont="1" applyFill="1" applyBorder="1" applyAlignment="1">
      <alignment horizontal="center" vertical="center"/>
    </xf>
    <xf numFmtId="9" fontId="0" fillId="0" borderId="27" xfId="2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83" fontId="12" fillId="7" borderId="27" xfId="4" applyNumberFormat="1" applyFont="1" applyFill="1" applyBorder="1" applyAlignment="1">
      <alignment horizontal="center" vertical="center"/>
    </xf>
    <xf numFmtId="183" fontId="10" fillId="7" borderId="27" xfId="0" applyNumberFormat="1" applyFont="1" applyFill="1" applyBorder="1" applyAlignment="1">
      <alignment horizontal="center" vertical="center"/>
    </xf>
    <xf numFmtId="183" fontId="10" fillId="7" borderId="29" xfId="0" applyNumberFormat="1" applyFont="1" applyFill="1" applyBorder="1" applyAlignment="1">
      <alignment horizontal="center" vertical="center"/>
    </xf>
    <xf numFmtId="183" fontId="19" fillId="0" borderId="0" xfId="0" applyNumberFormat="1" applyFont="1">
      <alignment vertical="center"/>
    </xf>
    <xf numFmtId="49" fontId="18" fillId="0" borderId="0" xfId="2" applyNumberFormat="1" applyFont="1" applyBorder="1" applyAlignment="1">
      <alignment horizontal="center" vertical="center"/>
    </xf>
    <xf numFmtId="183" fontId="19" fillId="0" borderId="0" xfId="0" applyNumberFormat="1" applyFont="1" applyAlignment="1">
      <alignment horizontal="center" vertical="center"/>
    </xf>
    <xf numFmtId="0" fontId="63" fillId="0" borderId="0" xfId="0" applyFont="1" applyAlignment="1">
      <alignment horizontal="left" vertical="center" readingOrder="1"/>
    </xf>
    <xf numFmtId="0" fontId="65" fillId="0" borderId="0" xfId="0" applyFont="1" applyAlignment="1">
      <alignment vertical="top"/>
    </xf>
    <xf numFmtId="0" fontId="67" fillId="0" borderId="36" xfId="0" applyFont="1" applyBorder="1">
      <alignment vertical="center"/>
    </xf>
    <xf numFmtId="0" fontId="67" fillId="0" borderId="31" xfId="0" applyFont="1" applyBorder="1">
      <alignment vertical="center"/>
    </xf>
    <xf numFmtId="0" fontId="67" fillId="0" borderId="35" xfId="0" applyFont="1" applyBorder="1">
      <alignment vertical="center"/>
    </xf>
    <xf numFmtId="0" fontId="68" fillId="0" borderId="31" xfId="0" applyFont="1" applyBorder="1" applyAlignment="1">
      <alignment horizontal="right" vertical="center"/>
    </xf>
    <xf numFmtId="0" fontId="67" fillId="0" borderId="31" xfId="0" applyFont="1" applyBorder="1" applyAlignment="1">
      <alignment horizontal="right" vertical="center"/>
    </xf>
    <xf numFmtId="0" fontId="67" fillId="0" borderId="30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0" fontId="12" fillId="16" borderId="0" xfId="0" applyFont="1" applyFill="1" applyAlignment="1">
      <alignment horizontal="center" vertical="center"/>
    </xf>
    <xf numFmtId="0" fontId="10" fillId="16" borderId="0" xfId="0" applyFont="1" applyFill="1" applyAlignment="1">
      <alignment horizontal="center" vertical="center"/>
    </xf>
    <xf numFmtId="1" fontId="19" fillId="7" borderId="0" xfId="1" applyNumberFormat="1" applyFont="1" applyFill="1" applyBorder="1" applyAlignment="1">
      <alignment horizontal="center"/>
    </xf>
    <xf numFmtId="1" fontId="12" fillId="7" borderId="0" xfId="0" applyNumberFormat="1" applyFont="1" applyFill="1" applyAlignment="1">
      <alignment horizontal="center" vertical="center"/>
    </xf>
    <xf numFmtId="0" fontId="70" fillId="0" borderId="36" xfId="0" applyFont="1" applyBorder="1">
      <alignment vertical="center"/>
    </xf>
    <xf numFmtId="0" fontId="70" fillId="0" borderId="31" xfId="0" applyFont="1" applyBorder="1">
      <alignment vertical="center"/>
    </xf>
    <xf numFmtId="0" fontId="70" fillId="0" borderId="35" xfId="0" applyFont="1" applyBorder="1">
      <alignment vertical="center"/>
    </xf>
    <xf numFmtId="0" fontId="67" fillId="0" borderId="36" xfId="0" applyFont="1" applyFill="1" applyBorder="1">
      <alignment vertical="center"/>
    </xf>
    <xf numFmtId="0" fontId="67" fillId="0" borderId="31" xfId="0" applyFont="1" applyFill="1" applyBorder="1" applyAlignment="1">
      <alignment horizontal="right" vertical="center"/>
    </xf>
    <xf numFmtId="0" fontId="67" fillId="0" borderId="30" xfId="0" applyFont="1" applyFill="1" applyBorder="1" applyAlignment="1">
      <alignment horizontal="right" vertical="center"/>
    </xf>
    <xf numFmtId="0" fontId="69" fillId="0" borderId="36" xfId="0" applyFont="1" applyFill="1" applyBorder="1" applyAlignment="1">
      <alignment horizontal="right" vertical="center"/>
    </xf>
    <xf numFmtId="0" fontId="69" fillId="0" borderId="31" xfId="0" applyFont="1" applyFill="1" applyBorder="1" applyAlignment="1">
      <alignment horizontal="right" vertical="center"/>
    </xf>
    <xf numFmtId="183" fontId="69" fillId="0" borderId="36" xfId="0" applyNumberFormat="1" applyFont="1" applyFill="1" applyBorder="1" applyAlignment="1">
      <alignment horizontal="right" vertical="center"/>
    </xf>
    <xf numFmtId="183" fontId="69" fillId="0" borderId="31" xfId="0" applyNumberFormat="1" applyFont="1" applyFill="1" applyBorder="1" applyAlignment="1">
      <alignment horizontal="right" vertical="center"/>
    </xf>
    <xf numFmtId="183" fontId="67" fillId="0" borderId="31" xfId="0" applyNumberFormat="1" applyFont="1" applyFill="1" applyBorder="1" applyAlignment="1">
      <alignment horizontal="right" vertical="center"/>
    </xf>
    <xf numFmtId="183" fontId="67" fillId="0" borderId="31" xfId="0" applyNumberFormat="1" applyFont="1" applyBorder="1" applyAlignment="1">
      <alignment horizontal="right" vertical="center"/>
    </xf>
    <xf numFmtId="183" fontId="67" fillId="0" borderId="30" xfId="0" applyNumberFormat="1" applyFont="1" applyBorder="1" applyAlignment="1">
      <alignment horizontal="right" vertical="center"/>
    </xf>
    <xf numFmtId="183" fontId="69" fillId="66" borderId="36" xfId="0" applyNumberFormat="1" applyFont="1" applyFill="1" applyBorder="1" applyAlignment="1">
      <alignment horizontal="right" vertical="center"/>
    </xf>
    <xf numFmtId="183" fontId="69" fillId="66" borderId="31" xfId="0" applyNumberFormat="1" applyFont="1" applyFill="1" applyBorder="1" applyAlignment="1">
      <alignment horizontal="right" vertical="center"/>
    </xf>
    <xf numFmtId="183" fontId="67" fillId="0" borderId="30" xfId="0" applyNumberFormat="1" applyFont="1" applyFill="1" applyBorder="1" applyAlignment="1">
      <alignment horizontal="right" vertical="center"/>
    </xf>
    <xf numFmtId="1" fontId="12" fillId="0" borderId="0" xfId="0" applyNumberFormat="1" applyFont="1" applyAlignment="1">
      <alignment horizontal="center" vertical="center"/>
    </xf>
    <xf numFmtId="1" fontId="19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  <xf numFmtId="183" fontId="0" fillId="0" borderId="0" xfId="1" applyNumberFormat="1" applyFont="1" applyAlignment="1">
      <alignment horizontal="center" vertical="center"/>
    </xf>
    <xf numFmtId="0" fontId="10" fillId="1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3" fontId="13" fillId="7" borderId="0" xfId="1" applyFont="1" applyFill="1" applyAlignment="1">
      <alignment horizontal="center" vertical="center"/>
    </xf>
    <xf numFmtId="183" fontId="13" fillId="7" borderId="0" xfId="1" applyNumberFormat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 vertical="center"/>
    </xf>
    <xf numFmtId="0" fontId="12" fillId="16" borderId="0" xfId="0" applyFont="1" applyFill="1" applyAlignment="1">
      <alignment horizontal="center" vertical="center"/>
    </xf>
    <xf numFmtId="0" fontId="10" fillId="16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27" xfId="0" applyFont="1" applyBorder="1">
      <alignment vertical="center"/>
    </xf>
    <xf numFmtId="176" fontId="11" fillId="63" borderId="33" xfId="4" applyNumberFormat="1" applyFont="1" applyFill="1" applyBorder="1" applyAlignment="1">
      <alignment horizontal="center" vertical="center"/>
    </xf>
    <xf numFmtId="176" fontId="11" fillId="63" borderId="34" xfId="4" applyNumberFormat="1" applyFont="1" applyFill="1" applyBorder="1" applyAlignment="1">
      <alignment horizontal="center" vertical="center"/>
    </xf>
    <xf numFmtId="176" fontId="11" fillId="63" borderId="35" xfId="4" applyNumberFormat="1" applyFont="1" applyFill="1" applyBorder="1" applyAlignment="1">
      <alignment horizontal="center" vertical="center"/>
    </xf>
    <xf numFmtId="176" fontId="11" fillId="63" borderId="25" xfId="4" applyNumberFormat="1" applyFont="1" applyFill="1" applyBorder="1" applyAlignment="1">
      <alignment horizontal="center" vertical="center"/>
    </xf>
    <xf numFmtId="176" fontId="11" fillId="63" borderId="26" xfId="4" applyNumberFormat="1" applyFont="1" applyFill="1" applyBorder="1" applyAlignment="1">
      <alignment horizontal="center" vertical="center"/>
    </xf>
    <xf numFmtId="176" fontId="11" fillId="63" borderId="32" xfId="4" applyNumberFormat="1" applyFont="1" applyFill="1" applyBorder="1" applyAlignment="1">
      <alignment horizontal="center" vertical="center"/>
    </xf>
    <xf numFmtId="0" fontId="66" fillId="65" borderId="30" xfId="0" applyFont="1" applyFill="1" applyBorder="1" applyAlignment="1">
      <alignment horizontal="center" vertical="center"/>
    </xf>
    <xf numFmtId="0" fontId="42" fillId="31" borderId="0" xfId="7" applyFont="1" applyFill="1" applyAlignment="1">
      <alignment horizontal="center" vertical="center"/>
    </xf>
    <xf numFmtId="0" fontId="42" fillId="31" borderId="0" xfId="12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7" fontId="12" fillId="0" borderId="0" xfId="2" applyNumberFormat="1" applyFont="1" applyAlignment="1">
      <alignment horizontal="center" vertical="center"/>
    </xf>
  </cellXfs>
  <cellStyles count="107">
    <cellStyle name="20% - 着色 1 2" xfId="44" xr:uid="{C25DC21F-16FD-4442-A9E6-9EE02B0A495C}"/>
    <cellStyle name="20% - 着色 2 2" xfId="48" xr:uid="{A9FB4173-ED54-42C0-8C61-7B16B87662D8}"/>
    <cellStyle name="20% - 着色 3 2" xfId="52" xr:uid="{A03DC1AA-9CDD-4C82-9FD8-57C3F4AA7F11}"/>
    <cellStyle name="20% - 着色 4 2" xfId="56" xr:uid="{0CF1E539-5BD9-4997-BE7F-AAD17EDEF51C}"/>
    <cellStyle name="20% - 着色 5 2" xfId="60" xr:uid="{0777C66E-45A0-4B75-BEA2-622555836034}"/>
    <cellStyle name="20% - 着色 6 2" xfId="64" xr:uid="{947CB94C-5A2B-44BA-B37D-7EBB3D90C6A5}"/>
    <cellStyle name="40% - 着色 1 2" xfId="45" xr:uid="{3BF3F1C0-DDBC-4793-BFEF-708FBF32CC4D}"/>
    <cellStyle name="40% - 着色 2 2" xfId="49" xr:uid="{793A0797-D54B-4DCB-8DEA-C8A4FFE4A41F}"/>
    <cellStyle name="40% - 着色 3 2" xfId="53" xr:uid="{8F109F92-9D5C-4C61-8B32-EDC18CED6344}"/>
    <cellStyle name="40% - 着色 4 2" xfId="57" xr:uid="{53182AC1-F0EB-4B40-B9B7-B50AD6135C82}"/>
    <cellStyle name="40% - 着色 5 2" xfId="61" xr:uid="{71ADE8D3-908C-4947-B7CA-D672CDE812C7}"/>
    <cellStyle name="40% - 着色 6 2" xfId="65" xr:uid="{906BC819-D0FC-4B6C-B16E-8969B938316C}"/>
    <cellStyle name="60% - 着色 1 2" xfId="46" xr:uid="{95C68465-67BE-4DD9-BDAF-5A2B80F91660}"/>
    <cellStyle name="60% - 着色 2 2" xfId="50" xr:uid="{04001D53-1F72-4781-8E3A-9D1C2E8CD503}"/>
    <cellStyle name="60% - 着色 3 2" xfId="54" xr:uid="{FE15FED3-9F09-4306-A348-8E44D03C8B5C}"/>
    <cellStyle name="60% - 着色 4 2" xfId="58" xr:uid="{73B0CBD2-4D2F-45C6-B8BF-37EDBDF6F204}"/>
    <cellStyle name="60% - 着色 5 2" xfId="62" xr:uid="{3B009679-0F06-4187-848B-B86651C1091E}"/>
    <cellStyle name="60% - 着色 6 2" xfId="66" xr:uid="{3F73EAA0-4E0C-4FAA-B20E-C29EA58D8C0C}"/>
    <cellStyle name="Comma 10" xfId="104" xr:uid="{369AEAC5-7891-4260-B6CB-FCB586742E9F}"/>
    <cellStyle name="Comma 2" xfId="15" xr:uid="{BAE78640-C2F4-4F7A-B582-7F472E7748C2}"/>
    <cellStyle name="Comma 2 2" xfId="18" xr:uid="{86A5384E-11E2-45A6-9726-70F6C2ED204D}"/>
    <cellStyle name="Comma 2 2 2" xfId="86" xr:uid="{EA006198-D7A2-4C6A-B1E1-F8F4E771DAF0}"/>
    <cellStyle name="Comma 2 2 2 2" xfId="100" xr:uid="{6E2C1ED0-D737-4C8C-ACF2-ABED187723B4}"/>
    <cellStyle name="Comma 2 2 2 3" xfId="98" xr:uid="{36108B0C-5CFA-4EBA-A4B0-FD61DC091DAB}"/>
    <cellStyle name="Comma 2 3" xfId="84" xr:uid="{67DE31FF-97A2-4E53-83E0-577283347C2E}"/>
    <cellStyle name="Comma 2 3 2" xfId="101" xr:uid="{35EB32D8-5CFF-43F5-8856-CA524EF7FB75}"/>
    <cellStyle name="Comma 2 4" xfId="67" xr:uid="{BF1D21C3-A987-42A3-ACD2-DF4D02F2A474}"/>
    <cellStyle name="Comma 2 4 2" xfId="103" xr:uid="{BBF9B7D3-CAC7-4AE9-A1D8-C8510E2FEE8E}"/>
    <cellStyle name="Comma 3" xfId="21" xr:uid="{02D4D555-DD0A-4CC3-9EC4-C0F2F1C0BD53}"/>
    <cellStyle name="Comma 3 2" xfId="24" xr:uid="{20D6A4E6-68D6-476D-81A4-56C0DCF8ED0A}"/>
    <cellStyle name="Comma 3 3" xfId="74" xr:uid="{1EEE8D8C-5F90-4BAA-9279-0E0305F7EE4F}"/>
    <cellStyle name="Comma 4" xfId="78" xr:uid="{AD1A2524-1DDD-4515-A189-A76A6360031F}"/>
    <cellStyle name="Comma 5" xfId="77" xr:uid="{D6328FE9-3416-45E3-9911-E3AEF75212C5}"/>
    <cellStyle name="Comma 5 2" xfId="97" xr:uid="{5B9EA051-9B45-497A-B733-EC197AE8FF67}"/>
    <cellStyle name="Comma 6" xfId="81" xr:uid="{0026BDF9-B14F-45B1-83E7-627209889325}"/>
    <cellStyle name="Comma 7" xfId="106" xr:uid="{51C62C81-2423-4FE3-8043-1DA05EB6C8B1}"/>
    <cellStyle name="Currency 2" xfId="22" xr:uid="{0351AF15-FCA4-4493-AAA5-217F40750D8E}"/>
    <cellStyle name="Currency 2 2" xfId="69" xr:uid="{1C14B156-AC7E-4980-9ADF-E8DE3129ABBE}"/>
    <cellStyle name="Normal 103 2" xfId="96" xr:uid="{7BF036F6-9E1F-4412-9D32-ED544AA58C46}"/>
    <cellStyle name="Normal 12" xfId="8" xr:uid="{D5EDA359-4BC9-4541-AE8E-73AEF0864395}"/>
    <cellStyle name="Normal 2" xfId="14" xr:uid="{213A2F3A-6842-40D8-B642-E1AEA403AC24}"/>
    <cellStyle name="Normal 2 10" xfId="71" xr:uid="{905D31D5-D6EC-4D0F-A237-50F69DFFE580}"/>
    <cellStyle name="Normal 2 2" xfId="19" xr:uid="{A8C18312-AAAC-4B14-8E19-86DA01B5C6B5}"/>
    <cellStyle name="Normal 2 2 2" xfId="79" xr:uid="{E3F7C75D-A87D-44D9-9AEF-156CEAB45D0B}"/>
    <cellStyle name="Normal 2 2 3" xfId="80" xr:uid="{AC75C689-AD3D-41D8-A405-DA30AF3B8A54}"/>
    <cellStyle name="Normal 2 2 4" xfId="93" xr:uid="{B7548C85-D8F6-426C-84F0-4C53F1C294EC}"/>
    <cellStyle name="Normal 2 3" xfId="82" xr:uid="{A94C6AE1-D67F-479D-AF90-E9182DA3FADA}"/>
    <cellStyle name="Normal 2 4" xfId="83" xr:uid="{34DF169C-DC95-4918-8AE9-AFD6C5B0ADFA}"/>
    <cellStyle name="Normal 2 5" xfId="89" xr:uid="{D163C4F8-2D01-49DF-A4FD-8CCE39FE8FF8}"/>
    <cellStyle name="Normal 3" xfId="20" xr:uid="{7F819241-405D-4CE4-AE61-497E15544FC3}"/>
    <cellStyle name="Normal 3 2" xfId="72" xr:uid="{3E037DF6-6286-4298-83E9-4D87BFB8D6C3}"/>
    <cellStyle name="Normal 3 3" xfId="68" xr:uid="{E4D0089A-94CA-4509-AE73-F5452F0A48ED}"/>
    <cellStyle name="Normal 3 4" xfId="92" xr:uid="{639174EC-40A0-48B0-8680-02220580E2B0}"/>
    <cellStyle name="Normal 4" xfId="75" xr:uid="{27206BE4-1339-4C4E-A3F6-707241771D76}"/>
    <cellStyle name="Normal 4 2" xfId="85" xr:uid="{C8216944-774E-4DA5-A3C1-511AE5649443}"/>
    <cellStyle name="Normal 5" xfId="105" xr:uid="{1BDC3230-75CC-4713-AC78-2D55636DAD13}"/>
    <cellStyle name="Normal 5 2" xfId="88" xr:uid="{96FE8C8B-393F-4E2B-8849-6D6952F35D80}"/>
    <cellStyle name="Normal 7" xfId="10" xr:uid="{893C000E-84BF-43DF-8142-ED62D5DF34F8}"/>
    <cellStyle name="Normal 8" xfId="73" xr:uid="{574A6C11-B499-4FE3-9CFF-924D784BBDC8}"/>
    <cellStyle name="Normal 8 3 2" xfId="23" xr:uid="{9200F500-4F9E-46E1-BED2-F5A842F04C1F}"/>
    <cellStyle name="ParaBirimi 2" xfId="95" xr:uid="{AEBA6FE8-5A4C-48F5-816F-6168382CF23C}"/>
    <cellStyle name="ParaBirimi 2 4 3" xfId="102" xr:uid="{A5E83F26-4643-4A04-9C3B-11CDBDDB9F9B}"/>
    <cellStyle name="ParaBirimi 2 5 2" xfId="70" xr:uid="{241B1B98-E46D-447B-8B8A-01FF729A2178}"/>
    <cellStyle name="Per cent 2" xfId="90" xr:uid="{A445BA58-3F77-444A-9C76-1938D73E8A28}"/>
    <cellStyle name="Percent 2" xfId="91" xr:uid="{AA040F79-670C-456B-A436-7435A4130226}"/>
    <cellStyle name="Percent 2 3" xfId="76" xr:uid="{9D4B23EA-8223-4215-92F8-DFD053BC43F8}"/>
    <cellStyle name="Virgül 2" xfId="99" xr:uid="{262F982F-0220-4B86-8639-C6103C484BE0}"/>
    <cellStyle name="Yüzde 2" xfId="87" xr:uid="{5B3DA2E0-76CC-47DC-9757-07AABA644D58}"/>
    <cellStyle name="Yüzde 2 2" xfId="94" xr:uid="{5E0F8A1F-C4E8-43B8-B927-1DE59C715B25}"/>
    <cellStyle name="Yüzde 2 2 2" xfId="25" xr:uid="{05E9D84E-F472-4E46-8ABF-EE56CF889F66}"/>
    <cellStyle name="百分比" xfId="2" builtinId="5"/>
    <cellStyle name="百分比 2" xfId="17" xr:uid="{51743CB8-D951-42B3-A067-1C0E4DF98FA7}"/>
    <cellStyle name="标题 1 2" xfId="27" xr:uid="{8056CBD2-14A2-4CAD-958F-3ED80617E01D}"/>
    <cellStyle name="标题 2 2" xfId="28" xr:uid="{9C1521FF-BFAD-4B9F-8F92-14E03D5F7799}"/>
    <cellStyle name="标题 3 2" xfId="29" xr:uid="{27E2E097-B3DC-4CBD-BEB1-170E14B87902}"/>
    <cellStyle name="标题 4 2" xfId="30" xr:uid="{225EE45C-5751-4CE9-A9CE-F5431E97BCA4}"/>
    <cellStyle name="标题 5" xfId="26" xr:uid="{DF23708C-F5BE-41EB-A611-4ABAB00EE955}"/>
    <cellStyle name="差 2" xfId="32" xr:uid="{99A8FA5B-E48B-4E1E-ADC4-21CD3112AF04}"/>
    <cellStyle name="常规" xfId="0" builtinId="0"/>
    <cellStyle name="常规 2" xfId="3" xr:uid="{9548F156-1AD9-4EE9-ADBE-0F48F9F6B291}"/>
    <cellStyle name="常规 2 2 2" xfId="7" xr:uid="{D8771DAB-F35E-4B82-AC19-832CB26E9201}"/>
    <cellStyle name="常规 3" xfId="5" xr:uid="{2428E099-F093-48A2-A632-114AA3DBD90C}"/>
    <cellStyle name="常规 4" xfId="12" xr:uid="{88EE8CED-F4FC-4AD8-A282-BF19657877E1}"/>
    <cellStyle name="常规 5" xfId="13" xr:uid="{854063D5-FDD9-447F-862C-EF7CF167DDA1}"/>
    <cellStyle name="常规 7" xfId="11" xr:uid="{91AC216F-39C6-4D9C-94E6-F277A7F9CF06}"/>
    <cellStyle name="好 2" xfId="31" xr:uid="{9171F953-BAA4-4426-BB4A-271BA3567264}"/>
    <cellStyle name="汇总 2" xfId="42" xr:uid="{63F9ED88-7670-43ED-BFE6-70E35D78A382}"/>
    <cellStyle name="计算 2" xfId="36" xr:uid="{41C7051B-6B66-407C-8520-B931D839E404}"/>
    <cellStyle name="检查单元格 2" xfId="38" xr:uid="{8DD19D96-CA32-4263-A80E-ECF0A63F80C2}"/>
    <cellStyle name="解释性文本 2" xfId="41" xr:uid="{8CEBE5D3-3F9D-4A1D-B8AA-DF13FE97EAAE}"/>
    <cellStyle name="警告文本 2" xfId="39" xr:uid="{9869B4B2-FB61-41DC-89E5-1D4F0EDC5BAA}"/>
    <cellStyle name="链接单元格 2" xfId="37" xr:uid="{D2128A4F-4A44-4F11-9006-42F60FFE10F3}"/>
    <cellStyle name="千位分隔" xfId="1" builtinId="3"/>
    <cellStyle name="千位分隔 2" xfId="4" xr:uid="{456D95E5-AB5E-45F3-9FD4-0E01078B92AC}"/>
    <cellStyle name="千位分隔 3" xfId="6" xr:uid="{CC0ED985-CA61-4FE1-A1AF-A4317957A75F}"/>
    <cellStyle name="千位分隔 4" xfId="9" xr:uid="{33452426-6FAA-4010-AA14-ABEAD2573EF2}"/>
    <cellStyle name="千位分隔 5" xfId="16" xr:uid="{6BE736D0-460C-4649-9FCF-8D1B68AC5072}"/>
    <cellStyle name="适中 2" xfId="33" xr:uid="{0D903A53-2946-4741-AD5F-699EF6E7EC96}"/>
    <cellStyle name="输出 2" xfId="35" xr:uid="{0C82C5C4-2F4B-4233-A8FB-AEAAD3F98E9C}"/>
    <cellStyle name="输入 2" xfId="34" xr:uid="{A11F99AD-5161-4B0A-8AB7-00BF9A1F3661}"/>
    <cellStyle name="着色 1 2" xfId="43" xr:uid="{388842C3-88DF-43BC-AA88-60FC596824AC}"/>
    <cellStyle name="着色 2 2" xfId="47" xr:uid="{42CF7B15-6766-41D9-8151-58456F4F947D}"/>
    <cellStyle name="着色 3 2" xfId="51" xr:uid="{9998F42A-E3F7-4536-8A5C-1496A451D0F6}"/>
    <cellStyle name="着色 4 2" xfId="55" xr:uid="{E901CF8C-D9AA-495C-A93F-C2645FC45010}"/>
    <cellStyle name="着色 5 2" xfId="59" xr:uid="{AF4801AE-5C8D-43AF-8333-F8B4A576517F}"/>
    <cellStyle name="着色 6 2" xfId="63" xr:uid="{B4391686-DC76-4E0E-AD11-6B610521BFC4}"/>
    <cellStyle name="注释 2" xfId="40" xr:uid="{74219088-FDC0-48F4-9850-C85C207621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厨电土耳其单台制造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趋势图!$B$2</c:f>
              <c:strCache>
                <c:ptCount val="1"/>
                <c:pt idx="0">
                  <c:v> 同期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趋势图!$C$1:$N$1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趋势图!$C$2:$N$2</c:f>
              <c:numCache>
                <c:formatCode>0_ </c:formatCode>
                <c:ptCount val="12"/>
                <c:pt idx="0">
                  <c:v>34.955495157567235</c:v>
                </c:pt>
                <c:pt idx="1">
                  <c:v>32.791030509713167</c:v>
                </c:pt>
                <c:pt idx="2">
                  <c:v>32.155653647322929</c:v>
                </c:pt>
                <c:pt idx="3">
                  <c:v>25.907081175838758</c:v>
                </c:pt>
                <c:pt idx="4">
                  <c:v>30.165325699227665</c:v>
                </c:pt>
                <c:pt idx="5">
                  <c:v>36.527790710062334</c:v>
                </c:pt>
                <c:pt idx="6">
                  <c:v>30.44504042468412</c:v>
                </c:pt>
                <c:pt idx="7">
                  <c:v>36.621420458409816</c:v>
                </c:pt>
                <c:pt idx="8">
                  <c:v>13.628743861889768</c:v>
                </c:pt>
                <c:pt idx="9">
                  <c:v>20.771014770731011</c:v>
                </c:pt>
                <c:pt idx="10">
                  <c:v>23.458033594624855</c:v>
                </c:pt>
                <c:pt idx="11">
                  <c:v>21.050358948566586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7BC-47B5-B6F8-F5D23932A956}"/>
            </c:ext>
          </c:extLst>
        </c:ser>
        <c:ser>
          <c:idx val="1"/>
          <c:order val="1"/>
          <c:tx>
            <c:strRef>
              <c:f>趋势图!$B$3</c:f>
              <c:strCache>
                <c:ptCount val="1"/>
                <c:pt idx="0">
                  <c:v> 实际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趋势图!$C$1:$N$1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趋势图!$C$3:$N$3</c:f>
              <c:numCache>
                <c:formatCode>0_ </c:formatCode>
                <c:ptCount val="12"/>
                <c:pt idx="0">
                  <c:v>25.548147749741318</c:v>
                </c:pt>
                <c:pt idx="1">
                  <c:v>22.124579938660698</c:v>
                </c:pt>
                <c:pt idx="2">
                  <c:v>24.145239811503501</c:v>
                </c:pt>
                <c:pt idx="3">
                  <c:v>18.936401918126734</c:v>
                </c:pt>
                <c:pt idx="4">
                  <c:v>31.175334587078527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7BC-47B5-B6F8-F5D23932A956}"/>
            </c:ext>
          </c:extLst>
        </c:ser>
        <c:ser>
          <c:idx val="2"/>
          <c:order val="2"/>
          <c:tx>
            <c:strRef>
              <c:f>趋势图!$B$4</c:f>
              <c:strCache>
                <c:ptCount val="1"/>
                <c:pt idx="0">
                  <c:v> 预算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趋势图!$C$1:$N$1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趋势图!$C$4:$N$4</c:f>
              <c:numCache>
                <c:formatCode>0_ </c:formatCode>
                <c:ptCount val="12"/>
                <c:pt idx="0">
                  <c:v>22.524006783796089</c:v>
                </c:pt>
                <c:pt idx="1">
                  <c:v>22.807981783058096</c:v>
                </c:pt>
                <c:pt idx="2">
                  <c:v>24.749805833386826</c:v>
                </c:pt>
                <c:pt idx="3">
                  <c:v>23.532893958306829</c:v>
                </c:pt>
                <c:pt idx="4">
                  <c:v>35.680783763406836</c:v>
                </c:pt>
                <c:pt idx="5">
                  <c:v>23.150418990102082</c:v>
                </c:pt>
                <c:pt idx="6">
                  <c:v>29.191635879112635</c:v>
                </c:pt>
                <c:pt idx="7">
                  <c:v>30.834360047836494</c:v>
                </c:pt>
                <c:pt idx="8">
                  <c:v>23.865418025196934</c:v>
                </c:pt>
                <c:pt idx="9">
                  <c:v>22.737654641156933</c:v>
                </c:pt>
                <c:pt idx="10">
                  <c:v>21.56750091873182</c:v>
                </c:pt>
                <c:pt idx="11">
                  <c:v>31.698076985955073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D7B-46CE-98E6-41F6B2414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5194703"/>
        <c:axId val="795201775"/>
      </c:lineChart>
      <c:catAx>
        <c:axId val="79519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5201775"/>
        <c:crosses val="autoZero"/>
        <c:auto val="1"/>
        <c:lblAlgn val="ctr"/>
        <c:lblOffset val="100"/>
        <c:noMultiLvlLbl val="0"/>
      </c:catAx>
      <c:valAx>
        <c:axId val="79520177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519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洗碗机土耳其单台制造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趋势图!$B$6</c:f>
              <c:strCache>
                <c:ptCount val="1"/>
                <c:pt idx="0">
                  <c:v> 同期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趋势图!$C$1:$N$1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趋势图!$C$6:$N$6</c:f>
              <c:numCache>
                <c:formatCode>0_ </c:formatCode>
                <c:ptCount val="12"/>
                <c:pt idx="0">
                  <c:v>35.046041378142881</c:v>
                </c:pt>
                <c:pt idx="1">
                  <c:v>35.457897814828492</c:v>
                </c:pt>
                <c:pt idx="2">
                  <c:v>39.447954118738807</c:v>
                </c:pt>
                <c:pt idx="3">
                  <c:v>32.242707280149105</c:v>
                </c:pt>
                <c:pt idx="4">
                  <c:v>34.764393887215746</c:v>
                </c:pt>
                <c:pt idx="5">
                  <c:v>58.586165385652635</c:v>
                </c:pt>
                <c:pt idx="6">
                  <c:v>39.11919870033686</c:v>
                </c:pt>
                <c:pt idx="7">
                  <c:v>47.957767387519119</c:v>
                </c:pt>
                <c:pt idx="8">
                  <c:v>56.525234187066637</c:v>
                </c:pt>
                <c:pt idx="9">
                  <c:v>55.056647972225392</c:v>
                </c:pt>
                <c:pt idx="10">
                  <c:v>51.684283848868517</c:v>
                </c:pt>
                <c:pt idx="11">
                  <c:v>35.690087187893482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D22-48B1-90A0-A07BF0FB96AB}"/>
            </c:ext>
          </c:extLst>
        </c:ser>
        <c:ser>
          <c:idx val="1"/>
          <c:order val="1"/>
          <c:tx>
            <c:strRef>
              <c:f>趋势图!$B$7</c:f>
              <c:strCache>
                <c:ptCount val="1"/>
                <c:pt idx="0">
                  <c:v> 实际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趋势图!$C$1:$N$1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趋势图!$C$7:$N$7</c:f>
              <c:numCache>
                <c:formatCode>0_ </c:formatCode>
                <c:ptCount val="12"/>
                <c:pt idx="0">
                  <c:v>37.551787064214388</c:v>
                </c:pt>
                <c:pt idx="1">
                  <c:v>41.114903622661011</c:v>
                </c:pt>
                <c:pt idx="2">
                  <c:v>74.466530301712879</c:v>
                </c:pt>
                <c:pt idx="3">
                  <c:v>22.051091954022983</c:v>
                </c:pt>
                <c:pt idx="4">
                  <c:v>55.285254062887766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D22-48B1-90A0-A07BF0FB96AB}"/>
            </c:ext>
          </c:extLst>
        </c:ser>
        <c:ser>
          <c:idx val="2"/>
          <c:order val="2"/>
          <c:tx>
            <c:strRef>
              <c:f>趋势图!$B$8</c:f>
              <c:strCache>
                <c:ptCount val="1"/>
                <c:pt idx="0">
                  <c:v> 预算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趋势图!$C$1:$N$1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趋势图!$C$8:$N$8</c:f>
              <c:numCache>
                <c:formatCode>0_ </c:formatCode>
                <c:ptCount val="12"/>
                <c:pt idx="0">
                  <c:v>36.427791171603602</c:v>
                </c:pt>
                <c:pt idx="1">
                  <c:v>36.720302025443267</c:v>
                </c:pt>
                <c:pt idx="2">
                  <c:v>37.525254444394456</c:v>
                </c:pt>
                <c:pt idx="3">
                  <c:v>38.494637062039743</c:v>
                </c:pt>
                <c:pt idx="4">
                  <c:v>52.432011575833222</c:v>
                </c:pt>
                <c:pt idx="5">
                  <c:v>35.115602244273944</c:v>
                </c:pt>
                <c:pt idx="6">
                  <c:v>44.215917125869254</c:v>
                </c:pt>
                <c:pt idx="7">
                  <c:v>47.054082784984658</c:v>
                </c:pt>
                <c:pt idx="8">
                  <c:v>36.266783100503758</c:v>
                </c:pt>
                <c:pt idx="9">
                  <c:v>39.031981391762564</c:v>
                </c:pt>
                <c:pt idx="10">
                  <c:v>36.219319272324874</c:v>
                </c:pt>
                <c:pt idx="11">
                  <c:v>47.86976326023975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B40-4ECD-96F4-0B9CE9282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5194703"/>
        <c:axId val="795201775"/>
      </c:lineChart>
      <c:catAx>
        <c:axId val="79519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5201775"/>
        <c:crosses val="autoZero"/>
        <c:auto val="1"/>
        <c:lblAlgn val="ctr"/>
        <c:lblOffset val="100"/>
        <c:noMultiLvlLbl val="0"/>
      </c:catAx>
      <c:valAx>
        <c:axId val="79520177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9519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341085</xdr:colOff>
      <xdr:row>97</xdr:row>
      <xdr:rowOff>81939</xdr:rowOff>
    </xdr:from>
    <xdr:to>
      <xdr:col>26</xdr:col>
      <xdr:colOff>121291</xdr:colOff>
      <xdr:row>111</xdr:row>
      <xdr:rowOff>2028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BF4257E-46EE-4F43-94D7-BDF696532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0871" y="16746153"/>
          <a:ext cx="7708634" cy="23421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395941</xdr:colOff>
      <xdr:row>48</xdr:row>
      <xdr:rowOff>49733</xdr:rowOff>
    </xdr:from>
    <xdr:to>
      <xdr:col>29</xdr:col>
      <xdr:colOff>370337</xdr:colOff>
      <xdr:row>70</xdr:row>
      <xdr:rowOff>14856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29D465B-0128-477D-BFC5-6090B6ADF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54176" y="4718851"/>
          <a:ext cx="15864337" cy="3909593"/>
        </a:xfrm>
        <a:prstGeom prst="rect">
          <a:avLst/>
        </a:prstGeom>
      </xdr:spPr>
    </xdr:pic>
    <xdr:clientData/>
  </xdr:twoCellAnchor>
  <xdr:twoCellAnchor editAs="oneCell">
    <xdr:from>
      <xdr:col>1</xdr:col>
      <xdr:colOff>1301374</xdr:colOff>
      <xdr:row>76</xdr:row>
      <xdr:rowOff>93757</xdr:rowOff>
    </xdr:from>
    <xdr:to>
      <xdr:col>9</xdr:col>
      <xdr:colOff>653719</xdr:colOff>
      <xdr:row>83</xdr:row>
      <xdr:rowOff>19092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B4681BB-9DC8-4611-9BA4-2098D89D1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58786" y="9783110"/>
          <a:ext cx="5612698" cy="11803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136072</xdr:colOff>
      <xdr:row>9</xdr:row>
      <xdr:rowOff>75292</xdr:rowOff>
    </xdr:from>
    <xdr:to>
      <xdr:col>11</xdr:col>
      <xdr:colOff>562429</xdr:colOff>
      <xdr:row>24</xdr:row>
      <xdr:rowOff>97064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59B2438-5054-4FE8-9B95-7F251DE64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498929</xdr:colOff>
      <xdr:row>9</xdr:row>
      <xdr:rowOff>36285</xdr:rowOff>
    </xdr:from>
    <xdr:to>
      <xdr:col>25</xdr:col>
      <xdr:colOff>417286</xdr:colOff>
      <xdr:row>24</xdr:row>
      <xdr:rowOff>58057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2C65167-82E8-4F2A-BB84-8129FFD37D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33</xdr:row>
      <xdr:rowOff>0</xdr:rowOff>
    </xdr:from>
    <xdr:to>
      <xdr:col>35</xdr:col>
      <xdr:colOff>459163</xdr:colOff>
      <xdr:row>48</xdr:row>
      <xdr:rowOff>72552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D74A9B0A-EA56-4B09-BE80-D832E3144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00636" y="5715000"/>
          <a:ext cx="16253345" cy="267027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96019</xdr:colOff>
      <xdr:row>60</xdr:row>
      <xdr:rowOff>132000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7BAD9A5-CD20-4645-8409-5A53A1786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247619" cy="1080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255982</xdr:colOff>
      <xdr:row>93</xdr:row>
      <xdr:rowOff>59531</xdr:rowOff>
    </xdr:from>
    <xdr:to>
      <xdr:col>17</xdr:col>
      <xdr:colOff>501675</xdr:colOff>
      <xdr:row>100</xdr:row>
      <xdr:rowOff>14437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5F0C49C-828C-834F-3C3C-1C1841E16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32405" y="16668750"/>
          <a:ext cx="2853162" cy="12050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B/00000Work/Candy&#30446;&#26631;&#31649;&#25511;/&#12304;&#26368;&#26032;&#12305;Candy&#20840;&#27969;&#31243;&#25346;&#21333;&#32771;&#26680;-082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1046;&#36896;&#36153;&#29992;-&#21416;&#30005;&#65288;5&#21495;&#21518;&#65289;/Cooking%20202605%20CK%20Actual%20Co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20111596\Desktop\GFC\candy\&#25968;&#25454;&#25910;&#38598;-&#26376;&#24230;&#25552;&#20379;\&#22303;&#32819;&#20854;&#24037;&#21378;&#25104;&#26412;&#21644;&#21046;&#36896;\&#21046;&#36896;&#36153;&#29992;&#21457;&#29983;\2025\1&#26376;\1-2025%20ACTUAL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ndy全流程并联组织单梳理-交互1"/>
      <sheetName val="Sheet1"/>
    </sheetNames>
    <sheetDataSet>
      <sheetData sheetId="0"/>
      <sheetData sheetId="1">
        <row r="57">
          <cell r="L57">
            <v>0.119936590004478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nta CK TOTAL_2026"/>
    </sheetNames>
    <sheetDataSet>
      <sheetData sheetId="0">
        <row r="1">
          <cell r="Q1">
            <v>67531</v>
          </cell>
        </row>
        <row r="2">
          <cell r="Q2">
            <v>53.158395000000006</v>
          </cell>
        </row>
        <row r="3">
          <cell r="Q3">
            <v>53.520197471693365</v>
          </cell>
        </row>
        <row r="4">
          <cell r="Q4">
            <v>56.149537893146011</v>
          </cell>
        </row>
        <row r="6">
          <cell r="Q6" t="str">
            <v xml:space="preserve">May K€ </v>
          </cell>
        </row>
        <row r="7">
          <cell r="Q7">
            <v>33.710270835902115</v>
          </cell>
        </row>
        <row r="8">
          <cell r="Q8">
            <v>0</v>
          </cell>
        </row>
        <row r="9">
          <cell r="Q9">
            <v>-93.899102746225466</v>
          </cell>
        </row>
        <row r="10">
          <cell r="Q10">
            <v>114.92347895384037</v>
          </cell>
        </row>
        <row r="11">
          <cell r="Q11">
            <v>28.649764456847024</v>
          </cell>
        </row>
        <row r="12">
          <cell r="Q12">
            <v>1.8144342940349656</v>
          </cell>
        </row>
        <row r="13">
          <cell r="Q13">
            <v>16.052404748669744</v>
          </cell>
        </row>
        <row r="14">
          <cell r="Q14">
            <v>0</v>
          </cell>
        </row>
        <row r="15">
          <cell r="Q15">
            <v>3.3217105841881957E-2</v>
          </cell>
        </row>
        <row r="16">
          <cell r="Q16">
            <v>101.28446764891065</v>
          </cell>
          <cell r="AQ16" t="str">
            <v>折旧（含FC)</v>
          </cell>
        </row>
        <row r="17">
          <cell r="Q17">
            <v>11.473710000000001</v>
          </cell>
        </row>
        <row r="18">
          <cell r="Q18">
            <v>-4.3612200000000003</v>
          </cell>
        </row>
        <row r="19">
          <cell r="Q19">
            <v>97.820619999999991</v>
          </cell>
        </row>
        <row r="20">
          <cell r="Q20">
            <v>12.033860000000001</v>
          </cell>
        </row>
        <row r="21">
          <cell r="Q21">
            <v>29.152169999999998</v>
          </cell>
        </row>
        <row r="22">
          <cell r="Q22">
            <v>577.93582000000004</v>
          </cell>
        </row>
        <row r="23">
          <cell r="Q23">
            <v>0</v>
          </cell>
        </row>
        <row r="24">
          <cell r="Q24">
            <v>1.8399400000000001</v>
          </cell>
        </row>
        <row r="25">
          <cell r="Q25">
            <v>725.89490000000001</v>
          </cell>
          <cell r="AQ25" t="str">
            <v>直接人工</v>
          </cell>
        </row>
        <row r="26">
          <cell r="Q26">
            <v>0</v>
          </cell>
        </row>
        <row r="27">
          <cell r="Q27">
            <v>22.505840000000003</v>
          </cell>
        </row>
        <row r="28">
          <cell r="Q28">
            <v>13.043089999999998</v>
          </cell>
        </row>
        <row r="29">
          <cell r="Q29">
            <v>0.21765999999999999</v>
          </cell>
        </row>
        <row r="30">
          <cell r="Q30">
            <v>35.766590000000001</v>
          </cell>
          <cell r="AQ30" t="str">
            <v>可回收废料</v>
          </cell>
        </row>
        <row r="31">
          <cell r="Q31">
            <v>0</v>
          </cell>
        </row>
        <row r="32">
          <cell r="Q32">
            <v>0</v>
          </cell>
        </row>
        <row r="33">
          <cell r="Q33">
            <v>0</v>
          </cell>
        </row>
        <row r="34">
          <cell r="Q34">
            <v>0</v>
          </cell>
        </row>
        <row r="35">
          <cell r="Q35">
            <v>0</v>
          </cell>
        </row>
        <row r="36">
          <cell r="Q36">
            <v>0</v>
          </cell>
        </row>
        <row r="37">
          <cell r="Q37">
            <v>-2.8489999999999998E-2</v>
          </cell>
        </row>
        <row r="38">
          <cell r="Q38">
            <v>-0.31298999999999999</v>
          </cell>
        </row>
        <row r="39">
          <cell r="Q39">
            <v>-1.9999999999882335E-5</v>
          </cell>
        </row>
        <row r="40">
          <cell r="Q40">
            <v>0</v>
          </cell>
        </row>
        <row r="41">
          <cell r="Q41">
            <v>6.3140000000000002E-2</v>
          </cell>
        </row>
        <row r="42">
          <cell r="Q42">
            <v>0</v>
          </cell>
        </row>
        <row r="43">
          <cell r="Q43">
            <v>0</v>
          </cell>
        </row>
        <row r="44">
          <cell r="Q44">
            <v>-0.64188999999999996</v>
          </cell>
        </row>
        <row r="45">
          <cell r="Q45">
            <v>1.2346799999999998</v>
          </cell>
        </row>
        <row r="46">
          <cell r="Q46">
            <v>0</v>
          </cell>
        </row>
        <row r="47">
          <cell r="Q47">
            <v>3.4369999999999998E-2</v>
          </cell>
        </row>
        <row r="48">
          <cell r="Q48">
            <v>1.8247200000000001</v>
          </cell>
        </row>
        <row r="49">
          <cell r="Q49">
            <v>0</v>
          </cell>
        </row>
        <row r="50">
          <cell r="Q50">
            <v>0.53398999999999996</v>
          </cell>
        </row>
        <row r="51">
          <cell r="Q51">
            <v>0</v>
          </cell>
        </row>
        <row r="52">
          <cell r="Q52">
            <v>0</v>
          </cell>
        </row>
        <row r="53">
          <cell r="Q53">
            <v>0</v>
          </cell>
        </row>
        <row r="54">
          <cell r="Q54">
            <v>1.3430800000000001</v>
          </cell>
        </row>
        <row r="55">
          <cell r="Q55">
            <v>0</v>
          </cell>
        </row>
        <row r="56">
          <cell r="Q56">
            <v>6.5360000000000001E-2</v>
          </cell>
        </row>
        <row r="57">
          <cell r="Q57">
            <v>2.49E-3</v>
          </cell>
        </row>
        <row r="58">
          <cell r="Q58">
            <v>0</v>
          </cell>
        </row>
        <row r="59">
          <cell r="Q59">
            <v>18.181819999999998</v>
          </cell>
        </row>
        <row r="60">
          <cell r="Q60">
            <v>3.9979399999999994</v>
          </cell>
        </row>
        <row r="61">
          <cell r="Q61">
            <v>17.180679999999999</v>
          </cell>
        </row>
        <row r="62">
          <cell r="Q62">
            <v>0</v>
          </cell>
        </row>
        <row r="63">
          <cell r="Q63">
            <v>7.9300600000000001</v>
          </cell>
        </row>
        <row r="64">
          <cell r="Q64">
            <v>15.729290000000001</v>
          </cell>
        </row>
        <row r="65">
          <cell r="Q65">
            <v>0</v>
          </cell>
        </row>
        <row r="66">
          <cell r="Q66">
            <v>0</v>
          </cell>
        </row>
        <row r="67">
          <cell r="Q67">
            <v>0</v>
          </cell>
        </row>
        <row r="68">
          <cell r="Q68">
            <v>8.6700000000000006E-3</v>
          </cell>
        </row>
        <row r="69">
          <cell r="Q69">
            <v>1.7642599999999999</v>
          </cell>
        </row>
        <row r="70">
          <cell r="Q70">
            <v>0</v>
          </cell>
        </row>
        <row r="71">
          <cell r="Q71">
            <v>0</v>
          </cell>
        </row>
        <row r="72">
          <cell r="Q72">
            <v>0</v>
          </cell>
        </row>
        <row r="73">
          <cell r="Q73">
            <v>0</v>
          </cell>
        </row>
        <row r="74">
          <cell r="Q74">
            <v>0</v>
          </cell>
        </row>
        <row r="75">
          <cell r="Q75">
            <v>4.6062099999999999</v>
          </cell>
        </row>
        <row r="76">
          <cell r="Q76">
            <v>0</v>
          </cell>
        </row>
        <row r="77">
          <cell r="Q77">
            <v>0</v>
          </cell>
        </row>
        <row r="78">
          <cell r="Q78">
            <v>0</v>
          </cell>
        </row>
        <row r="79">
          <cell r="Q79">
            <v>0</v>
          </cell>
        </row>
        <row r="80">
          <cell r="Q80">
            <v>0</v>
          </cell>
        </row>
        <row r="81">
          <cell r="Q81">
            <v>0</v>
          </cell>
        </row>
        <row r="82">
          <cell r="Q82">
            <v>0</v>
          </cell>
        </row>
        <row r="83">
          <cell r="Q83">
            <v>0</v>
          </cell>
        </row>
        <row r="84">
          <cell r="Q84">
            <v>-8.3049999999999999E-2</v>
          </cell>
        </row>
        <row r="85">
          <cell r="Q85">
            <v>0</v>
          </cell>
        </row>
        <row r="86">
          <cell r="Q86">
            <v>0.29748000000000002</v>
          </cell>
        </row>
        <row r="87">
          <cell r="Q87">
            <v>0.5981999999999984</v>
          </cell>
        </row>
        <row r="88">
          <cell r="Q88">
            <v>2.24248</v>
          </cell>
        </row>
        <row r="89">
          <cell r="Q89">
            <v>1.1348399999999998</v>
          </cell>
        </row>
        <row r="90">
          <cell r="Q90">
            <v>77.707319999999967</v>
          </cell>
          <cell r="AQ90" t="str">
            <v>运营费</v>
          </cell>
        </row>
        <row r="91">
          <cell r="Q91">
            <v>15.63923</v>
          </cell>
        </row>
        <row r="92">
          <cell r="Q92">
            <v>0</v>
          </cell>
        </row>
        <row r="93">
          <cell r="Q93">
            <v>-12.006379999999996</v>
          </cell>
        </row>
        <row r="94">
          <cell r="Q94">
            <v>0</v>
          </cell>
        </row>
        <row r="95">
          <cell r="Q95">
            <v>3.632850000000003</v>
          </cell>
          <cell r="AQ95" t="str">
            <v>生产耗用品</v>
          </cell>
        </row>
        <row r="96">
          <cell r="Q96">
            <v>16.166</v>
          </cell>
        </row>
        <row r="97">
          <cell r="Q97">
            <v>16.166</v>
          </cell>
          <cell r="AQ97" t="str">
            <v>存货跌价准备</v>
          </cell>
        </row>
        <row r="98">
          <cell r="Q98">
            <v>-69.877479999999991</v>
          </cell>
        </row>
        <row r="99">
          <cell r="Q99">
            <v>-69.877479999999991</v>
          </cell>
          <cell r="AQ99" t="str">
            <v>废品回收</v>
          </cell>
        </row>
        <row r="100">
          <cell r="Q100">
            <v>28.437699999999996</v>
          </cell>
        </row>
        <row r="101">
          <cell r="Q101">
            <v>28.437699999999996</v>
          </cell>
          <cell r="AQ101" t="str">
            <v>固定能源费</v>
          </cell>
        </row>
        <row r="102">
          <cell r="Q102">
            <v>-6.118549999999999</v>
          </cell>
        </row>
        <row r="103">
          <cell r="Q103">
            <v>0.61682000000000015</v>
          </cell>
        </row>
        <row r="104">
          <cell r="Q104">
            <v>21.148880000000002</v>
          </cell>
        </row>
        <row r="105">
          <cell r="Q105">
            <v>15.647150000000003</v>
          </cell>
          <cell r="AQ105" t="str">
            <v>变动能源费</v>
          </cell>
        </row>
        <row r="106">
          <cell r="Q106">
            <v>5.5465599999999995</v>
          </cell>
        </row>
        <row r="107">
          <cell r="Q107">
            <v>-0.74368999999999996</v>
          </cell>
        </row>
        <row r="108">
          <cell r="Q108">
            <v>8.8165799999999983</v>
          </cell>
        </row>
        <row r="109">
          <cell r="Q109">
            <v>0</v>
          </cell>
        </row>
        <row r="110">
          <cell r="Q110">
            <v>50.635500000000008</v>
          </cell>
        </row>
        <row r="111">
          <cell r="Q111">
            <v>7.6469599999999991</v>
          </cell>
        </row>
        <row r="112">
          <cell r="Q112">
            <v>298.55275</v>
          </cell>
        </row>
        <row r="113">
          <cell r="Q113">
            <v>370.45465999999999</v>
          </cell>
          <cell r="AQ113" t="str">
            <v>间接人工成本-辅助人员</v>
          </cell>
        </row>
        <row r="114">
          <cell r="Q114">
            <v>18.931279999999994</v>
          </cell>
        </row>
        <row r="115">
          <cell r="Q115">
            <v>168.00578999999999</v>
          </cell>
        </row>
        <row r="116">
          <cell r="Q116">
            <v>-15.122609999999998</v>
          </cell>
        </row>
        <row r="117">
          <cell r="Q117">
            <v>-0.58774000000000004</v>
          </cell>
        </row>
        <row r="118">
          <cell r="Q118">
            <v>1.9722200000000001</v>
          </cell>
        </row>
        <row r="119">
          <cell r="Q119">
            <v>0</v>
          </cell>
        </row>
        <row r="120">
          <cell r="Q120">
            <v>2.4104800000000002</v>
          </cell>
        </row>
        <row r="121">
          <cell r="Q121">
            <v>175.60941999999997</v>
          </cell>
          <cell r="AQ121" t="str">
            <v>固定人工-白领</v>
          </cell>
        </row>
        <row r="122">
          <cell r="Q122">
            <v>0</v>
          </cell>
        </row>
        <row r="123">
          <cell r="Q123">
            <v>-1.8500000000000001E-3</v>
          </cell>
        </row>
        <row r="124">
          <cell r="Q124">
            <v>4.8312200000000001</v>
          </cell>
        </row>
        <row r="125">
          <cell r="Q125">
            <v>42.878910000000005</v>
          </cell>
        </row>
        <row r="126">
          <cell r="Q126">
            <v>0</v>
          </cell>
        </row>
        <row r="127">
          <cell r="Q127">
            <v>43.60707</v>
          </cell>
        </row>
        <row r="128">
          <cell r="Q128">
            <v>8.8669999999999999E-2</v>
          </cell>
        </row>
        <row r="129">
          <cell r="Q129">
            <v>0</v>
          </cell>
        </row>
        <row r="130">
          <cell r="Q130">
            <v>26.102229999999999</v>
          </cell>
        </row>
        <row r="131">
          <cell r="Q131">
            <v>5.8605</v>
          </cell>
        </row>
        <row r="132">
          <cell r="Q132">
            <v>0</v>
          </cell>
        </row>
        <row r="133">
          <cell r="Q133">
            <v>37.755459999999999</v>
          </cell>
        </row>
        <row r="134">
          <cell r="Q134">
            <v>0</v>
          </cell>
        </row>
        <row r="135">
          <cell r="Q135">
            <v>1.3421099999999999</v>
          </cell>
        </row>
        <row r="136">
          <cell r="Q136">
            <v>4.9838399999999998</v>
          </cell>
        </row>
        <row r="137">
          <cell r="Q137">
            <v>167.44815999999997</v>
          </cell>
          <cell r="AQ137" t="str">
            <v>半固定-班车/工作服</v>
          </cell>
        </row>
        <row r="138">
          <cell r="Q138">
            <v>1648.1717376489105</v>
          </cell>
        </row>
        <row r="142">
          <cell r="Q142">
            <v>0.10992</v>
          </cell>
        </row>
        <row r="143">
          <cell r="Q143">
            <v>5.4060000000000004E-2</v>
          </cell>
        </row>
        <row r="144">
          <cell r="Q144">
            <v>4.0000000000000003E-5</v>
          </cell>
        </row>
        <row r="145">
          <cell r="Q145">
            <v>0.10851999999999999</v>
          </cell>
        </row>
        <row r="146">
          <cell r="Q146">
            <v>0.27254</v>
          </cell>
        </row>
        <row r="147">
          <cell r="Q147">
            <v>0</v>
          </cell>
        </row>
        <row r="148">
          <cell r="Q148">
            <v>-4.6716099999999994</v>
          </cell>
        </row>
        <row r="149">
          <cell r="Q149">
            <v>-4.6716099999999994</v>
          </cell>
        </row>
        <row r="150">
          <cell r="Q150">
            <v>2.0670000000000001E-2</v>
          </cell>
        </row>
        <row r="151">
          <cell r="Q151">
            <v>92.749739999999989</v>
          </cell>
        </row>
        <row r="152">
          <cell r="Q152">
            <v>-0.32138</v>
          </cell>
        </row>
        <row r="153">
          <cell r="Q153">
            <v>9.3000000000000005E-4</v>
          </cell>
        </row>
        <row r="154">
          <cell r="Q154">
            <v>0</v>
          </cell>
        </row>
        <row r="155">
          <cell r="Q155">
            <v>0</v>
          </cell>
        </row>
        <row r="156">
          <cell r="Q156">
            <v>57.010460000000002</v>
          </cell>
        </row>
        <row r="157">
          <cell r="Q157">
            <v>0</v>
          </cell>
        </row>
        <row r="158">
          <cell r="Q158">
            <v>6.0649999999999996E-2</v>
          </cell>
        </row>
        <row r="159">
          <cell r="Q159">
            <v>0.27435999999999999</v>
          </cell>
        </row>
        <row r="160">
          <cell r="Q160">
            <v>0</v>
          </cell>
        </row>
        <row r="161">
          <cell r="Q161">
            <v>1.349E-2</v>
          </cell>
        </row>
        <row r="162">
          <cell r="Q162">
            <v>-5.5920000000000004E-2</v>
          </cell>
        </row>
        <row r="163">
          <cell r="Q163">
            <v>0</v>
          </cell>
        </row>
        <row r="164">
          <cell r="Q164">
            <v>0</v>
          </cell>
        </row>
        <row r="165">
          <cell r="Q165">
            <v>-1.3799999999999999E-3</v>
          </cell>
        </row>
        <row r="166">
          <cell r="Q166">
            <v>0</v>
          </cell>
        </row>
        <row r="167">
          <cell r="Q167">
            <v>20.18261</v>
          </cell>
        </row>
        <row r="168">
          <cell r="Q168">
            <v>0</v>
          </cell>
        </row>
        <row r="169">
          <cell r="Q169">
            <v>0.31614999999999999</v>
          </cell>
        </row>
        <row r="170">
          <cell r="Q170">
            <v>2.4281899999999998</v>
          </cell>
        </row>
        <row r="171">
          <cell r="Q171">
            <v>2.2715999999999998</v>
          </cell>
        </row>
        <row r="172">
          <cell r="Q172">
            <v>0.13489999999999999</v>
          </cell>
        </row>
        <row r="173">
          <cell r="Q173">
            <v>0.91228999999999993</v>
          </cell>
        </row>
        <row r="174">
          <cell r="Q174">
            <v>1.0460000000000001E-2</v>
          </cell>
        </row>
        <row r="175">
          <cell r="Q175">
            <v>0</v>
          </cell>
        </row>
        <row r="176">
          <cell r="Q176">
            <v>13.55702</v>
          </cell>
          <cell r="AQ176" t="str">
            <v>Association dues</v>
          </cell>
        </row>
        <row r="177">
          <cell r="Q177">
            <v>1.4039999999999999E-2</v>
          </cell>
        </row>
        <row r="178">
          <cell r="Q178">
            <v>0</v>
          </cell>
        </row>
        <row r="179">
          <cell r="Q179">
            <v>0</v>
          </cell>
        </row>
        <row r="180">
          <cell r="Q180">
            <v>0</v>
          </cell>
        </row>
        <row r="181">
          <cell r="Q181">
            <v>95.18383</v>
          </cell>
          <cell r="AQ181" t="str">
            <v>IT Expense-Internal Charge Out</v>
          </cell>
        </row>
        <row r="182">
          <cell r="Q182">
            <v>0</v>
          </cell>
        </row>
        <row r="183">
          <cell r="Q183">
            <v>3.039E-2</v>
          </cell>
        </row>
        <row r="184">
          <cell r="Q184">
            <v>0</v>
          </cell>
        </row>
        <row r="185">
          <cell r="Q185">
            <v>0</v>
          </cell>
        </row>
        <row r="186">
          <cell r="Q186">
            <v>0</v>
          </cell>
        </row>
        <row r="187">
          <cell r="Q187">
            <v>0</v>
          </cell>
        </row>
        <row r="188">
          <cell r="Q188">
            <v>0</v>
          </cell>
        </row>
        <row r="189">
          <cell r="Q189">
            <v>-5.8200000000000005E-3</v>
          </cell>
        </row>
        <row r="190">
          <cell r="Q190">
            <v>5.8439999999999999E-2</v>
          </cell>
        </row>
        <row r="191">
          <cell r="Q191">
            <v>0</v>
          </cell>
        </row>
        <row r="192">
          <cell r="Q192">
            <v>0</v>
          </cell>
        </row>
        <row r="193">
          <cell r="Q193">
            <v>5.4969999999999998E-2</v>
          </cell>
        </row>
        <row r="194">
          <cell r="Q194">
            <v>-2.2639499999999999</v>
          </cell>
        </row>
        <row r="195">
          <cell r="Q195">
            <v>1.5740000000000001E-2</v>
          </cell>
        </row>
        <row r="196">
          <cell r="Q196">
            <v>2.0670000000000001E-2</v>
          </cell>
        </row>
        <row r="197">
          <cell r="Q197">
            <v>0.60438000000000003</v>
          </cell>
        </row>
        <row r="198">
          <cell r="Q198">
            <v>283.27752999999996</v>
          </cell>
        </row>
        <row r="199">
          <cell r="Q199">
            <v>-0.15368000000000001</v>
          </cell>
        </row>
        <row r="200">
          <cell r="Q200">
            <v>-0.15368000000000001</v>
          </cell>
        </row>
        <row r="201">
          <cell r="Q201">
            <v>0.38694000000000001</v>
          </cell>
        </row>
        <row r="202">
          <cell r="Q202">
            <v>-0.13944999999999999</v>
          </cell>
        </row>
        <row r="203">
          <cell r="Q203">
            <v>0.24749000000000002</v>
          </cell>
        </row>
        <row r="204">
          <cell r="Q204">
            <v>0</v>
          </cell>
        </row>
        <row r="205">
          <cell r="Q205">
            <v>4.8869999999999997E-2</v>
          </cell>
        </row>
        <row r="206">
          <cell r="Q206">
            <v>4.8869999999999997E-2</v>
          </cell>
        </row>
        <row r="207">
          <cell r="Q207">
            <v>3.6837499999999999</v>
          </cell>
        </row>
        <row r="208">
          <cell r="Q208">
            <v>21.978099999999998</v>
          </cell>
        </row>
        <row r="209">
          <cell r="Q209">
            <v>-1.91072</v>
          </cell>
        </row>
        <row r="210">
          <cell r="Q210">
            <v>0.35423000000000004</v>
          </cell>
        </row>
        <row r="211">
          <cell r="Q211">
            <v>0.39982000000000001</v>
          </cell>
        </row>
        <row r="212">
          <cell r="Q212">
            <v>-0.10983</v>
          </cell>
        </row>
        <row r="213">
          <cell r="Q213">
            <v>24.395349999999997</v>
          </cell>
        </row>
        <row r="214">
          <cell r="Q214">
            <v>0</v>
          </cell>
        </row>
        <row r="215">
          <cell r="Q215">
            <v>9.6599999999999991E-2</v>
          </cell>
        </row>
        <row r="216">
          <cell r="Q216">
            <v>0.89593</v>
          </cell>
        </row>
        <row r="217">
          <cell r="Q217">
            <v>5.2100000000000002E-3</v>
          </cell>
        </row>
        <row r="218">
          <cell r="Q218">
            <v>0</v>
          </cell>
        </row>
        <row r="219">
          <cell r="Q219">
            <v>2.0000000000000002E-5</v>
          </cell>
        </row>
        <row r="220">
          <cell r="Q220">
            <v>0</v>
          </cell>
        </row>
        <row r="221">
          <cell r="Q221">
            <v>0</v>
          </cell>
        </row>
        <row r="222">
          <cell r="Q222">
            <v>0.99776000000000009</v>
          </cell>
        </row>
        <row r="223">
          <cell r="Q223">
            <v>304.41425000000004</v>
          </cell>
          <cell r="AQ223" t="str">
            <v>分摊费用</v>
          </cell>
        </row>
        <row r="224">
          <cell r="Q224">
            <v>304414.25000000006</v>
          </cell>
        </row>
        <row r="225">
          <cell r="Q225">
            <v>0</v>
          </cell>
        </row>
        <row r="227">
          <cell r="Q227">
            <v>1952.5859876489105</v>
          </cell>
        </row>
        <row r="233">
          <cell r="Q233" t="str">
            <v xml:space="preserve">ACT Cost K€ </v>
          </cell>
        </row>
        <row r="234">
          <cell r="Q234">
            <v>725.89490000000001</v>
          </cell>
        </row>
        <row r="235">
          <cell r="Q235">
            <v>-14.830889999999982</v>
          </cell>
        </row>
        <row r="236">
          <cell r="Q236">
            <v>370.45465999999999</v>
          </cell>
        </row>
        <row r="237">
          <cell r="Q237">
            <v>175.60941999999997</v>
          </cell>
        </row>
        <row r="238">
          <cell r="Q238">
            <v>289.75917999999996</v>
          </cell>
        </row>
        <row r="239">
          <cell r="Q239">
            <v>101.28446764891065</v>
          </cell>
        </row>
        <row r="240">
          <cell r="Q240">
            <v>304.41425000000004</v>
          </cell>
        </row>
        <row r="241">
          <cell r="Q241">
            <v>1952.5859876489105</v>
          </cell>
        </row>
        <row r="242">
          <cell r="Q242">
            <v>0</v>
          </cell>
        </row>
        <row r="245">
          <cell r="Q245">
            <v>711.06400999999994</v>
          </cell>
        </row>
        <row r="246">
          <cell r="Q246">
            <v>937.10772764891067</v>
          </cell>
        </row>
        <row r="247">
          <cell r="Q247">
            <v>304.41425000000004</v>
          </cell>
        </row>
        <row r="249">
          <cell r="Q249">
            <v>1952.5859876489105</v>
          </cell>
        </row>
        <row r="251">
          <cell r="Q251">
            <v>2105640.5299999998</v>
          </cell>
        </row>
        <row r="260">
          <cell r="Q260">
            <v>39.264919164097883</v>
          </cell>
        </row>
        <row r="261">
          <cell r="Q261">
            <v>0</v>
          </cell>
        </row>
        <row r="262">
          <cell r="Q262">
            <v>-45.683187253774562</v>
          </cell>
        </row>
        <row r="263">
          <cell r="Q263">
            <v>125.65945104615963</v>
          </cell>
        </row>
        <row r="264">
          <cell r="Q264">
            <v>18.756055543152975</v>
          </cell>
        </row>
        <row r="265">
          <cell r="Q265">
            <v>0.99969570596503432</v>
          </cell>
        </row>
        <row r="266">
          <cell r="Q266">
            <v>14.031495251330254</v>
          </cell>
        </row>
        <row r="267">
          <cell r="Q267">
            <v>0</v>
          </cell>
        </row>
        <row r="268">
          <cell r="Q268">
            <v>2.6112894158118044E-2</v>
          </cell>
        </row>
        <row r="269">
          <cell r="Q269">
            <v>153.05454235108934</v>
          </cell>
        </row>
        <row r="274">
          <cell r="Q274">
            <v>1844.7345700000003</v>
          </cell>
        </row>
        <row r="275">
          <cell r="Q275">
            <v>260.90595999999994</v>
          </cell>
        </row>
        <row r="276">
          <cell r="Q276">
            <v>2105.6405300000001</v>
          </cell>
        </row>
        <row r="278">
          <cell r="Q278">
            <v>2105.6405299999997</v>
          </cell>
        </row>
        <row r="279">
          <cell r="Q279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合计"/>
      <sheetName val="人工"/>
      <sheetName val="CK 1"/>
      <sheetName val="CK2"/>
      <sheetName val="24年-CK1"/>
      <sheetName val="24年-CK2"/>
    </sheetNames>
    <sheetDataSet>
      <sheetData sheetId="0"/>
      <sheetData sheetId="1"/>
      <sheetData sheetId="2"/>
      <sheetData sheetId="3"/>
      <sheetData sheetId="4"/>
      <sheetData sheetId="5">
        <row r="1">
          <cell r="O1">
            <v>260521</v>
          </cell>
        </row>
        <row r="115">
          <cell r="O115">
            <v>428574985.5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D130A-380B-4CBF-9F27-E03354640753}">
  <dimension ref="A1:T124"/>
  <sheetViews>
    <sheetView zoomScaleNormal="100" workbookViewId="0">
      <pane xSplit="3" ySplit="3" topLeftCell="D87" activePane="bottomRight" state="frozen"/>
      <selection activeCell="S96" sqref="S96"/>
      <selection pane="topRight" activeCell="S96" sqref="S96"/>
      <selection pane="bottomLeft" activeCell="S96" sqref="S96"/>
      <selection pane="bottomRight" activeCell="V40" sqref="V40"/>
    </sheetView>
  </sheetViews>
  <sheetFormatPr defaultColWidth="9.08203125" defaultRowHeight="13" outlineLevelRow="1"/>
  <cols>
    <col min="1" max="1" width="9.08203125" style="48"/>
    <col min="2" max="2" width="8.75" style="48" bestFit="1" customWidth="1"/>
    <col min="3" max="3" width="18.75" style="48" bestFit="1" customWidth="1"/>
    <col min="4" max="4" width="7.83203125" style="365" bestFit="1" customWidth="1"/>
    <col min="5" max="6" width="7.4140625" style="365" bestFit="1" customWidth="1"/>
    <col min="7" max="8" width="8.4140625" style="365" bestFit="1" customWidth="1"/>
    <col min="9" max="9" width="7.4140625" style="365" bestFit="1" customWidth="1"/>
    <col min="10" max="12" width="7.4140625" style="365" customWidth="1"/>
    <col min="13" max="15" width="8.4140625" style="365" customWidth="1"/>
    <col min="16" max="16" width="9.75" style="365" bestFit="1" customWidth="1"/>
    <col min="17" max="17" width="16.33203125" style="365" bestFit="1" customWidth="1"/>
    <col min="18" max="19" width="9.08203125" style="365"/>
    <col min="20" max="20" width="11.83203125" style="365" customWidth="1"/>
    <col min="21" max="16384" width="9.08203125" style="48"/>
  </cols>
  <sheetData>
    <row r="1" spans="2:20" hidden="1"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2:20" ht="13.5" hidden="1">
      <c r="C2" s="400" t="s">
        <v>448</v>
      </c>
      <c r="D2" s="400"/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</row>
    <row r="3" spans="2:20" ht="13.5" hidden="1">
      <c r="B3" s="90" t="s">
        <v>428</v>
      </c>
      <c r="C3" s="51" t="s">
        <v>334</v>
      </c>
      <c r="D3" s="51" t="s">
        <v>238</v>
      </c>
      <c r="E3" s="51" t="s">
        <v>239</v>
      </c>
      <c r="F3" s="51" t="s">
        <v>240</v>
      </c>
      <c r="G3" s="51" t="s">
        <v>241</v>
      </c>
      <c r="H3" s="51" t="s">
        <v>242</v>
      </c>
      <c r="I3" s="51" t="s">
        <v>243</v>
      </c>
      <c r="J3" s="51" t="s">
        <v>244</v>
      </c>
      <c r="K3" s="51" t="s">
        <v>245</v>
      </c>
      <c r="L3" s="51" t="s">
        <v>246</v>
      </c>
      <c r="M3" s="51" t="s">
        <v>247</v>
      </c>
      <c r="N3" s="51" t="s">
        <v>248</v>
      </c>
      <c r="O3" s="51" t="s">
        <v>249</v>
      </c>
      <c r="P3" s="52" t="s">
        <v>15</v>
      </c>
      <c r="Q3" s="82" t="s">
        <v>333</v>
      </c>
      <c r="R3" s="82" t="s">
        <v>430</v>
      </c>
      <c r="S3" s="82" t="s">
        <v>434</v>
      </c>
      <c r="T3" s="82" t="s">
        <v>424</v>
      </c>
    </row>
    <row r="4" spans="2:20" ht="13.5" hidden="1">
      <c r="B4" s="400" t="s">
        <v>435</v>
      </c>
      <c r="C4" s="400"/>
      <c r="D4" s="370"/>
      <c r="E4" s="370"/>
      <c r="F4" s="370"/>
      <c r="G4" s="370"/>
      <c r="H4" s="370"/>
      <c r="I4" s="370"/>
      <c r="J4" s="370"/>
      <c r="K4" s="370"/>
      <c r="L4" s="370"/>
      <c r="M4" s="370"/>
      <c r="N4" s="370"/>
      <c r="O4" s="370"/>
      <c r="P4" s="367" t="e">
        <f>AVERAGE(D4:O4)</f>
        <v>#DIV/0!</v>
      </c>
    </row>
    <row r="5" spans="2:20" ht="13.5" hidden="1">
      <c r="B5" s="400" t="s">
        <v>411</v>
      </c>
      <c r="C5" s="400"/>
      <c r="D5" s="75">
        <f>厨电!D5+洗碗机!D5</f>
        <v>103382</v>
      </c>
      <c r="E5" s="75">
        <f>厨电!E5+洗碗机!E5</f>
        <v>129964</v>
      </c>
      <c r="F5" s="75">
        <f>厨电!F5+洗碗机!F5</f>
        <v>133663</v>
      </c>
      <c r="G5" s="75">
        <f>厨电!G5+洗碗机!G5</f>
        <v>137661</v>
      </c>
      <c r="H5" s="75">
        <f>厨电!H5+洗碗机!H5</f>
        <v>194723</v>
      </c>
      <c r="I5" s="75">
        <f>厨电!I5+洗碗机!I5</f>
        <v>152205</v>
      </c>
      <c r="J5" s="75">
        <f>厨电!J5+洗碗机!J5</f>
        <v>162832</v>
      </c>
      <c r="K5" s="75">
        <f>厨电!K5+洗碗机!K5</f>
        <v>83927</v>
      </c>
      <c r="L5" s="75">
        <f>厨电!L5+洗碗机!L5</f>
        <v>150011</v>
      </c>
      <c r="M5" s="75">
        <f>厨电!M5+洗碗机!M5</f>
        <v>157292</v>
      </c>
      <c r="N5" s="75">
        <f>厨电!N5+洗碗机!N5</f>
        <v>149088</v>
      </c>
      <c r="O5" s="75">
        <f>厨电!O5+洗碗机!O5</f>
        <v>98970</v>
      </c>
      <c r="P5" s="367">
        <f>SUM(D5:O5)</f>
        <v>1653718</v>
      </c>
    </row>
    <row r="6" spans="2:20" ht="13.5" hidden="1">
      <c r="B6" s="398" t="s">
        <v>135</v>
      </c>
      <c r="C6" s="48" t="s">
        <v>456</v>
      </c>
      <c r="D6" s="62">
        <f>厨电!D6+洗碗机!D6</f>
        <v>779.26812399617802</v>
      </c>
      <c r="E6" s="62">
        <f>厨电!E6+洗碗机!E6</f>
        <v>1069.3451582261443</v>
      </c>
      <c r="F6" s="62">
        <f>厨电!F6+洗碗机!F6</f>
        <v>1075.7580507938499</v>
      </c>
      <c r="G6" s="62">
        <f>厨电!G6+洗碗机!G6</f>
        <v>1083.3709390335721</v>
      </c>
      <c r="H6" s="62">
        <f>厨电!H6+洗碗机!H6</f>
        <v>1146.8273758950133</v>
      </c>
      <c r="I6" s="62">
        <f>厨电!I6+洗碗机!I6</f>
        <v>1276.0461439686901</v>
      </c>
      <c r="J6" s="62">
        <f>厨电!J6+洗碗机!J6</f>
        <v>1185.7025720178083</v>
      </c>
      <c r="K6" s="62">
        <f>厨电!K6+洗碗机!K6</f>
        <v>1171.617668331447</v>
      </c>
      <c r="L6" s="62">
        <f>厨电!L6+洗碗机!L6</f>
        <v>977.92004203162878</v>
      </c>
      <c r="M6" s="62">
        <f>厨电!M6+洗碗机!M6</f>
        <v>1207.82643755873</v>
      </c>
      <c r="N6" s="62">
        <f>厨电!N6+洗碗机!N6</f>
        <v>1231.2430698427074</v>
      </c>
      <c r="O6" s="62">
        <f>厨电!O6+洗碗机!O6</f>
        <v>1241.6148321124606</v>
      </c>
      <c r="P6" s="367">
        <f>SUM(D6:O6)</f>
        <v>13446.540413808229</v>
      </c>
      <c r="Q6" s="87">
        <f>P6/$P$5*1000</f>
        <v>8.1310963621416885</v>
      </c>
      <c r="R6" s="63">
        <f>P6/$P$22</f>
        <v>0.23367425162162392</v>
      </c>
      <c r="S6" s="66" t="e">
        <f>Q6/$P$4</f>
        <v>#DIV/0!</v>
      </c>
      <c r="T6" s="66"/>
    </row>
    <row r="7" spans="2:20" ht="13.5" hidden="1">
      <c r="B7" s="398"/>
      <c r="C7" s="48" t="s">
        <v>402</v>
      </c>
      <c r="D7" s="62">
        <f>厨电!D7+洗碗机!D7</f>
        <v>120.91409556793877</v>
      </c>
      <c r="E7" s="62">
        <f>厨电!E7+洗碗机!E7</f>
        <v>154.98040099882979</v>
      </c>
      <c r="F7" s="62">
        <f>厨电!F7+洗碗机!F7</f>
        <v>196.54690280476819</v>
      </c>
      <c r="G7" s="62">
        <f>厨电!G7+洗碗机!G7</f>
        <v>91.549433094369888</v>
      </c>
      <c r="H7" s="62">
        <f>厨电!H7+洗碗机!H7</f>
        <v>153.18611531578114</v>
      </c>
      <c r="I7" s="62">
        <f>厨电!I7+洗碗机!I7</f>
        <v>147.42757825669744</v>
      </c>
      <c r="J7" s="62">
        <f>厨电!J7+洗碗机!J7</f>
        <v>284.03263118809298</v>
      </c>
      <c r="K7" s="62">
        <f>厨电!K7+洗碗机!K7</f>
        <v>-4.2988167501845851</v>
      </c>
      <c r="L7" s="62">
        <f>厨电!L7+洗碗机!L7</f>
        <v>183.44001821311943</v>
      </c>
      <c r="M7" s="62">
        <f>厨电!M7+洗碗机!M7</f>
        <v>130.73744646347137</v>
      </c>
      <c r="N7" s="62">
        <f>厨电!N7+洗碗机!N7</f>
        <v>135.40005685808569</v>
      </c>
      <c r="O7" s="62">
        <f>厨电!O7+洗碗机!O7</f>
        <v>134.39310381652211</v>
      </c>
      <c r="P7" s="367">
        <f t="shared" ref="P7:P22" si="0">SUM(D7:O7)</f>
        <v>1728.3089658274923</v>
      </c>
      <c r="Q7" s="87">
        <f t="shared" ref="Q7:Q21" si="1">P7/$P$5*1000</f>
        <v>1.0451050093350209</v>
      </c>
      <c r="R7" s="63">
        <f t="shared" ref="R7:R18" si="2">P7/$P$22</f>
        <v>3.0034588208723009E-2</v>
      </c>
      <c r="S7" s="66" t="e">
        <f t="shared" ref="S7:S21" si="3">Q7/$P$4</f>
        <v>#DIV/0!</v>
      </c>
      <c r="T7" s="66"/>
    </row>
    <row r="8" spans="2:20" ht="13.5" hidden="1">
      <c r="B8" s="398"/>
      <c r="C8" s="48" t="s">
        <v>403</v>
      </c>
      <c r="D8" s="62">
        <f>厨电!D8+洗碗机!D8</f>
        <v>28.412404430697972</v>
      </c>
      <c r="E8" s="62">
        <f>厨电!E8+洗碗机!E8</f>
        <v>28.379921778237396</v>
      </c>
      <c r="F8" s="62">
        <f>厨电!F8+洗碗机!F8</f>
        <v>14.473722513683159</v>
      </c>
      <c r="G8" s="62">
        <f>厨电!G8+洗碗机!G8</f>
        <v>28.281946870514172</v>
      </c>
      <c r="H8" s="62">
        <f>厨电!H8+洗碗机!H8</f>
        <v>28.27095623987034</v>
      </c>
      <c r="I8" s="62">
        <f>厨电!I8+洗碗机!I8</f>
        <v>28.257602511784686</v>
      </c>
      <c r="J8" s="62">
        <f>厨电!J8+洗碗机!J8</f>
        <v>397.95655007549897</v>
      </c>
      <c r="K8" s="62">
        <f>厨电!K8+洗碗机!K8</f>
        <v>397.02773977661599</v>
      </c>
      <c r="L8" s="62">
        <f>厨电!L8+洗碗机!L8</f>
        <v>437.12859361494679</v>
      </c>
      <c r="M8" s="62">
        <f>厨电!M8+洗碗机!M8</f>
        <v>491.33129299500717</v>
      </c>
      <c r="N8" s="62">
        <f>厨电!N8+洗碗机!N8</f>
        <v>497.63083494822445</v>
      </c>
      <c r="O8" s="62">
        <f>厨电!O8+洗碗机!O8</f>
        <v>436.53859426458632</v>
      </c>
      <c r="P8" s="367">
        <f t="shared" si="0"/>
        <v>2813.690160019667</v>
      </c>
      <c r="Q8" s="87">
        <f t="shared" si="1"/>
        <v>1.7014328682518223</v>
      </c>
      <c r="R8" s="63">
        <f t="shared" si="2"/>
        <v>4.8896364581818438E-2</v>
      </c>
      <c r="S8" s="66" t="e">
        <f t="shared" si="3"/>
        <v>#DIV/0!</v>
      </c>
      <c r="T8" s="66"/>
    </row>
    <row r="9" spans="2:20" ht="13.5" hidden="1">
      <c r="B9" s="398"/>
      <c r="C9" s="48" t="s">
        <v>383</v>
      </c>
      <c r="D9" s="62">
        <f>厨电!D9+洗碗机!D9</f>
        <v>28.253599413244466</v>
      </c>
      <c r="E9" s="62">
        <f>厨电!E9+洗碗机!E9</f>
        <v>1.7394931543157566</v>
      </c>
      <c r="F9" s="62">
        <f>厨电!F9+洗碗机!F9</f>
        <v>29.049509731620951</v>
      </c>
      <c r="G9" s="62">
        <f>厨电!G9+洗碗机!G9</f>
        <v>20.763786577269478</v>
      </c>
      <c r="H9" s="62">
        <f>厨电!H9+洗碗机!H9</f>
        <v>6.5275961344879105</v>
      </c>
      <c r="I9" s="62">
        <f>厨电!I9+洗碗机!I9</f>
        <v>4.6551348177240568</v>
      </c>
      <c r="J9" s="62">
        <f>厨电!J9+洗碗机!J9</f>
        <v>5.0573917536300881</v>
      </c>
      <c r="K9" s="62">
        <f>厨电!K9+洗碗机!K9</f>
        <v>8.6256961887567805</v>
      </c>
      <c r="L9" s="62">
        <f>厨电!L9+洗碗机!L9</f>
        <v>-1.4009309665023464</v>
      </c>
      <c r="M9" s="62">
        <f>厨电!M9+洗碗机!M9</f>
        <v>17.423408273712987</v>
      </c>
      <c r="N9" s="62">
        <f>厨电!N9+洗碗机!N9</f>
        <v>12.495808522650632</v>
      </c>
      <c r="O9" s="62">
        <f>厨电!O9+洗碗机!O9</f>
        <v>19.670154813398351</v>
      </c>
      <c r="P9" s="367">
        <f t="shared" si="0"/>
        <v>152.86064841430911</v>
      </c>
      <c r="Q9" s="87">
        <f t="shared" si="1"/>
        <v>9.243453141001616E-2</v>
      </c>
      <c r="R9" s="63">
        <f t="shared" si="2"/>
        <v>2.6564154437768591E-3</v>
      </c>
      <c r="S9" s="66" t="e">
        <f t="shared" si="3"/>
        <v>#DIV/0!</v>
      </c>
      <c r="T9" s="66"/>
    </row>
    <row r="10" spans="2:20" ht="13.5" hidden="1">
      <c r="B10" s="398"/>
      <c r="C10" s="48" t="s">
        <v>140</v>
      </c>
      <c r="D10" s="62">
        <f>厨电!D10+洗碗机!D10</f>
        <v>365.56134863744728</v>
      </c>
      <c r="E10" s="62">
        <f>厨电!E10+洗碗机!E10</f>
        <v>577.61783829375986</v>
      </c>
      <c r="F10" s="62">
        <f>厨电!F10+洗碗机!F10</f>
        <v>689.72848811891254</v>
      </c>
      <c r="G10" s="62">
        <f>厨电!G10+洗碗机!G10</f>
        <v>633.99289639350991</v>
      </c>
      <c r="H10" s="62">
        <f>厨电!H10+洗碗机!H10</f>
        <v>656.31252815134985</v>
      </c>
      <c r="I10" s="62">
        <f>厨电!I10+洗碗机!I10</f>
        <v>671.49985571455716</v>
      </c>
      <c r="J10" s="62">
        <f>厨电!J10+洗碗机!J10</f>
        <v>627.03387372470434</v>
      </c>
      <c r="K10" s="62">
        <f>厨电!K10+洗碗机!K10</f>
        <v>578.51089141253658</v>
      </c>
      <c r="L10" s="62">
        <f>厨电!L10+洗碗机!L10</f>
        <v>680.55798146730558</v>
      </c>
      <c r="M10" s="62">
        <f>厨电!M10+洗碗机!M10</f>
        <v>691.90385361587141</v>
      </c>
      <c r="N10" s="62">
        <f>厨电!N10+洗碗机!N10</f>
        <v>623.43274075576164</v>
      </c>
      <c r="O10" s="62">
        <f>厨电!O10+洗碗机!O10</f>
        <v>700.26856209826849</v>
      </c>
      <c r="P10" s="367">
        <f t="shared" si="0"/>
        <v>7496.4208583839845</v>
      </c>
      <c r="Q10" s="87">
        <f t="shared" si="1"/>
        <v>4.5330708490709934</v>
      </c>
      <c r="R10" s="63">
        <f t="shared" si="2"/>
        <v>0.13027295348956602</v>
      </c>
      <c r="S10" s="66" t="e">
        <f t="shared" si="3"/>
        <v>#DIV/0!</v>
      </c>
      <c r="T10" s="66"/>
    </row>
    <row r="11" spans="2:20" ht="13.5" hidden="1">
      <c r="B11" s="398"/>
      <c r="C11" s="48" t="s">
        <v>141</v>
      </c>
      <c r="D11" s="62">
        <f>厨电!D11+洗碗机!D11</f>
        <v>229.50679810784368</v>
      </c>
      <c r="E11" s="62">
        <f>厨电!E11+洗碗机!E11</f>
        <v>162.78928555940001</v>
      </c>
      <c r="F11" s="62">
        <f>厨电!F11+洗碗机!F11</f>
        <v>260.26961205093642</v>
      </c>
      <c r="G11" s="62">
        <f>厨电!G11+洗碗机!G11</f>
        <v>240.19025280561272</v>
      </c>
      <c r="H11" s="62">
        <f>厨电!H11+洗碗机!H11</f>
        <v>271.33360279523123</v>
      </c>
      <c r="I11" s="62">
        <f>厨电!I11+洗碗机!I11</f>
        <v>288.59302876139202</v>
      </c>
      <c r="J11" s="62">
        <f>厨电!J11+洗碗机!J11</f>
        <v>342.8174558225615</v>
      </c>
      <c r="K11" s="62">
        <f>厨电!K11+洗碗机!K11</f>
        <v>328.95984485852932</v>
      </c>
      <c r="L11" s="62">
        <f>厨电!L11+洗碗机!L11</f>
        <v>293.05527912962566</v>
      </c>
      <c r="M11" s="62">
        <f>厨电!M11+洗碗机!M11</f>
        <v>194.46308628709698</v>
      </c>
      <c r="N11" s="62">
        <f>厨电!N11+洗碗机!N11</f>
        <v>311.4524721771723</v>
      </c>
      <c r="O11" s="62">
        <f>厨电!O11+洗碗机!O11</f>
        <v>258.17259345486946</v>
      </c>
      <c r="P11" s="367">
        <f t="shared" si="0"/>
        <v>3181.6033118102714</v>
      </c>
      <c r="Q11" s="87">
        <f t="shared" si="1"/>
        <v>1.9239092226185308</v>
      </c>
      <c r="R11" s="63">
        <f t="shared" si="2"/>
        <v>5.5289966784369968E-2</v>
      </c>
      <c r="S11" s="66" t="e">
        <f t="shared" si="3"/>
        <v>#DIV/0!</v>
      </c>
      <c r="T11" s="66"/>
    </row>
    <row r="12" spans="2:20" ht="13.5" hidden="1">
      <c r="B12" s="398"/>
      <c r="C12" s="48" t="s">
        <v>142</v>
      </c>
      <c r="D12" s="62">
        <f>厨电!D12+洗碗机!D12</f>
        <v>254.91521631743746</v>
      </c>
      <c r="E12" s="62">
        <f>厨电!E12+洗碗机!E12</f>
        <v>299.62616233945687</v>
      </c>
      <c r="F12" s="62">
        <f>厨电!F12+洗碗机!F12</f>
        <v>409.17661320803575</v>
      </c>
      <c r="G12" s="62">
        <f>厨电!G12+洗碗机!G12</f>
        <v>376.82460872409911</v>
      </c>
      <c r="H12" s="62">
        <f>厨电!H12+洗碗机!H12</f>
        <v>362.67674336356788</v>
      </c>
      <c r="I12" s="62">
        <f>厨电!I12+洗碗机!I12</f>
        <v>425.1601905671148</v>
      </c>
      <c r="J12" s="62">
        <f>厨电!J12+洗碗机!J12</f>
        <v>380.33988763445927</v>
      </c>
      <c r="K12" s="62">
        <f>厨电!K12+洗碗机!K12</f>
        <v>252.2396675611833</v>
      </c>
      <c r="L12" s="62">
        <f>厨电!L12+洗碗机!L12</f>
        <v>277.78126636037399</v>
      </c>
      <c r="M12" s="62">
        <f>厨电!M12+洗碗机!M12</f>
        <v>485.31347869418209</v>
      </c>
      <c r="N12" s="62">
        <f>厨电!N12+洗碗机!N12</f>
        <v>292.9309219521972</v>
      </c>
      <c r="O12" s="62">
        <f>厨电!O12+洗碗机!O12</f>
        <v>253.73660656686383</v>
      </c>
      <c r="P12" s="367">
        <f t="shared" si="0"/>
        <v>4070.7213632889716</v>
      </c>
      <c r="Q12" s="87">
        <f t="shared" si="1"/>
        <v>2.4615571477658049</v>
      </c>
      <c r="R12" s="63">
        <f t="shared" si="2"/>
        <v>7.0741078288798956E-2</v>
      </c>
      <c r="S12" s="66" t="e">
        <f t="shared" si="3"/>
        <v>#DIV/0!</v>
      </c>
      <c r="T12" s="66"/>
    </row>
    <row r="13" spans="2:20" ht="13.5" hidden="1">
      <c r="B13" s="398" t="s">
        <v>143</v>
      </c>
      <c r="C13" s="48" t="s">
        <v>404</v>
      </c>
      <c r="D13" s="62">
        <f>厨电!D13+洗碗机!D13</f>
        <v>597.46818217552641</v>
      </c>
      <c r="E13" s="62">
        <f>厨电!E13+洗碗机!E13</f>
        <v>739.37611372409833</v>
      </c>
      <c r="F13" s="62">
        <f>厨电!F13+洗碗机!F13</f>
        <v>583.51976995412576</v>
      </c>
      <c r="G13" s="62">
        <f>厨电!G13+洗碗机!G13</f>
        <v>994.38488891056249</v>
      </c>
      <c r="H13" s="62">
        <f>厨电!H13+洗碗机!H13</f>
        <v>1014.689422519225</v>
      </c>
      <c r="I13" s="62">
        <f>厨电!I13+洗碗机!I13</f>
        <v>1059.6094875936931</v>
      </c>
      <c r="J13" s="62">
        <f>厨电!J13+洗碗机!J13</f>
        <v>955.26573333263116</v>
      </c>
      <c r="K13" s="62">
        <f>厨电!K13+洗碗机!K13</f>
        <v>883.51069039353911</v>
      </c>
      <c r="L13" s="62">
        <f>厨电!L13+洗碗机!L13</f>
        <v>1035.2568423273055</v>
      </c>
      <c r="M13" s="62">
        <f>厨电!M13+洗碗机!M13</f>
        <v>1050.3392888535423</v>
      </c>
      <c r="N13" s="62">
        <f>厨电!N13+洗碗机!N13</f>
        <v>988.71661313724667</v>
      </c>
      <c r="O13" s="62">
        <f>厨电!O13+洗碗机!O13</f>
        <v>819.05949997628375</v>
      </c>
      <c r="P13" s="367">
        <f t="shared" si="0"/>
        <v>10721.19653289778</v>
      </c>
      <c r="Q13" s="87">
        <f t="shared" si="1"/>
        <v>6.4830863139288448</v>
      </c>
      <c r="R13" s="63">
        <f t="shared" si="2"/>
        <v>0.18631317046729604</v>
      </c>
      <c r="S13" s="66" t="e">
        <f t="shared" si="3"/>
        <v>#DIV/0!</v>
      </c>
      <c r="T13" s="66"/>
    </row>
    <row r="14" spans="2:20" ht="13.5" hidden="1">
      <c r="B14" s="398"/>
      <c r="C14" s="48" t="s">
        <v>399</v>
      </c>
      <c r="D14" s="62">
        <f>厨电!D14+洗碗机!D14</f>
        <v>26.324515842696279</v>
      </c>
      <c r="E14" s="62">
        <f>厨电!E14+洗碗机!E14</f>
        <v>62.322606939076337</v>
      </c>
      <c r="F14" s="62">
        <f>厨电!F14+洗碗机!F14</f>
        <v>46.877661738090225</v>
      </c>
      <c r="G14" s="62">
        <f>厨电!G14+洗碗机!G14</f>
        <v>73.192416830904619</v>
      </c>
      <c r="H14" s="62">
        <f>厨电!H14+洗碗机!H14</f>
        <v>111.71127748861437</v>
      </c>
      <c r="I14" s="62">
        <f>厨电!I14+洗碗机!I14</f>
        <v>78.031683824801988</v>
      </c>
      <c r="J14" s="62">
        <f>厨电!J14+洗碗机!J14</f>
        <v>83.166879259892227</v>
      </c>
      <c r="K14" s="62">
        <f>厨电!K14+洗碗机!K14</f>
        <v>47.645265083694731</v>
      </c>
      <c r="L14" s="62">
        <f>厨电!L14+洗碗机!L14</f>
        <v>55.208170929885711</v>
      </c>
      <c r="M14" s="62">
        <f>厨电!M14+洗碗机!M14</f>
        <v>66.298247926215737</v>
      </c>
      <c r="N14" s="62">
        <f>厨电!N14+洗碗机!N14</f>
        <v>53.014719155620824</v>
      </c>
      <c r="O14" s="62">
        <f>厨电!O14+洗碗机!O14</f>
        <v>81.862184729384794</v>
      </c>
      <c r="P14" s="367">
        <f t="shared" si="0"/>
        <v>785.6556297488778</v>
      </c>
      <c r="Q14" s="87">
        <f t="shared" si="1"/>
        <v>0.47508440359775839</v>
      </c>
      <c r="R14" s="63">
        <f t="shared" si="2"/>
        <v>1.3653139444355441E-2</v>
      </c>
      <c r="S14" s="66" t="e">
        <f t="shared" si="3"/>
        <v>#DIV/0!</v>
      </c>
      <c r="T14" s="66"/>
    </row>
    <row r="15" spans="2:20" ht="13.5" hidden="1">
      <c r="B15" s="398"/>
      <c r="C15" s="48" t="s">
        <v>145</v>
      </c>
      <c r="D15" s="62">
        <f>厨电!D15+洗碗机!D15</f>
        <v>-2.2935623847679336</v>
      </c>
      <c r="E15" s="62">
        <f>厨电!E15+洗碗机!E15</f>
        <v>2.6206302190867579</v>
      </c>
      <c r="F15" s="62">
        <f>厨电!F15+洗碗机!F15</f>
        <v>26.963748105738347</v>
      </c>
      <c r="G15" s="62">
        <f>厨电!G15+洗碗机!G15</f>
        <v>61.216313248297759</v>
      </c>
      <c r="H15" s="62">
        <f>厨电!H15+洗碗机!H15</f>
        <v>63.885472013332844</v>
      </c>
      <c r="I15" s="62">
        <f>厨电!I15+洗碗机!I15</f>
        <v>44.47674206489198</v>
      </c>
      <c r="J15" s="62">
        <f>厨电!J15+洗碗机!J15</f>
        <v>-3.011749082439124</v>
      </c>
      <c r="K15" s="62">
        <f>厨电!K15+洗碗机!K15</f>
        <v>74.110438292964801</v>
      </c>
      <c r="L15" s="62">
        <f>厨电!L15+洗碗机!L15</f>
        <v>-0.86011524434668729</v>
      </c>
      <c r="M15" s="62">
        <f>厨电!M15+洗碗机!M15</f>
        <v>65.831351900237607</v>
      </c>
      <c r="N15" s="62">
        <f>厨电!N15+洗碗机!N15</f>
        <v>71.726562576102921</v>
      </c>
      <c r="O15" s="62">
        <f>厨电!O15+洗碗机!O15</f>
        <v>75.801337251464005</v>
      </c>
      <c r="P15" s="367">
        <f t="shared" si="0"/>
        <v>480.46716896056336</v>
      </c>
      <c r="Q15" s="87">
        <f t="shared" si="1"/>
        <v>0.2905375456762056</v>
      </c>
      <c r="R15" s="63">
        <f t="shared" si="2"/>
        <v>8.3495681923007672E-3</v>
      </c>
      <c r="S15" s="66" t="e">
        <f t="shared" si="3"/>
        <v>#DIV/0!</v>
      </c>
      <c r="T15" s="66"/>
    </row>
    <row r="16" spans="2:20" ht="13.5" hidden="1">
      <c r="B16" s="398"/>
      <c r="C16" s="48" t="s">
        <v>380</v>
      </c>
      <c r="D16" s="62">
        <f>厨电!D16+洗碗机!D16</f>
        <v>-78.443595459360552</v>
      </c>
      <c r="E16" s="62">
        <f>厨电!E16+洗碗机!E16</f>
        <v>-106.85240356494599</v>
      </c>
      <c r="F16" s="62">
        <f>厨电!F16+洗碗机!F16</f>
        <v>-125.44640653930693</v>
      </c>
      <c r="G16" s="62">
        <f>厨电!G16+洗碗机!G16</f>
        <v>-131.92905813836532</v>
      </c>
      <c r="H16" s="62">
        <f>厨电!H16+洗碗机!H16</f>
        <v>-180.50089742499995</v>
      </c>
      <c r="I16" s="62">
        <f>厨电!I16+洗碗机!I16</f>
        <v>-137.8500118631066</v>
      </c>
      <c r="J16" s="62">
        <f>厨电!J16+洗碗机!J16</f>
        <v>-159.74739468711792</v>
      </c>
      <c r="K16" s="62">
        <f>厨电!K16+洗碗机!K16</f>
        <v>-107.52557649780978</v>
      </c>
      <c r="L16" s="62">
        <f>厨电!L16+洗碗机!L16</f>
        <v>-138.53058244311475</v>
      </c>
      <c r="M16" s="62">
        <f>厨电!M16+洗碗机!M16</f>
        <v>-155.25482637937588</v>
      </c>
      <c r="N16" s="62">
        <f>厨电!N16+洗碗机!N16</f>
        <v>-155.36717357565988</v>
      </c>
      <c r="O16" s="62">
        <f>厨电!O16+洗碗机!O16</f>
        <v>-103.50766179622993</v>
      </c>
      <c r="P16" s="367">
        <f t="shared" si="0"/>
        <v>-1580.9555883693934</v>
      </c>
      <c r="Q16" s="87">
        <f t="shared" si="1"/>
        <v>-0.95600071376703488</v>
      </c>
      <c r="R16" s="63">
        <f t="shared" si="2"/>
        <v>-2.7473878231152788E-2</v>
      </c>
      <c r="S16" s="66" t="e">
        <f t="shared" si="3"/>
        <v>#DIV/0!</v>
      </c>
      <c r="T16" s="66"/>
    </row>
    <row r="17" spans="1:20" ht="13.5" hidden="1">
      <c r="B17" s="398"/>
      <c r="C17" s="48" t="s">
        <v>146</v>
      </c>
      <c r="D17" s="62">
        <f>厨电!D17+洗碗机!D17</f>
        <v>144.17801385697743</v>
      </c>
      <c r="E17" s="62">
        <f>厨电!E17+洗碗机!E17</f>
        <v>30.240508774586893</v>
      </c>
      <c r="F17" s="62">
        <f>厨电!F17+洗碗机!F17</f>
        <v>105.79043589919883</v>
      </c>
      <c r="G17" s="62">
        <f>厨电!G17+洗碗机!G17</f>
        <v>133.972825510441</v>
      </c>
      <c r="H17" s="62">
        <f>厨电!H17+洗碗机!H17</f>
        <v>131.14769221575619</v>
      </c>
      <c r="I17" s="62">
        <f>厨电!I17+洗碗机!I17</f>
        <v>97.475812270278766</v>
      </c>
      <c r="J17" s="62">
        <f>厨电!J17+洗碗机!J17</f>
        <v>95.205029043018044</v>
      </c>
      <c r="K17" s="62">
        <f>厨电!K17+洗碗机!K17</f>
        <v>99.804389178470686</v>
      </c>
      <c r="L17" s="62">
        <f>厨电!L17+洗碗机!L17</f>
        <v>101.03610492961434</v>
      </c>
      <c r="M17" s="62">
        <f>厨电!M17+洗碗机!M17</f>
        <v>110.44472490646436</v>
      </c>
      <c r="N17" s="62">
        <f>厨电!N17+洗碗机!N17</f>
        <v>120.22378563608795</v>
      </c>
      <c r="O17" s="62">
        <f>厨电!O17+洗碗机!O17</f>
        <v>94.785611526654691</v>
      </c>
      <c r="P17" s="367">
        <f t="shared" si="0"/>
        <v>1264.3049337475493</v>
      </c>
      <c r="Q17" s="87">
        <f t="shared" si="1"/>
        <v>0.76452268993114258</v>
      </c>
      <c r="R17" s="63">
        <f t="shared" si="2"/>
        <v>2.1971116742534248E-2</v>
      </c>
      <c r="S17" s="66" t="e">
        <f t="shared" si="3"/>
        <v>#DIV/0!</v>
      </c>
      <c r="T17" s="66"/>
    </row>
    <row r="18" spans="1:20" ht="13.5" hidden="1">
      <c r="B18" s="398" t="s">
        <v>147</v>
      </c>
      <c r="C18" s="48" t="s">
        <v>341</v>
      </c>
      <c r="D18" s="62">
        <f>厨电!D18+洗碗机!D18</f>
        <v>549.35903293297588</v>
      </c>
      <c r="E18" s="62">
        <f>厨电!E18+洗碗机!E18</f>
        <v>491.27191672582165</v>
      </c>
      <c r="F18" s="62">
        <f>厨电!F18+洗碗机!F18</f>
        <v>567.26018508266645</v>
      </c>
      <c r="G18" s="62">
        <f>厨电!G18+洗碗机!G18</f>
        <v>592.2887018792693</v>
      </c>
      <c r="H18" s="62">
        <f>厨电!H18+洗碗机!H18</f>
        <v>531.88512548737106</v>
      </c>
      <c r="I18" s="62">
        <f>厨电!I18+洗碗机!I18</f>
        <v>520.11703963388345</v>
      </c>
      <c r="J18" s="62">
        <f>厨电!J18+洗碗机!J18</f>
        <v>606.26397435246781</v>
      </c>
      <c r="K18" s="62">
        <f>厨电!K18+洗碗机!K18</f>
        <v>802.30109447621726</v>
      </c>
      <c r="L18" s="62">
        <f>厨电!L18+洗碗机!L18</f>
        <v>531.19277846044588</v>
      </c>
      <c r="M18" s="62">
        <f>厨电!M18+洗碗机!M18</f>
        <v>574.55053041924145</v>
      </c>
      <c r="N18" s="62">
        <f>厨电!N18+洗碗机!N18</f>
        <v>645.60243465585415</v>
      </c>
      <c r="O18" s="62">
        <f>厨电!O18+洗碗机!O18</f>
        <v>380.24111625245496</v>
      </c>
      <c r="P18" s="367">
        <f t="shared" si="0"/>
        <v>6792.333930358669</v>
      </c>
      <c r="Q18" s="104">
        <f t="shared" si="1"/>
        <v>4.1073108778876861</v>
      </c>
      <c r="R18" s="105">
        <f t="shared" si="2"/>
        <v>0.11803731659563817</v>
      </c>
      <c r="S18" s="106" t="e">
        <f t="shared" si="3"/>
        <v>#DIV/0!</v>
      </c>
      <c r="T18" s="106"/>
    </row>
    <row r="19" spans="1:20" ht="13.5" hidden="1">
      <c r="B19" s="398"/>
      <c r="C19" s="48" t="s">
        <v>335</v>
      </c>
      <c r="D19" s="62">
        <f>厨电!D19+洗碗机!D19</f>
        <v>314.52539054783097</v>
      </c>
      <c r="E19" s="62">
        <f>厨电!E19+洗碗机!E19</f>
        <v>440.27358937826375</v>
      </c>
      <c r="F19" s="62">
        <f>厨电!F19+洗碗机!F19</f>
        <v>494.49209380449588</v>
      </c>
      <c r="G19" s="62">
        <f>厨电!G19+洗碗机!G19</f>
        <v>452.18563041165919</v>
      </c>
      <c r="H19" s="62">
        <f>厨电!H19+洗碗机!H19</f>
        <v>469.34009490513313</v>
      </c>
      <c r="I19" s="62">
        <f>厨电!I19+洗碗机!I19</f>
        <v>451.8313965129671</v>
      </c>
      <c r="J19" s="62">
        <f>厨电!J19+洗碗机!J19</f>
        <v>523.086392316211</v>
      </c>
      <c r="K19" s="62">
        <f>厨电!K19+洗碗机!K19</f>
        <v>509.30000202921428</v>
      </c>
      <c r="L19" s="62">
        <f>厨电!L19+洗碗机!L19</f>
        <v>485.36617716775754</v>
      </c>
      <c r="M19" s="62">
        <f>厨电!M19+洗碗机!M19</f>
        <v>519.90948092836038</v>
      </c>
      <c r="N19" s="62">
        <f>厨电!N19+洗碗机!N19</f>
        <v>534.31969290138477</v>
      </c>
      <c r="O19" s="62">
        <f>厨电!O19+洗碗机!O19</f>
        <v>360.25711495079349</v>
      </c>
      <c r="P19" s="367">
        <f>SUM(D19:O19)</f>
        <v>5554.887055854073</v>
      </c>
      <c r="Q19" s="104">
        <f t="shared" si="1"/>
        <v>3.3590292031979292</v>
      </c>
      <c r="R19" s="106"/>
      <c r="S19" s="106" t="e">
        <f t="shared" si="3"/>
        <v>#DIV/0!</v>
      </c>
      <c r="T19" s="106"/>
    </row>
    <row r="20" spans="1:20" ht="13.5" hidden="1">
      <c r="B20" s="398"/>
      <c r="C20" s="48" t="s">
        <v>336</v>
      </c>
      <c r="D20" s="62">
        <f>厨电!D20+洗碗机!D20</f>
        <v>3.3545015464781436</v>
      </c>
      <c r="E20" s="62">
        <f>厨电!E20+洗碗机!E20</f>
        <v>9.5692913511172666</v>
      </c>
      <c r="F20" s="62">
        <f>厨电!F20+洗碗机!F20</f>
        <v>2.0080192422401715</v>
      </c>
      <c r="G20" s="62">
        <f>厨电!G20+洗碗机!G20</f>
        <v>13.615264228559891</v>
      </c>
      <c r="H20" s="62">
        <f>厨电!H20+洗碗机!H20</f>
        <v>13.123118181190597</v>
      </c>
      <c r="I20" s="62">
        <f>厨电!I20+洗碗机!I20</f>
        <v>13.368660773772028</v>
      </c>
      <c r="J20" s="62">
        <f>厨电!J20+洗碗机!J20</f>
        <v>12.6468082191554</v>
      </c>
      <c r="K20" s="62">
        <f>厨电!K20+洗碗机!K20</f>
        <v>11.888594462213273</v>
      </c>
      <c r="L20" s="62">
        <f>厨电!L20+洗碗机!L20</f>
        <v>11.569540431931724</v>
      </c>
      <c r="M20" s="62">
        <f>厨电!M20+洗碗机!M20</f>
        <v>11.169175884402822</v>
      </c>
      <c r="N20" s="62">
        <f>厨电!N20+洗碗机!N20</f>
        <v>11.478412990966589</v>
      </c>
      <c r="O20" s="62">
        <f>厨电!O20+洗碗机!O20</f>
        <v>11.968859800897883</v>
      </c>
      <c r="P20" s="367">
        <f t="shared" si="0"/>
        <v>125.7602471129258</v>
      </c>
      <c r="Q20" s="104">
        <f t="shared" si="1"/>
        <v>7.6046972405770394E-2</v>
      </c>
      <c r="R20" s="106"/>
      <c r="S20" s="106" t="e">
        <f t="shared" si="3"/>
        <v>#DIV/0!</v>
      </c>
      <c r="T20" s="106"/>
    </row>
    <row r="21" spans="1:20" ht="13.5" hidden="1">
      <c r="B21" s="398"/>
      <c r="C21" s="48" t="s">
        <v>337</v>
      </c>
      <c r="D21" s="62">
        <f>厨电!D21+洗碗机!D21</f>
        <v>231.47914083866669</v>
      </c>
      <c r="E21" s="62">
        <f>厨电!E21+洗碗机!E21</f>
        <v>41.429035996440639</v>
      </c>
      <c r="F21" s="62">
        <f>厨电!F21+洗碗机!F21</f>
        <v>70.760072035930435</v>
      </c>
      <c r="G21" s="62">
        <f>厨电!G21+洗碗机!G21</f>
        <v>126.48780723905021</v>
      </c>
      <c r="H21" s="62">
        <f>厨电!H21+洗碗机!H21</f>
        <v>49.421912401047329</v>
      </c>
      <c r="I21" s="62">
        <f>厨电!I21+洗碗机!I21</f>
        <v>54.916982347144234</v>
      </c>
      <c r="J21" s="62">
        <f>厨电!J21+洗碗机!J21</f>
        <v>70.53077381710132</v>
      </c>
      <c r="K21" s="62">
        <f>厨电!K21+洗碗机!K21</f>
        <v>281.11249798478968</v>
      </c>
      <c r="L21" s="62">
        <f>厨电!L21+洗碗机!L21</f>
        <v>34.257060860756638</v>
      </c>
      <c r="M21" s="62">
        <f>厨电!M21+洗碗机!M21</f>
        <v>43.47187360647834</v>
      </c>
      <c r="N21" s="62">
        <f>厨电!N21+洗碗机!N21</f>
        <v>99.804328763502795</v>
      </c>
      <c r="O21" s="62">
        <f>厨电!O21+洗碗机!O21</f>
        <v>8.0151415007636118</v>
      </c>
      <c r="P21" s="367">
        <f t="shared" si="0"/>
        <v>1111.6866273916719</v>
      </c>
      <c r="Q21" s="104">
        <f t="shared" si="1"/>
        <v>0.67223470228398785</v>
      </c>
      <c r="R21" s="106"/>
      <c r="S21" s="106" t="e">
        <f t="shared" si="3"/>
        <v>#DIV/0!</v>
      </c>
      <c r="T21" s="106"/>
    </row>
    <row r="22" spans="1:20" ht="12" hidden="1" customHeight="1">
      <c r="B22" s="368" t="s">
        <v>332</v>
      </c>
      <c r="C22" s="108"/>
      <c r="D22" s="99">
        <f>厨电!D22+洗碗机!D22</f>
        <v>3572.3056034348365</v>
      </c>
      <c r="E22" s="99">
        <f>厨电!E22+洗碗机!E22</f>
        <v>4042.3390631678703</v>
      </c>
      <c r="F22" s="99">
        <f>厨电!F22+洗碗机!F22</f>
        <v>4408.8497234623183</v>
      </c>
      <c r="G22" s="99">
        <f>厨电!G22+洗碗机!G22</f>
        <v>4726.9813817400573</v>
      </c>
      <c r="H22" s="99">
        <f>厨电!H22+洗碗机!H22</f>
        <v>4826.8344401946015</v>
      </c>
      <c r="I22" s="99">
        <f>厨电!I22+洗碗机!I22</f>
        <v>5032.3817181224031</v>
      </c>
      <c r="J22" s="99">
        <f>厨电!J22+洗碗机!J22</f>
        <v>5328.964264435208</v>
      </c>
      <c r="K22" s="99">
        <f>厨电!K22+洗碗机!K22</f>
        <v>5061.4104223059558</v>
      </c>
      <c r="L22" s="99">
        <f>厨电!L22+洗碗机!L22</f>
        <v>4960.6668788102897</v>
      </c>
      <c r="M22" s="99">
        <f>厨电!M22+洗碗机!M22</f>
        <v>5460.0897515143961</v>
      </c>
      <c r="N22" s="99">
        <f>厨电!N22+洗碗机!N22</f>
        <v>5357.3842766420485</v>
      </c>
      <c r="O22" s="99">
        <f>厨电!O22+洗碗机!O22</f>
        <v>4765.7465938940504</v>
      </c>
      <c r="P22" s="99">
        <f t="shared" si="0"/>
        <v>57543.954117724039</v>
      </c>
      <c r="Q22" s="369"/>
      <c r="R22" s="369"/>
      <c r="S22" s="369"/>
      <c r="T22" s="369"/>
    </row>
    <row r="23" spans="1:20" ht="13.5" hidden="1">
      <c r="B23" s="368" t="s">
        <v>333</v>
      </c>
      <c r="C23" s="108"/>
      <c r="D23" s="111">
        <f>D22/D5*1000</f>
        <v>34.554425368389438</v>
      </c>
      <c r="E23" s="111">
        <f t="shared" ref="E23:N23" si="4">E22/E5*1000</f>
        <v>31.103529155518991</v>
      </c>
      <c r="F23" s="111">
        <f t="shared" si="4"/>
        <v>32.984817963552501</v>
      </c>
      <c r="G23" s="111">
        <f t="shared" si="4"/>
        <v>34.337839923726094</v>
      </c>
      <c r="H23" s="111">
        <f t="shared" si="4"/>
        <v>24.788209098024382</v>
      </c>
      <c r="I23" s="111">
        <f t="shared" si="4"/>
        <v>33.063182668916284</v>
      </c>
      <c r="J23" s="111">
        <f t="shared" si="4"/>
        <v>32.726762948531054</v>
      </c>
      <c r="K23" s="111">
        <f t="shared" si="4"/>
        <v>60.307295891738718</v>
      </c>
      <c r="L23" s="111">
        <f t="shared" si="4"/>
        <v>33.068687488319455</v>
      </c>
      <c r="M23" s="111">
        <f t="shared" si="4"/>
        <v>34.713079822968723</v>
      </c>
      <c r="N23" s="111">
        <f t="shared" si="4"/>
        <v>35.934376184817346</v>
      </c>
      <c r="O23" s="111">
        <f>O22/O5*1000</f>
        <v>48.153446437244121</v>
      </c>
      <c r="P23" s="111">
        <f>P22/P5*1000</f>
        <v>34.796715109664426</v>
      </c>
      <c r="Q23" s="101">
        <f>P23</f>
        <v>34.796715109664426</v>
      </c>
      <c r="R23" s="369"/>
      <c r="S23" s="102" t="e">
        <f>Q23/$P$4</f>
        <v>#DIV/0!</v>
      </c>
      <c r="T23" s="102"/>
    </row>
    <row r="24" spans="1:20" ht="13.5" hidden="1">
      <c r="B24" s="364"/>
      <c r="C24" s="56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</row>
    <row r="25" spans="1:20" ht="13.5" hidden="1">
      <c r="B25" s="48" t="s">
        <v>339</v>
      </c>
      <c r="D25" s="62">
        <f>('24年CK1'!D158+'24年CK2'!D150)/1000</f>
        <v>341.80200026315788</v>
      </c>
      <c r="E25" s="62">
        <f>('24年CK1'!E158+'24年CK2'!E150)/1000</f>
        <v>327.68597131578946</v>
      </c>
      <c r="F25" s="62">
        <f>('24年CK1'!F158+'24年CK2'!F150)/1000</f>
        <v>365.93251999999995</v>
      </c>
      <c r="G25" s="62">
        <f>('24年CK1'!G158+'24年CK2'!G150)/1000</f>
        <v>383.45643421052631</v>
      </c>
      <c r="H25" s="62">
        <f>('24年CK1'!H158+'24年CK2'!H150)/1000</f>
        <v>419.76833210526314</v>
      </c>
      <c r="I25" s="62">
        <f>('24年CK1'!I158+'24年CK2'!I150)/1000</f>
        <v>551.74142157894732</v>
      </c>
      <c r="J25" s="62">
        <f>('24年CK1'!J158+'24年CK2'!J150)/1000</f>
        <v>906.90377315789488</v>
      </c>
      <c r="K25" s="62">
        <f>('24年CK1'!K158+'24年CK2'!K150)/1000</f>
        <v>986.05575473684212</v>
      </c>
      <c r="L25" s="62">
        <f>('24年CK1'!L158+'24年CK2'!L150)/1000</f>
        <v>867.19932578947362</v>
      </c>
      <c r="M25" s="62">
        <f>('24年CK1'!M158+'24年CK2'!M150)/1000</f>
        <v>937.22704684210544</v>
      </c>
      <c r="N25" s="62">
        <f>('24年CK1'!N158+'24年CK2'!N150)/1000</f>
        <v>986.53109842105266</v>
      </c>
      <c r="O25" s="62">
        <f>('24年CK1'!O158+'24年CK2'!O150)/1000</f>
        <v>910.23683000000005</v>
      </c>
      <c r="P25" s="89">
        <f>SUM(D25:O25)</f>
        <v>7984.5405084210524</v>
      </c>
      <c r="Q25" s="50"/>
      <c r="R25" s="50"/>
      <c r="S25" s="50"/>
      <c r="T25" s="50"/>
    </row>
    <row r="26" spans="1:20" ht="13.5" hidden="1">
      <c r="B26" s="402" t="s">
        <v>412</v>
      </c>
      <c r="C26" s="402"/>
      <c r="D26" s="62">
        <f>厨电!D26+洗碗机!D26</f>
        <v>1094.4907370833341</v>
      </c>
      <c r="E26" s="62">
        <f>厨电!E26+洗碗机!E26</f>
        <v>1094.4907370833357</v>
      </c>
      <c r="F26" s="62">
        <f>厨电!F26+洗碗机!F26</f>
        <v>1094.4907370833293</v>
      </c>
      <c r="G26" s="62">
        <f>厨电!G26+洗碗机!G26</f>
        <v>1094.490737083333</v>
      </c>
      <c r="H26" s="62">
        <f>厨电!H26+洗碗机!H26</f>
        <v>1094.4907370833325</v>
      </c>
      <c r="I26" s="62">
        <f>厨电!I26+洗碗机!I26</f>
        <v>1094.490737083333</v>
      </c>
      <c r="J26" s="62">
        <f>厨电!J26+洗碗机!J26</f>
        <v>1094.490737083335</v>
      </c>
      <c r="K26" s="62">
        <f>厨电!K26+洗碗机!K26</f>
        <v>1094.4907370833289</v>
      </c>
      <c r="L26" s="62">
        <f>厨电!L26+洗碗机!L26</f>
        <v>1094.490737083333</v>
      </c>
      <c r="M26" s="62">
        <f>厨电!M26+洗碗机!M26</f>
        <v>1094.4907370833312</v>
      </c>
      <c r="N26" s="62">
        <f>厨电!N26+洗碗机!N26</f>
        <v>1094.4907370833303</v>
      </c>
      <c r="O26" s="62">
        <f>厨电!O26+洗碗机!O26</f>
        <v>856.04029492845984</v>
      </c>
      <c r="P26" s="367">
        <f t="shared" ref="P26" si="5">SUM(D26:O26)</f>
        <v>12895.438402845115</v>
      </c>
      <c r="Q26" s="104">
        <f t="shared" ref="Q26" si="6">P26/$P$5*1000</f>
        <v>7.7978460673737091</v>
      </c>
      <c r="R26" s="50"/>
      <c r="S26" s="50"/>
      <c r="T26" s="50"/>
    </row>
    <row r="27" spans="1:20" hidden="1">
      <c r="P27" s="63"/>
      <c r="Q27" s="104">
        <f>Q23+Q26</f>
        <v>42.594561177038138</v>
      </c>
      <c r="R27" s="365" t="s">
        <v>342</v>
      </c>
      <c r="S27" s="106" t="e">
        <f>Q23/P4</f>
        <v>#DIV/0!</v>
      </c>
      <c r="T27" s="106"/>
    </row>
    <row r="28" spans="1:20" ht="14" customHeight="1">
      <c r="C28" s="401" t="s">
        <v>682</v>
      </c>
      <c r="D28" s="401"/>
      <c r="E28" s="401"/>
      <c r="F28" s="401"/>
      <c r="G28" s="401"/>
      <c r="H28" s="401"/>
      <c r="I28" s="401"/>
      <c r="J28" s="401"/>
      <c r="K28" s="401"/>
      <c r="L28" s="401"/>
      <c r="M28" s="401"/>
      <c r="N28" s="401"/>
      <c r="O28" s="401"/>
      <c r="P28" s="401"/>
    </row>
    <row r="29" spans="1:20" ht="13.5">
      <c r="A29" s="48" t="s">
        <v>604</v>
      </c>
      <c r="C29" s="51" t="s">
        <v>334</v>
      </c>
      <c r="D29" s="53" t="s">
        <v>320</v>
      </c>
      <c r="E29" s="53" t="s">
        <v>321</v>
      </c>
      <c r="F29" s="53" t="s">
        <v>322</v>
      </c>
      <c r="G29" s="53" t="s">
        <v>323</v>
      </c>
      <c r="H29" s="53" t="s">
        <v>324</v>
      </c>
      <c r="I29" s="53" t="s">
        <v>325</v>
      </c>
      <c r="J29" s="53" t="s">
        <v>326</v>
      </c>
      <c r="K29" s="53" t="s">
        <v>327</v>
      </c>
      <c r="L29" s="53" t="s">
        <v>328</v>
      </c>
      <c r="M29" s="53" t="s">
        <v>329</v>
      </c>
      <c r="N29" s="53" t="s">
        <v>330</v>
      </c>
      <c r="O29" s="53" t="s">
        <v>331</v>
      </c>
      <c r="P29" s="54" t="s">
        <v>332</v>
      </c>
      <c r="Q29" s="82" t="s">
        <v>333</v>
      </c>
      <c r="R29" s="82" t="s">
        <v>430</v>
      </c>
      <c r="S29" s="82" t="s">
        <v>434</v>
      </c>
      <c r="T29" s="82" t="s">
        <v>424</v>
      </c>
    </row>
    <row r="30" spans="1:20" ht="13.5">
      <c r="A30" s="48">
        <v>125</v>
      </c>
      <c r="B30" s="400" t="s">
        <v>458</v>
      </c>
      <c r="C30" s="400"/>
      <c r="D30" s="370">
        <v>162.48840887004084</v>
      </c>
      <c r="E30" s="370">
        <v>160.90376869206531</v>
      </c>
      <c r="F30" s="370">
        <v>156.89927052136937</v>
      </c>
      <c r="G30" s="370">
        <v>161.78509004108193</v>
      </c>
      <c r="H30" s="370">
        <v>154.82189102901089</v>
      </c>
      <c r="I30" s="370">
        <v>155.33306714130737</v>
      </c>
      <c r="J30" s="370">
        <v>147.70531137531117</v>
      </c>
      <c r="K30" s="370">
        <v>157.18622164371513</v>
      </c>
      <c r="L30" s="370">
        <v>144.08590114150491</v>
      </c>
      <c r="M30" s="370">
        <v>146.91136673916952</v>
      </c>
      <c r="N30" s="370">
        <v>147.8342949081235</v>
      </c>
      <c r="O30" s="370">
        <v>157.09858387783862</v>
      </c>
      <c r="P30" s="62">
        <f>AVERAGE(D30:O30)</f>
        <v>154.4210979983782</v>
      </c>
      <c r="Q30" s="62">
        <f>AVERAGE(D30:O30)</f>
        <v>154.4210979983782</v>
      </c>
    </row>
    <row r="31" spans="1:20" s="76" customFormat="1" ht="13.5">
      <c r="A31" s="353">
        <f>SUM(D31:F31)</f>
        <v>395415</v>
      </c>
      <c r="C31" s="73" t="s">
        <v>411</v>
      </c>
      <c r="D31" s="75">
        <f>厨电!D31+洗碗机!D31</f>
        <v>128283</v>
      </c>
      <c r="E31" s="75">
        <f>厨电!E31+洗碗机!E31</f>
        <v>128138</v>
      </c>
      <c r="F31" s="75">
        <f>厨电!F31+洗碗机!F31</f>
        <v>138994</v>
      </c>
      <c r="G31" s="75">
        <f>厨电!G31+洗碗机!G31</f>
        <v>148050</v>
      </c>
      <c r="H31" s="75">
        <f>厨电!H31+洗碗机!H31</f>
        <v>147057</v>
      </c>
      <c r="I31" s="75">
        <f>厨电!I31+洗碗机!I31</f>
        <v>104756</v>
      </c>
      <c r="J31" s="75">
        <f>厨电!J31+洗碗机!J31</f>
        <v>119656</v>
      </c>
      <c r="K31" s="75">
        <f>厨电!K31+洗碗机!K31</f>
        <v>90789</v>
      </c>
      <c r="L31" s="75">
        <f>厨电!L31+洗碗机!L31</f>
        <v>119094</v>
      </c>
      <c r="M31" s="75">
        <f>厨电!M31+洗碗机!M31</f>
        <v>137783</v>
      </c>
      <c r="N31" s="75">
        <f>厨电!N31+洗碗机!N31</f>
        <v>145649</v>
      </c>
      <c r="O31" s="75">
        <f>厨电!O31+洗碗机!O31</f>
        <v>117647</v>
      </c>
      <c r="P31" s="78">
        <f t="shared" ref="P31:P47" si="7">SUM(D31:O31)</f>
        <v>1525896</v>
      </c>
      <c r="Q31" s="84"/>
      <c r="R31" s="79"/>
      <c r="S31" s="79"/>
      <c r="T31" s="79"/>
    </row>
    <row r="32" spans="1:20" ht="13.5">
      <c r="A32" s="353">
        <f t="shared" ref="A32:A47" si="8">SUM(D32:F32)</f>
        <v>3895.9228357777774</v>
      </c>
      <c r="B32" s="398" t="s">
        <v>135</v>
      </c>
      <c r="C32" s="48" t="s">
        <v>401</v>
      </c>
      <c r="D32" s="62">
        <f>厨电!D32+洗碗机!D32</f>
        <v>1317.1752957777776</v>
      </c>
      <c r="E32" s="62">
        <f>厨电!E32+洗碗机!E32</f>
        <v>1253.7334000000001</v>
      </c>
      <c r="F32" s="62">
        <f>厨电!F32+洗碗机!F32</f>
        <v>1325.0141399999998</v>
      </c>
      <c r="G32" s="62">
        <f>厨电!G32+洗碗机!G32</f>
        <v>1316.65409</v>
      </c>
      <c r="H32" s="62">
        <f>厨电!H32+洗碗机!H32</f>
        <v>1411.2359493190349</v>
      </c>
      <c r="I32" s="62">
        <f>厨电!I32+洗碗机!I32</f>
        <v>1388.0214299999998</v>
      </c>
      <c r="J32" s="62">
        <f>厨电!J32+洗碗机!J32</f>
        <v>1418.16284</v>
      </c>
      <c r="K32" s="62">
        <f>厨电!K32+洗碗机!K32</f>
        <v>1160.647447750699</v>
      </c>
      <c r="L32" s="62">
        <f>厨电!L32+洗碗机!L32</f>
        <v>1357.6586100000004</v>
      </c>
      <c r="M32" s="62">
        <f>厨电!M32+洗碗机!M32</f>
        <v>960.20733000000018</v>
      </c>
      <c r="N32" s="62">
        <f>厨电!N32+洗碗机!N32</f>
        <v>1347.8374836739022</v>
      </c>
      <c r="O32" s="62">
        <f>厨电!O32+洗碗机!O32</f>
        <v>1377.91192</v>
      </c>
      <c r="P32" s="367">
        <f t="shared" si="7"/>
        <v>15634.259936521414</v>
      </c>
      <c r="Q32" s="87">
        <f>P32/$P$31*1000</f>
        <v>10.245953811086348</v>
      </c>
      <c r="R32" s="63">
        <f>P32/$P$48</f>
        <v>0.32108504258512</v>
      </c>
      <c r="S32" s="66">
        <f t="shared" ref="S32:S50" si="9">Q32/$P$30</f>
        <v>6.635073797489742E-2</v>
      </c>
      <c r="T32" s="66"/>
    </row>
    <row r="33" spans="1:20" ht="13.5">
      <c r="A33" s="353">
        <f t="shared" si="8"/>
        <v>555.07614000000001</v>
      </c>
      <c r="B33" s="398"/>
      <c r="C33" s="48" t="s">
        <v>402</v>
      </c>
      <c r="D33" s="62">
        <f>厨电!D33+洗碗机!D33</f>
        <v>143.31599000000003</v>
      </c>
      <c r="E33" s="62">
        <f>厨电!E33+洗碗机!E33</f>
        <v>164.6474</v>
      </c>
      <c r="F33" s="62">
        <f>厨电!F33+洗碗机!F33</f>
        <v>247.11275000000003</v>
      </c>
      <c r="G33" s="62">
        <f>厨电!G33+洗碗机!G33</f>
        <v>52.763859999999987</v>
      </c>
      <c r="H33" s="62">
        <f>厨电!H33+洗碗机!H33</f>
        <v>121.69988999999998</v>
      </c>
      <c r="I33" s="62">
        <f>厨电!I33+洗碗机!I33</f>
        <v>118.21183000000001</v>
      </c>
      <c r="J33" s="62">
        <f>厨电!J33+洗碗机!J33</f>
        <v>113.72722</v>
      </c>
      <c r="K33" s="62">
        <f>厨电!K33+洗碗机!K33</f>
        <v>124.99486</v>
      </c>
      <c r="L33" s="62">
        <f>厨电!L33+洗碗机!L33</f>
        <v>130.43459999999999</v>
      </c>
      <c r="M33" s="62">
        <f>厨电!M33+洗碗机!M33</f>
        <v>123.08471</v>
      </c>
      <c r="N33" s="62">
        <f>厨电!N33+洗碗机!N33</f>
        <v>165.99144999999999</v>
      </c>
      <c r="O33" s="62">
        <f>厨电!O33+洗碗机!O33</f>
        <v>61.407619999999746</v>
      </c>
      <c r="P33" s="367">
        <f t="shared" si="7"/>
        <v>1567.3921799999998</v>
      </c>
      <c r="Q33" s="87">
        <f t="shared" ref="Q33:Q43" si="10">P33/$P$31*1000</f>
        <v>1.0271946318753047</v>
      </c>
      <c r="R33" s="63">
        <f t="shared" ref="R33:R43" si="11">P33/$P$48</f>
        <v>3.2189958904755143E-2</v>
      </c>
      <c r="S33" s="66">
        <f t="shared" si="9"/>
        <v>6.6519060231400038E-3</v>
      </c>
      <c r="T33" s="66"/>
    </row>
    <row r="34" spans="1:20" ht="13.5">
      <c r="A34" s="353">
        <f t="shared" si="8"/>
        <v>99.235579999999999</v>
      </c>
      <c r="B34" s="398"/>
      <c r="C34" s="48" t="s">
        <v>403</v>
      </c>
      <c r="D34" s="62">
        <f>厨电!D34+洗碗机!D34</f>
        <v>37.359360000000002</v>
      </c>
      <c r="E34" s="62">
        <f>厨电!E34+洗碗机!E34</f>
        <v>30.938109999999998</v>
      </c>
      <c r="F34" s="62">
        <f>厨电!F34+洗碗机!F34</f>
        <v>30.938109999999998</v>
      </c>
      <c r="G34" s="62">
        <f>厨电!G34+洗碗机!G34</f>
        <v>30.938109999999998</v>
      </c>
      <c r="H34" s="62">
        <f>厨电!H34+洗碗机!H34</f>
        <v>30.938109999999998</v>
      </c>
      <c r="I34" s="62">
        <f>厨电!I34+洗碗机!I34</f>
        <v>290.71420000000006</v>
      </c>
      <c r="J34" s="62">
        <f>厨电!J34+洗碗机!J34</f>
        <v>8.8547800000000283</v>
      </c>
      <c r="K34" s="62">
        <f>厨电!K34+洗碗机!K34</f>
        <v>8.8550000000000004</v>
      </c>
      <c r="L34" s="62">
        <f>厨电!L34+洗碗机!L34</f>
        <v>-1281.6853900000001</v>
      </c>
      <c r="M34" s="62">
        <f>厨电!M34+洗碗机!M34</f>
        <v>35.023249999999997</v>
      </c>
      <c r="N34" s="62">
        <f>厨电!N34+洗碗机!N34</f>
        <v>32.763539999999999</v>
      </c>
      <c r="O34" s="62">
        <f>厨电!O34+洗碗机!O34</f>
        <v>-283.32317</v>
      </c>
      <c r="P34" s="367">
        <f t="shared" si="7"/>
        <v>-1027.6859899999999</v>
      </c>
      <c r="Q34" s="87">
        <f t="shared" si="10"/>
        <v>-0.67349674551869854</v>
      </c>
      <c r="R34" s="63">
        <f t="shared" si="11"/>
        <v>-2.1105866296393418E-2</v>
      </c>
      <c r="S34" s="66">
        <f t="shared" si="9"/>
        <v>-4.3614295860386378E-3</v>
      </c>
      <c r="T34" s="66"/>
    </row>
    <row r="35" spans="1:20" ht="13.5">
      <c r="A35" s="353">
        <f t="shared" si="8"/>
        <v>159.29147</v>
      </c>
      <c r="B35" s="398"/>
      <c r="C35" s="48" t="s">
        <v>383</v>
      </c>
      <c r="D35" s="62">
        <f>厨电!D35+洗碗机!D35</f>
        <v>54.198190000000004</v>
      </c>
      <c r="E35" s="62">
        <f>厨电!E35+洗碗机!E35</f>
        <v>46.664860000000004</v>
      </c>
      <c r="F35" s="62">
        <f>厨电!F35+洗碗机!F35</f>
        <v>58.428420000000003</v>
      </c>
      <c r="G35" s="62">
        <f>厨电!G35+洗碗机!G35</f>
        <v>10.60299947</v>
      </c>
      <c r="H35" s="62">
        <f>厨电!H35+洗碗机!H35</f>
        <v>34.219679999999997</v>
      </c>
      <c r="I35" s="62">
        <f>厨电!I35+洗碗机!I35</f>
        <v>19.026070000000001</v>
      </c>
      <c r="J35" s="62">
        <f>厨电!J35+洗碗机!J35</f>
        <v>24.568469999999998</v>
      </c>
      <c r="K35" s="62">
        <f>厨电!K35+洗碗机!K35</f>
        <v>36.775659999999995</v>
      </c>
      <c r="L35" s="62">
        <f>厨电!L35+洗碗机!L35</f>
        <v>34.50356</v>
      </c>
      <c r="M35" s="62">
        <f>厨电!M35+洗碗机!M35</f>
        <v>37.719349999999991</v>
      </c>
      <c r="N35" s="62">
        <f>厨电!N35+洗碗机!N35</f>
        <v>34.785719999999998</v>
      </c>
      <c r="O35" s="62">
        <f>厨电!O35+洗碗机!O35</f>
        <v>39.693959999999997</v>
      </c>
      <c r="P35" s="367">
        <f t="shared" si="7"/>
        <v>431.18693946999991</v>
      </c>
      <c r="Q35" s="87">
        <f t="shared" si="10"/>
        <v>0.28257950703717677</v>
      </c>
      <c r="R35" s="63">
        <f t="shared" si="11"/>
        <v>8.855403286372427E-3</v>
      </c>
      <c r="S35" s="66">
        <f t="shared" si="9"/>
        <v>1.8299281037371237E-3</v>
      </c>
      <c r="T35" s="66"/>
    </row>
    <row r="36" spans="1:20" ht="13.5">
      <c r="A36" s="353">
        <f t="shared" si="8"/>
        <v>1850.91435</v>
      </c>
      <c r="B36" s="398"/>
      <c r="C36" s="48" t="s">
        <v>140</v>
      </c>
      <c r="D36" s="62">
        <f>厨电!D36+洗碗机!D36</f>
        <v>593.91380000000004</v>
      </c>
      <c r="E36" s="62">
        <f>厨电!E36+洗碗机!E36</f>
        <v>519.57438000000002</v>
      </c>
      <c r="F36" s="62">
        <f>厨电!F36+洗碗机!F36</f>
        <v>737.42616999999996</v>
      </c>
      <c r="G36" s="62">
        <f>厨电!G36+洗碗机!G36</f>
        <v>613.43502000000001</v>
      </c>
      <c r="H36" s="62">
        <f>厨电!H36+洗碗机!H36</f>
        <v>693.47582999999986</v>
      </c>
      <c r="I36" s="62">
        <f>厨电!I36+洗碗机!I36</f>
        <v>598.46573999999998</v>
      </c>
      <c r="J36" s="62">
        <f>厨电!J36+洗碗机!J36</f>
        <v>487.85190999999998</v>
      </c>
      <c r="K36" s="62">
        <f>厨电!K36+洗碗机!K36</f>
        <v>473.02535999999998</v>
      </c>
      <c r="L36" s="62">
        <f>厨电!L36+洗碗机!L36</f>
        <v>505.39858000000004</v>
      </c>
      <c r="M36" s="62">
        <f>厨电!M36+洗碗机!M36</f>
        <v>624.37487999999996</v>
      </c>
      <c r="N36" s="62">
        <f>厨电!N36+洗碗机!N36</f>
        <v>586.92129999999997</v>
      </c>
      <c r="O36" s="62">
        <f>厨电!O36+洗碗机!O36</f>
        <v>692.89474000000007</v>
      </c>
      <c r="P36" s="367">
        <f t="shared" si="7"/>
        <v>7126.7577099999999</v>
      </c>
      <c r="Q36" s="87">
        <f>P36/$P$31*1000</f>
        <v>4.6705396108253767</v>
      </c>
      <c r="R36" s="63">
        <f t="shared" si="11"/>
        <v>0.14636415871938757</v>
      </c>
      <c r="S36" s="66">
        <f t="shared" si="9"/>
        <v>3.024547598330397E-2</v>
      </c>
      <c r="T36" s="66"/>
    </row>
    <row r="37" spans="1:20" ht="13.5">
      <c r="A37" s="353">
        <f t="shared" si="8"/>
        <v>1015.43055</v>
      </c>
      <c r="B37" s="398"/>
      <c r="C37" s="48" t="s">
        <v>141</v>
      </c>
      <c r="D37" s="62">
        <f>厨电!D37+洗碗机!D37</f>
        <v>410.48671999999999</v>
      </c>
      <c r="E37" s="62">
        <f>厨电!E37+洗碗机!E37</f>
        <v>316.5566</v>
      </c>
      <c r="F37" s="62">
        <f>厨电!F37+洗碗机!F37</f>
        <v>288.38722999999999</v>
      </c>
      <c r="G37" s="62">
        <f>厨电!G37+洗碗机!G37</f>
        <v>205.71738999999999</v>
      </c>
      <c r="H37" s="62">
        <f>厨电!H37+洗碗机!H37</f>
        <v>280.41395999999997</v>
      </c>
      <c r="I37" s="62">
        <f>厨电!I37+洗碗机!I37</f>
        <v>258.39154999999994</v>
      </c>
      <c r="J37" s="62">
        <f>厨电!J37+洗碗机!J37</f>
        <v>231.49670999999998</v>
      </c>
      <c r="K37" s="62">
        <f>厨电!K37+洗碗机!K37</f>
        <v>227.51408999999998</v>
      </c>
      <c r="L37" s="62">
        <f>厨电!L37+洗碗机!L37</f>
        <v>203.07119999999998</v>
      </c>
      <c r="M37" s="62">
        <f>厨电!M37+洗碗机!M37</f>
        <v>183.79661999999999</v>
      </c>
      <c r="N37" s="62">
        <f>厨电!N37+洗碗机!N37</f>
        <v>191.73653999999999</v>
      </c>
      <c r="O37" s="62">
        <f>厨电!O37+洗碗机!O37</f>
        <v>187.23786000000001</v>
      </c>
      <c r="P37" s="367">
        <f t="shared" si="7"/>
        <v>2984.80647</v>
      </c>
      <c r="Q37" s="87">
        <f t="shared" si="10"/>
        <v>1.9561008548420076</v>
      </c>
      <c r="R37" s="63">
        <f t="shared" si="11"/>
        <v>6.1299781148549094E-2</v>
      </c>
      <c r="S37" s="66">
        <f t="shared" si="9"/>
        <v>1.2667316061064087E-2</v>
      </c>
      <c r="T37" s="66"/>
    </row>
    <row r="38" spans="1:20" ht="13.5">
      <c r="A38" s="353">
        <f t="shared" si="8"/>
        <v>1002.41313</v>
      </c>
      <c r="B38" s="398"/>
      <c r="C38" s="48" t="s">
        <v>142</v>
      </c>
      <c r="D38" s="62">
        <f>厨电!D38+洗碗机!D38</f>
        <v>326.27795999999995</v>
      </c>
      <c r="E38" s="62">
        <f>厨电!E38+洗碗机!E38</f>
        <v>374.3963</v>
      </c>
      <c r="F38" s="62">
        <f>厨电!F38+洗碗机!F38</f>
        <v>301.73887000000002</v>
      </c>
      <c r="G38" s="62">
        <f>厨电!G38+洗碗机!G38</f>
        <v>273.98815000000002</v>
      </c>
      <c r="H38" s="62">
        <f>厨电!H38+洗碗机!H38</f>
        <v>305.50347000000005</v>
      </c>
      <c r="I38" s="62">
        <f>厨电!I38+洗碗机!I38</f>
        <v>248.03449000000001</v>
      </c>
      <c r="J38" s="62">
        <f>厨电!J38+洗碗机!J38</f>
        <v>253.39644000000001</v>
      </c>
      <c r="K38" s="62">
        <f>厨电!K38+洗碗机!K38</f>
        <v>218.02976000000001</v>
      </c>
      <c r="L38" s="62">
        <f>厨电!L38+洗碗机!L38</f>
        <v>295.77947000000006</v>
      </c>
      <c r="M38" s="62">
        <f>厨电!M38+洗碗机!M38</f>
        <v>254.31859000000003</v>
      </c>
      <c r="N38" s="62">
        <f>厨电!N38+洗碗机!N38</f>
        <v>303.45855000000006</v>
      </c>
      <c r="O38" s="62">
        <f>厨电!O38+洗碗机!O38</f>
        <v>309.08275000000003</v>
      </c>
      <c r="P38" s="367">
        <f t="shared" si="7"/>
        <v>3464.0048000000002</v>
      </c>
      <c r="Q38" s="87">
        <f t="shared" si="10"/>
        <v>2.2701447542951816</v>
      </c>
      <c r="R38" s="63">
        <f t="shared" si="11"/>
        <v>7.1141207402141415E-2</v>
      </c>
      <c r="S38" s="66">
        <f t="shared" si="9"/>
        <v>1.4701001247375042E-2</v>
      </c>
      <c r="T38" s="66"/>
    </row>
    <row r="39" spans="1:20" ht="13.5">
      <c r="A39" s="353">
        <f t="shared" si="8"/>
        <v>3034.8451500000001</v>
      </c>
      <c r="B39" s="398" t="s">
        <v>143</v>
      </c>
      <c r="C39" s="48" t="s">
        <v>404</v>
      </c>
      <c r="D39" s="62">
        <f>厨电!D39+洗碗机!D39</f>
        <v>1016.1174100000001</v>
      </c>
      <c r="E39" s="62">
        <f>厨电!E39+洗碗机!E39</f>
        <v>812.41080000000011</v>
      </c>
      <c r="F39" s="62">
        <f>厨电!F39+洗碗机!F39</f>
        <v>1206.3169399999999</v>
      </c>
      <c r="G39" s="62">
        <f>厨电!G39+洗碗机!G39</f>
        <v>1042.14618</v>
      </c>
      <c r="H39" s="62">
        <f>厨电!H39+洗碗机!H39</f>
        <v>1208.06801</v>
      </c>
      <c r="I39" s="62">
        <f>厨电!I39+洗碗机!I39</f>
        <v>978.48413000000005</v>
      </c>
      <c r="J39" s="62">
        <f>厨电!J39+洗碗机!J39</f>
        <v>969.54525000000012</v>
      </c>
      <c r="K39" s="62">
        <f>厨电!K39+洗碗机!K39</f>
        <v>784.28839000000016</v>
      </c>
      <c r="L39" s="62">
        <f>厨电!L39+洗碗机!L39</f>
        <v>919.6719999999998</v>
      </c>
      <c r="M39" s="62">
        <f>厨电!M39+洗碗机!M39</f>
        <v>884.53039999999999</v>
      </c>
      <c r="N39" s="62">
        <f>厨电!N39+洗碗机!N39</f>
        <v>1119.6103499999999</v>
      </c>
      <c r="O39" s="62">
        <f>厨电!O39+洗碗机!O39</f>
        <v>983.23407999999995</v>
      </c>
      <c r="P39" s="367">
        <f t="shared" si="7"/>
        <v>11924.423939999999</v>
      </c>
      <c r="Q39" s="87">
        <f t="shared" si="10"/>
        <v>7.8147029286399583</v>
      </c>
      <c r="R39" s="63">
        <f t="shared" si="11"/>
        <v>0.24489513313220587</v>
      </c>
      <c r="S39" s="66">
        <f t="shared" si="9"/>
        <v>5.0606445815597242E-2</v>
      </c>
      <c r="T39" s="66"/>
    </row>
    <row r="40" spans="1:20" ht="13.5">
      <c r="A40" s="353">
        <f t="shared" si="8"/>
        <v>164.12315000000001</v>
      </c>
      <c r="B40" s="398"/>
      <c r="C40" s="48" t="s">
        <v>399</v>
      </c>
      <c r="D40" s="62">
        <f>厨电!D40+洗碗机!D40</f>
        <v>53.203490000000002</v>
      </c>
      <c r="E40" s="62">
        <f>厨电!E40+洗碗机!E40</f>
        <v>54.680279999999996</v>
      </c>
      <c r="F40" s="62">
        <f>厨电!F40+洗碗机!F40</f>
        <v>56.239379999999997</v>
      </c>
      <c r="G40" s="62">
        <f>厨电!G40+洗碗机!G40</f>
        <v>60.854280000000003</v>
      </c>
      <c r="H40" s="62">
        <f>厨电!H40+洗碗机!H40</f>
        <v>66.564179999999993</v>
      </c>
      <c r="I40" s="62">
        <f>厨电!I40+洗碗机!I40</f>
        <v>60.092859999999973</v>
      </c>
      <c r="J40" s="62">
        <f>厨电!J40+洗碗机!J40</f>
        <v>52.117690000000024</v>
      </c>
      <c r="K40" s="62">
        <f>厨电!K40+洗碗机!K40</f>
        <v>50.897969999999994</v>
      </c>
      <c r="L40" s="62">
        <f>厨电!L40+洗碗机!L40</f>
        <v>61.723140000000001</v>
      </c>
      <c r="M40" s="62">
        <f>厨电!M40+洗碗机!M40</f>
        <v>58.50824999999999</v>
      </c>
      <c r="N40" s="62">
        <f>厨电!N40+洗碗机!N40</f>
        <v>61.012180000000001</v>
      </c>
      <c r="O40" s="62">
        <f>厨电!O40+洗碗机!O40</f>
        <v>97.676300000000325</v>
      </c>
      <c r="P40" s="367">
        <f t="shared" si="7"/>
        <v>733.57000000000039</v>
      </c>
      <c r="Q40" s="87">
        <f t="shared" si="10"/>
        <v>0.48074704960233228</v>
      </c>
      <c r="R40" s="63">
        <f t="shared" si="11"/>
        <v>1.5065526327789415E-2</v>
      </c>
      <c r="S40" s="66">
        <f t="shared" si="9"/>
        <v>3.1132212879834676E-3</v>
      </c>
      <c r="T40" s="66"/>
    </row>
    <row r="41" spans="1:20" ht="13.5">
      <c r="A41" s="353">
        <f t="shared" si="8"/>
        <v>63.873730000000023</v>
      </c>
      <c r="B41" s="398"/>
      <c r="C41" s="48" t="s">
        <v>145</v>
      </c>
      <c r="D41" s="62">
        <f>厨电!D41+洗碗机!D41</f>
        <v>6.0309899999999992</v>
      </c>
      <c r="E41" s="62">
        <f>厨电!E41+洗碗机!E41</f>
        <v>26.946650000000002</v>
      </c>
      <c r="F41" s="62">
        <f>厨电!F41+洗碗机!F41</f>
        <v>30.896090000000019</v>
      </c>
      <c r="G41" s="62">
        <f>厨电!G41+洗碗机!G41</f>
        <v>-15.843720000000005</v>
      </c>
      <c r="H41" s="62">
        <f>厨电!H41+洗碗机!H41</f>
        <v>-4.4376699999999971</v>
      </c>
      <c r="I41" s="62">
        <f>厨电!I41+洗碗机!I41</f>
        <v>25.461659999999998</v>
      </c>
      <c r="J41" s="62">
        <f>厨电!J41+洗碗机!J41</f>
        <v>-88.204289999999986</v>
      </c>
      <c r="K41" s="62">
        <f>厨电!K41+洗碗机!K41</f>
        <v>88.194679999998129</v>
      </c>
      <c r="L41" s="62">
        <f>厨电!L41+洗碗机!L41</f>
        <v>24.953789999999994</v>
      </c>
      <c r="M41" s="62">
        <f>厨电!M41+洗碗机!M41</f>
        <v>27.887050000000009</v>
      </c>
      <c r="N41" s="62">
        <f>厨电!N41+洗碗机!N41</f>
        <v>10.611239999999999</v>
      </c>
      <c r="O41" s="62">
        <f>厨电!O41+洗碗机!O41</f>
        <v>-53.656880000000015</v>
      </c>
      <c r="P41" s="367">
        <f t="shared" si="7"/>
        <v>78.839589999998154</v>
      </c>
      <c r="Q41" s="87">
        <f t="shared" si="10"/>
        <v>5.1667734891498604E-2</v>
      </c>
      <c r="R41" s="63">
        <f t="shared" si="11"/>
        <v>1.6191500726816727E-3</v>
      </c>
      <c r="S41" s="66">
        <f t="shared" si="9"/>
        <v>3.3458986862042157E-4</v>
      </c>
      <c r="T41" s="66"/>
    </row>
    <row r="42" spans="1:20" ht="13.5">
      <c r="A42" s="353">
        <f t="shared" si="8"/>
        <v>-332.20269000000002</v>
      </c>
      <c r="B42" s="398"/>
      <c r="C42" s="48" t="s">
        <v>380</v>
      </c>
      <c r="D42" s="62">
        <f>厨电!D42+洗碗机!D42</f>
        <v>-94.647420000000011</v>
      </c>
      <c r="E42" s="62">
        <f>厨电!E42+洗碗机!E42</f>
        <v>-91.959469999999996</v>
      </c>
      <c r="F42" s="62">
        <f>厨电!F42+洗碗机!F42</f>
        <v>-145.5958</v>
      </c>
      <c r="G42" s="62">
        <f>厨电!G42+洗碗机!G42</f>
        <v>-159.63492000000002</v>
      </c>
      <c r="H42" s="62">
        <f>厨电!H42+洗碗机!H42</f>
        <v>-153.25854999999999</v>
      </c>
      <c r="I42" s="62">
        <f>厨电!I42+洗碗机!I42</f>
        <v>-151.92838999999998</v>
      </c>
      <c r="J42" s="62">
        <f>厨电!J42+洗碗机!J42</f>
        <v>-128.04073</v>
      </c>
      <c r="K42" s="62">
        <f>厨电!K42+洗碗机!K42</f>
        <v>-98.08811</v>
      </c>
      <c r="L42" s="62">
        <f>厨电!L42+洗碗机!L42</f>
        <v>-119.95909000000003</v>
      </c>
      <c r="M42" s="62">
        <f>厨电!M42+洗碗机!M42</f>
        <v>-117.84397</v>
      </c>
      <c r="N42" s="62">
        <f>厨电!N42+洗碗机!N42</f>
        <v>-132.90404999999998</v>
      </c>
      <c r="O42" s="62">
        <f>厨电!O42+洗碗机!O42</f>
        <v>-123.5865</v>
      </c>
      <c r="P42" s="367">
        <f t="shared" si="7"/>
        <v>-1517.4469999999997</v>
      </c>
      <c r="Q42" s="87">
        <f t="shared" si="10"/>
        <v>-0.99446292538941028</v>
      </c>
      <c r="R42" s="63">
        <f t="shared" si="11"/>
        <v>-3.1164221177972171E-2</v>
      </c>
      <c r="S42" s="66">
        <f t="shared" si="9"/>
        <v>-6.4399420693139649E-3</v>
      </c>
      <c r="T42" s="66"/>
    </row>
    <row r="43" spans="1:20" ht="13.5">
      <c r="A43" s="353">
        <f t="shared" si="8"/>
        <v>191.08257999999998</v>
      </c>
      <c r="B43" s="398"/>
      <c r="C43" s="48" t="s">
        <v>146</v>
      </c>
      <c r="D43" s="62">
        <f>厨电!D43+洗碗机!D43</f>
        <v>52.370620000000002</v>
      </c>
      <c r="E43" s="62">
        <f>厨电!E43+洗碗机!E43</f>
        <v>64.605979999999988</v>
      </c>
      <c r="F43" s="62">
        <f>厨电!F43+洗碗机!F43</f>
        <v>74.105979999999988</v>
      </c>
      <c r="G43" s="62">
        <f>厨电!G43+洗碗机!G43</f>
        <v>100.69488</v>
      </c>
      <c r="H43" s="62">
        <f>厨电!H43+洗碗机!H43</f>
        <v>102.89451</v>
      </c>
      <c r="I43" s="62">
        <f>厨电!I43+洗碗机!I43</f>
        <v>67.179789999999997</v>
      </c>
      <c r="J43" s="62">
        <f>厨电!J43+洗碗机!J43</f>
        <v>74.210170000000005</v>
      </c>
      <c r="K43" s="62">
        <f>厨电!K43+洗碗机!K43</f>
        <v>54.708999999999996</v>
      </c>
      <c r="L43" s="62">
        <f>厨电!L43+洗碗机!L43</f>
        <v>63.578339999999997</v>
      </c>
      <c r="M43" s="62">
        <f>厨电!M43+洗碗机!M43</f>
        <v>72.66022000000001</v>
      </c>
      <c r="N43" s="62">
        <f>厨电!N43+洗碗机!N43</f>
        <v>82.059750000000008</v>
      </c>
      <c r="O43" s="62">
        <f>厨电!O43+洗碗机!O43</f>
        <v>52.588320000000003</v>
      </c>
      <c r="P43" s="367">
        <f t="shared" si="7"/>
        <v>861.65755999999999</v>
      </c>
      <c r="Q43" s="87">
        <f t="shared" si="10"/>
        <v>0.56468957255278218</v>
      </c>
      <c r="R43" s="63">
        <f t="shared" si="11"/>
        <v>1.7696095336121678E-2</v>
      </c>
      <c r="S43" s="66">
        <f t="shared" si="9"/>
        <v>3.6568161985139672E-3</v>
      </c>
      <c r="T43" s="66"/>
    </row>
    <row r="44" spans="1:20" ht="13.5">
      <c r="A44" s="353">
        <f t="shared" si="8"/>
        <v>1920.47495011</v>
      </c>
      <c r="B44" s="398" t="s">
        <v>147</v>
      </c>
      <c r="C44" s="48" t="s">
        <v>341</v>
      </c>
      <c r="D44" s="62">
        <f>厨电!D44+洗碗机!D44</f>
        <v>572.79129999999986</v>
      </c>
      <c r="E44" s="62">
        <f>厨电!E44+洗碗机!E44</f>
        <v>751.34568010999999</v>
      </c>
      <c r="F44" s="62">
        <f>厨电!F44+洗碗机!F44</f>
        <v>596.33797000000004</v>
      </c>
      <c r="G44" s="62">
        <f>厨电!G44+洗碗机!G44</f>
        <v>615.97255999999982</v>
      </c>
      <c r="H44" s="62">
        <f>厨电!H44+洗碗机!H44</f>
        <v>585.69329000000005</v>
      </c>
      <c r="I44" s="62">
        <f>厨电!I44+洗碗机!I44</f>
        <v>580.68951000000015</v>
      </c>
      <c r="J44" s="62">
        <f>厨电!J44+洗碗机!J44</f>
        <v>588.31953999999996</v>
      </c>
      <c r="K44" s="62">
        <f>厨电!K44+洗碗机!K44</f>
        <v>557.48039999999992</v>
      </c>
      <c r="L44" s="62">
        <f>厨电!L44+洗碗机!L44</f>
        <v>640.57080000000008</v>
      </c>
      <c r="M44" s="62">
        <f>厨电!M44+洗碗机!M44</f>
        <v>616.28677999999991</v>
      </c>
      <c r="N44" s="62">
        <f>厨电!N44+洗碗机!N44</f>
        <v>573.12501999999995</v>
      </c>
      <c r="O44" s="62">
        <f>厨电!O44+洗碗机!O44</f>
        <v>-248.41933999999992</v>
      </c>
      <c r="P44" s="367">
        <f t="shared" si="7"/>
        <v>6430.1935101099989</v>
      </c>
      <c r="Q44" s="104">
        <f>P44/$P$31*1000</f>
        <v>4.2140444107003354</v>
      </c>
      <c r="R44" s="105">
        <f>P44/$P$48</f>
        <v>0.13205863055924147</v>
      </c>
      <c r="S44" s="106">
        <f t="shared" si="9"/>
        <v>2.7289304799170598E-2</v>
      </c>
      <c r="T44" s="106"/>
    </row>
    <row r="45" spans="1:20" ht="13.5">
      <c r="A45" s="353">
        <f t="shared" si="8"/>
        <v>1059.2085499999998</v>
      </c>
      <c r="B45" s="398"/>
      <c r="C45" s="48" t="s">
        <v>459</v>
      </c>
      <c r="D45" s="62">
        <f>厨电!D45+洗碗机!D45</f>
        <v>352.87916000000001</v>
      </c>
      <c r="E45" s="62">
        <f>厨电!E45+洗碗机!E45</f>
        <v>353.51530000000002</v>
      </c>
      <c r="F45" s="62">
        <f>厨电!F45+洗碗机!F45</f>
        <v>352.81408999999996</v>
      </c>
      <c r="G45" s="62">
        <f>厨电!G45+洗碗机!G45</f>
        <v>352.85747000000003</v>
      </c>
      <c r="H45" s="62">
        <f>厨电!H45+洗碗机!H45</f>
        <v>388.03078999999997</v>
      </c>
      <c r="I45" s="62">
        <f>厨电!I45+洗碗机!I45</f>
        <v>352.85747000000003</v>
      </c>
      <c r="J45" s="62">
        <f>厨电!J45+洗碗机!J45</f>
        <v>377.75583</v>
      </c>
      <c r="K45" s="62">
        <f>厨电!K45+洗碗机!K45</f>
        <v>352.84282999999999</v>
      </c>
      <c r="L45" s="62">
        <f>厨电!L45+洗碗机!L45</f>
        <v>388.03078999999997</v>
      </c>
      <c r="M45" s="62">
        <f>厨电!M45+洗碗机!M45</f>
        <v>388.03078999999997</v>
      </c>
      <c r="N45" s="62">
        <f>厨电!N45+洗碗机!N45</f>
        <v>352.85747000000003</v>
      </c>
      <c r="O45" s="62">
        <f>厨电!O45+洗碗机!O45</f>
        <v>-419.67079999999999</v>
      </c>
      <c r="P45" s="367">
        <f t="shared" si="7"/>
        <v>3592.8011899999997</v>
      </c>
      <c r="Q45" s="104">
        <f t="shared" ref="Q45:Q47" si="12">P45/$P$31*1000</f>
        <v>2.3545518108704653</v>
      </c>
      <c r="R45" s="105"/>
      <c r="S45" s="106">
        <f t="shared" si="9"/>
        <v>1.5247604384312783E-2</v>
      </c>
      <c r="T45" s="106"/>
    </row>
    <row r="46" spans="1:20" ht="13.5">
      <c r="A46" s="353">
        <f t="shared" si="8"/>
        <v>41.323349999999998</v>
      </c>
      <c r="B46" s="398"/>
      <c r="C46" s="48" t="s">
        <v>460</v>
      </c>
      <c r="D46" s="62">
        <f>厨电!D46+洗碗机!D46</f>
        <v>13.525889999999999</v>
      </c>
      <c r="E46" s="62">
        <f>厨电!E46+洗碗机!E46</f>
        <v>13.697130000000001</v>
      </c>
      <c r="F46" s="62">
        <f>厨电!F46+洗碗机!F46</f>
        <v>14.10033</v>
      </c>
      <c r="G46" s="62">
        <f>厨电!G46+洗碗机!G46</f>
        <v>13.7227</v>
      </c>
      <c r="H46" s="62">
        <f>厨电!H46+洗碗机!H46</f>
        <v>13.6007</v>
      </c>
      <c r="I46" s="62">
        <f>厨电!I46+洗碗机!I46</f>
        <v>11.14706</v>
      </c>
      <c r="J46" s="62">
        <f>厨电!J46+洗碗机!J46</f>
        <v>14.57156</v>
      </c>
      <c r="K46" s="62">
        <f>厨电!K46+洗碗机!K46</f>
        <v>11.259209999999999</v>
      </c>
      <c r="L46" s="62">
        <f>厨电!L46+洗碗机!L46</f>
        <v>11.012239999999998</v>
      </c>
      <c r="M46" s="62">
        <f>厨电!M46+洗碗机!M46</f>
        <v>12.71001</v>
      </c>
      <c r="N46" s="62">
        <f>厨电!N46+洗碗机!N46</f>
        <v>9.8238200000000013</v>
      </c>
      <c r="O46" s="62">
        <f>厨电!O46+洗碗机!O46</f>
        <v>12.09843</v>
      </c>
      <c r="P46" s="367">
        <f t="shared" si="7"/>
        <v>151.26908000000003</v>
      </c>
      <c r="Q46" s="104">
        <f t="shared" si="12"/>
        <v>9.9134593707565943E-2</v>
      </c>
      <c r="R46" s="105"/>
      <c r="S46" s="106">
        <f t="shared" si="9"/>
        <v>6.4197570793472205E-4</v>
      </c>
      <c r="T46" s="106"/>
    </row>
    <row r="47" spans="1:20" ht="13.5">
      <c r="A47" s="353">
        <f t="shared" si="8"/>
        <v>819.94305010999994</v>
      </c>
      <c r="B47" s="398"/>
      <c r="C47" s="48" t="s">
        <v>461</v>
      </c>
      <c r="D47" s="62">
        <f>厨电!D47+洗碗机!D47</f>
        <v>206.3862499999999</v>
      </c>
      <c r="E47" s="62">
        <f>厨电!E47+洗碗机!E47</f>
        <v>384.13325010999995</v>
      </c>
      <c r="F47" s="62">
        <f>厨电!F47+洗碗机!F47</f>
        <v>229.42355000000009</v>
      </c>
      <c r="G47" s="62">
        <f>厨电!G47+洗碗机!G47</f>
        <v>249.39238999999984</v>
      </c>
      <c r="H47" s="62">
        <f>厨电!H47+洗碗机!H47</f>
        <v>184.06180000000006</v>
      </c>
      <c r="I47" s="62">
        <f>厨电!I47+洗碗机!I47</f>
        <v>216.68498000000017</v>
      </c>
      <c r="J47" s="62">
        <f>厨电!J47+洗碗机!J47</f>
        <v>195.99214999999998</v>
      </c>
      <c r="K47" s="62">
        <f>厨电!K47+洗碗机!K47</f>
        <v>193.58593999999994</v>
      </c>
      <c r="L47" s="62">
        <f>厨电!L47+洗碗机!L47</f>
        <v>241.52777000000015</v>
      </c>
      <c r="M47" s="62">
        <f>厨电!M47+洗碗机!M47</f>
        <v>215.54597999999999</v>
      </c>
      <c r="N47" s="62">
        <f>厨电!N47+洗碗机!N47</f>
        <v>210.44372999999996</v>
      </c>
      <c r="O47" s="62">
        <f>厨电!O47+洗碗机!O47</f>
        <v>159.15303000000006</v>
      </c>
      <c r="P47" s="367">
        <f t="shared" si="7"/>
        <v>2686.3308201100003</v>
      </c>
      <c r="Q47" s="104">
        <f t="shared" si="12"/>
        <v>1.7604940442271297</v>
      </c>
      <c r="R47" s="105"/>
      <c r="S47" s="106">
        <f t="shared" si="9"/>
        <v>1.1400605662353335E-2</v>
      </c>
      <c r="T47" s="106"/>
    </row>
    <row r="48" spans="1:20" ht="13.5">
      <c r="A48" s="353">
        <f>SUM(D48:F48)</f>
        <v>13620.480925887778</v>
      </c>
      <c r="B48" s="402" t="s">
        <v>332</v>
      </c>
      <c r="C48" s="402"/>
      <c r="D48" s="99">
        <f>厨电!D48+洗碗机!D48</f>
        <v>4488.5937057777774</v>
      </c>
      <c r="E48" s="99">
        <f>厨电!E48+洗碗机!E48</f>
        <v>4324.5409701099998</v>
      </c>
      <c r="F48" s="99">
        <f>厨电!F48+洗碗机!F48</f>
        <v>4807.3462500000005</v>
      </c>
      <c r="G48" s="99">
        <f>厨电!G48+洗碗机!G48</f>
        <v>4148.2888794700002</v>
      </c>
      <c r="H48" s="99">
        <f>厨电!H48+洗碗机!H48</f>
        <v>4683.0106593190349</v>
      </c>
      <c r="I48" s="99">
        <f>厨电!I48+洗碗机!I48</f>
        <v>4480.8448700000008</v>
      </c>
      <c r="J48" s="99">
        <f>厨电!J48+洗碗机!J48</f>
        <v>4006.0059999999999</v>
      </c>
      <c r="K48" s="99">
        <f>厨电!K48+洗碗机!K48</f>
        <v>3687.3245077506972</v>
      </c>
      <c r="L48" s="99">
        <f>厨电!L48+洗碗机!L48</f>
        <v>2835.6996099999997</v>
      </c>
      <c r="M48" s="99">
        <f>厨电!M48+洗碗机!M48</f>
        <v>3760.5534600000001</v>
      </c>
      <c r="N48" s="99">
        <f>厨电!N48+洗碗机!N48</f>
        <v>4377.0090736739021</v>
      </c>
      <c r="O48" s="99">
        <f>厨电!O48+洗碗机!O48</f>
        <v>3092.7416600000006</v>
      </c>
      <c r="P48" s="99">
        <f>SUM(P32:P44)</f>
        <v>48691.959646101401</v>
      </c>
      <c r="Q48" s="112">
        <f>P49/P30</f>
        <v>0.2066453717080507</v>
      </c>
      <c r="R48" s="112"/>
      <c r="S48" s="112">
        <f t="shared" si="9"/>
        <v>1.338193902171457E-3</v>
      </c>
      <c r="T48" s="112"/>
    </row>
    <row r="49" spans="1:20" ht="13.5">
      <c r="A49" s="111">
        <f>A48/A31*1000</f>
        <v>34.446040048778571</v>
      </c>
      <c r="B49" s="402" t="s">
        <v>333</v>
      </c>
      <c r="C49" s="402"/>
      <c r="D49" s="111">
        <f>D48/D31*1000</f>
        <v>34.989778113840316</v>
      </c>
      <c r="E49" s="111">
        <f>E48/E31*1000</f>
        <v>33.749090590691281</v>
      </c>
      <c r="F49" s="111">
        <f t="shared" ref="F49:H49" si="13">F48/F31*1000</f>
        <v>34.586717771990159</v>
      </c>
      <c r="G49" s="111">
        <f t="shared" si="13"/>
        <v>28.0195128636947</v>
      </c>
      <c r="H49" s="111">
        <f t="shared" si="13"/>
        <v>31.844867359724699</v>
      </c>
      <c r="I49" s="111">
        <f>I48/I31*1000</f>
        <v>42.774111936309147</v>
      </c>
      <c r="J49" s="111">
        <f>J48/J31*1000</f>
        <v>33.479357491475561</v>
      </c>
      <c r="K49" s="111">
        <f>K48/K31*1000</f>
        <v>40.614220971160577</v>
      </c>
      <c r="L49" s="111">
        <f>L48*1000/L31</f>
        <v>23.810600114195509</v>
      </c>
      <c r="M49" s="111">
        <v>20.771014770731011</v>
      </c>
      <c r="N49" s="144">
        <f t="shared" ref="N49:O49" si="14">N48/N31*1000</f>
        <v>30.051761932274868</v>
      </c>
      <c r="O49" s="144">
        <f t="shared" si="14"/>
        <v>26.288317254158635</v>
      </c>
      <c r="P49" s="111">
        <f>P48/P31*1000</f>
        <v>31.910405195440187</v>
      </c>
      <c r="Q49" s="155">
        <f>P49</f>
        <v>31.910405195440187</v>
      </c>
      <c r="R49" s="369"/>
      <c r="S49" s="102">
        <f>Q49/$P$30</f>
        <v>0.2066453717080507</v>
      </c>
      <c r="T49" s="102"/>
    </row>
    <row r="50" spans="1:20" ht="13.5">
      <c r="A50" s="353">
        <f>SUM(D50:F50)</f>
        <v>2091.5783355555559</v>
      </c>
      <c r="B50" s="402" t="s">
        <v>412</v>
      </c>
      <c r="C50" s="402"/>
      <c r="D50" s="62">
        <f>厨电!D50+洗碗机!D50</f>
        <v>743.70742577777764</v>
      </c>
      <c r="E50" s="62">
        <f>厨电!E50+洗碗机!E50</f>
        <v>661.06835822222229</v>
      </c>
      <c r="F50" s="62">
        <f>厨电!F50+洗碗机!F50</f>
        <v>686.80255155555574</v>
      </c>
      <c r="G50" s="62">
        <f>厨电!G50+洗碗机!G50</f>
        <v>719.67100000000005</v>
      </c>
      <c r="H50" s="62">
        <f>厨电!H50+洗碗机!H50</f>
        <v>745.10540931903483</v>
      </c>
      <c r="I50" s="62">
        <f>厨电!I50+洗碗机!I50</f>
        <v>750.77777465128202</v>
      </c>
      <c r="J50" s="62">
        <f>厨电!J50+洗碗机!J50</f>
        <v>788.4</v>
      </c>
      <c r="K50" s="62">
        <f>厨电!K50+洗碗机!K50</f>
        <v>804.0553722493014</v>
      </c>
      <c r="L50" s="62">
        <f>厨电!L50+洗碗机!L50</f>
        <v>770.11572999999999</v>
      </c>
      <c r="M50" s="62">
        <f>厨电!M50+洗碗机!M50</f>
        <v>625.08196971310531</v>
      </c>
      <c r="N50" s="62">
        <f>厨电!N50+洗碗机!N50</f>
        <v>756.95521642411245</v>
      </c>
      <c r="O50" s="62">
        <f>厨电!O50+洗碗机!O50</f>
        <v>786.18806977846509</v>
      </c>
      <c r="P50" s="99">
        <f>SUM(D50:O50)</f>
        <v>8837.9288776908561</v>
      </c>
      <c r="Q50" s="100">
        <f>P50/$P$31*1000</f>
        <v>5.7919601845019946</v>
      </c>
      <c r="R50" s="101">
        <f>P49-Q50-Q44</f>
        <v>21.904400600237857</v>
      </c>
      <c r="S50" s="102">
        <f t="shared" si="9"/>
        <v>3.7507570271018434E-2</v>
      </c>
      <c r="T50" s="102"/>
    </row>
    <row r="51" spans="1:20" ht="14" hidden="1" customHeight="1" outlineLevel="1">
      <c r="C51" s="401" t="s">
        <v>683</v>
      </c>
      <c r="D51" s="401"/>
      <c r="E51" s="401"/>
      <c r="F51" s="401"/>
      <c r="G51" s="401"/>
      <c r="H51" s="401"/>
      <c r="I51" s="401"/>
      <c r="J51" s="401"/>
      <c r="K51" s="401"/>
      <c r="L51" s="401"/>
      <c r="M51" s="401"/>
      <c r="N51" s="401"/>
      <c r="O51" s="401"/>
      <c r="P51" s="401"/>
      <c r="Q51" s="66">
        <f>P49/P30</f>
        <v>0.2066453717080507</v>
      </c>
      <c r="R51" s="50"/>
      <c r="S51" s="106"/>
      <c r="T51" s="106"/>
    </row>
    <row r="52" spans="1:20" ht="13.5" hidden="1" outlineLevel="1">
      <c r="C52" s="51" t="s">
        <v>334</v>
      </c>
      <c r="D52" s="53" t="s">
        <v>320</v>
      </c>
      <c r="E52" s="53" t="s">
        <v>321</v>
      </c>
      <c r="F52" s="53" t="s">
        <v>322</v>
      </c>
      <c r="G52" s="53" t="s">
        <v>323</v>
      </c>
      <c r="H52" s="53" t="s">
        <v>324</v>
      </c>
      <c r="I52" s="53" t="s">
        <v>325</v>
      </c>
      <c r="J52" s="53" t="s">
        <v>326</v>
      </c>
      <c r="K52" s="53" t="s">
        <v>327</v>
      </c>
      <c r="L52" s="53" t="s">
        <v>328</v>
      </c>
      <c r="M52" s="53" t="s">
        <v>329</v>
      </c>
      <c r="N52" s="53" t="s">
        <v>330</v>
      </c>
      <c r="O52" s="53" t="s">
        <v>331</v>
      </c>
      <c r="P52" s="54" t="s">
        <v>332</v>
      </c>
      <c r="Q52" s="82" t="s">
        <v>333</v>
      </c>
      <c r="R52" s="82" t="s">
        <v>430</v>
      </c>
      <c r="S52" s="82" t="s">
        <v>434</v>
      </c>
      <c r="T52" s="82" t="s">
        <v>424</v>
      </c>
    </row>
    <row r="53" spans="1:20" ht="13.5" hidden="1" outlineLevel="1">
      <c r="B53" s="400" t="s">
        <v>435</v>
      </c>
      <c r="C53" s="400"/>
      <c r="D53" s="367">
        <f>(厨电!D53*厨电!D54+洗碗机!D53*洗碗机!D54)/(洗碗机!D54+厨电!D54)</f>
        <v>166.68031767024246</v>
      </c>
      <c r="E53" s="367">
        <f>(厨电!E53*厨电!E54+洗碗机!E53*洗碗机!E54)/(洗碗机!E54+厨电!E54)</f>
        <v>161.72449910452326</v>
      </c>
      <c r="F53" s="367">
        <f>(厨电!F53*厨电!F54+洗碗机!F53*洗碗机!F54)/(洗碗机!F54+厨电!F54)</f>
        <v>154.62055551688184</v>
      </c>
      <c r="G53" s="367">
        <f>(厨电!G53*厨电!G54+洗碗机!G53*洗碗机!G54)/(洗碗机!G54+厨电!G54)</f>
        <v>154.00716149355742</v>
      </c>
      <c r="H53" s="367">
        <f>(厨电!H53*厨电!H54+洗碗机!H53*洗碗机!H54)/(洗碗机!H54+厨电!H54)</f>
        <v>157.38205590000842</v>
      </c>
      <c r="I53" s="367">
        <f>(厨电!I53*厨电!I54+洗碗机!I53*洗碗机!I54)/(洗碗机!I54+厨电!I54)</f>
        <v>137.62699857451909</v>
      </c>
      <c r="J53" s="367">
        <f>(厨电!J53*厨电!J54+洗碗机!J53*洗碗机!J54)/(洗碗机!J54+厨电!J54)</f>
        <v>157.02136114406747</v>
      </c>
      <c r="K53" s="367">
        <f>(厨电!K53*厨电!K54+洗碗机!K53*洗碗机!K54)/(洗碗机!K54+厨电!K54)</f>
        <v>161.04059463373235</v>
      </c>
      <c r="L53" s="367">
        <f>(厨电!L53*厨电!L54+洗碗机!L53*洗碗机!L54)/(洗碗机!L54+厨电!L54)</f>
        <v>150.92520445027097</v>
      </c>
      <c r="M53" s="367">
        <f>(厨电!M53*厨电!M54+洗碗机!M53*洗碗机!M54)/(洗碗机!M54+厨电!M54)</f>
        <v>157.1694622605103</v>
      </c>
      <c r="N53" s="367">
        <f>(厨电!N53*厨电!N54+洗碗机!N53*洗碗机!N54)/(洗碗机!N54+厨电!N54)</f>
        <v>156.00813968915614</v>
      </c>
      <c r="O53" s="367">
        <f>(厨电!O53*厨电!O54+洗碗机!O53*洗碗机!O54)/(洗碗机!O54+厨电!O54)</f>
        <v>156.27105741125612</v>
      </c>
      <c r="P53" s="367">
        <f>(厨电!P53*厨电!P54+洗碗机!P53*洗碗机!P54)/(洗碗机!P54+厨电!P54)</f>
        <v>155.64190229204937</v>
      </c>
    </row>
    <row r="54" spans="1:20" s="76" customFormat="1" ht="13.5" hidden="1" outlineLevel="1">
      <c r="C54" s="73" t="s">
        <v>411</v>
      </c>
      <c r="D54" s="75">
        <f>厨电!D54+洗碗机!D54</f>
        <v>122838</v>
      </c>
      <c r="E54" s="75">
        <f>厨电!E54+洗碗机!E54</f>
        <v>121465</v>
      </c>
      <c r="F54" s="75">
        <f>厨电!F54+洗碗机!F54</f>
        <v>144017</v>
      </c>
      <c r="G54" s="75">
        <f>厨电!G54+洗碗机!G54</f>
        <v>155712</v>
      </c>
      <c r="H54" s="75">
        <f>厨电!H54+洗碗机!H54</f>
        <v>142621</v>
      </c>
      <c r="I54" s="75">
        <f>厨电!I54+洗碗机!I54</f>
        <v>122589.00000000001</v>
      </c>
      <c r="J54" s="75">
        <f>厨电!J54+洗碗机!J54</f>
        <v>156037</v>
      </c>
      <c r="K54" s="75">
        <f>厨电!K54+洗碗机!K54</f>
        <v>127638</v>
      </c>
      <c r="L54" s="75">
        <f>厨电!L54+洗碗机!L54</f>
        <v>180270</v>
      </c>
      <c r="M54" s="75">
        <f>厨电!M54+洗碗机!M54</f>
        <v>156243</v>
      </c>
      <c r="N54" s="75">
        <f>厨电!N54+洗碗机!N54</f>
        <v>140640</v>
      </c>
      <c r="O54" s="75">
        <f>厨电!O54+洗碗机!O54</f>
        <v>138393</v>
      </c>
      <c r="P54" s="367">
        <f>SUM(D54:O54)</f>
        <v>1708463</v>
      </c>
      <c r="Q54" s="79"/>
      <c r="R54" s="79"/>
      <c r="S54" s="79"/>
      <c r="T54" s="79"/>
    </row>
    <row r="55" spans="1:20" ht="13.5" hidden="1" outlineLevel="1">
      <c r="B55" s="398" t="s">
        <v>135</v>
      </c>
      <c r="C55" s="48" t="s">
        <v>401</v>
      </c>
      <c r="D55" s="62">
        <f>厨电!D55+洗碗机!D55</f>
        <v>637.6847600000001</v>
      </c>
      <c r="E55" s="62">
        <f>厨电!E55+洗碗机!E55</f>
        <v>618.34576000000004</v>
      </c>
      <c r="F55" s="62">
        <f>厨电!F55+洗碗机!F55</f>
        <v>636.39876000000004</v>
      </c>
      <c r="G55" s="62">
        <f>厨电!G55+洗碗机!G55</f>
        <v>631.48676</v>
      </c>
      <c r="H55" s="62">
        <f>厨电!H55+洗碗机!H55</f>
        <v>637.42075999999997</v>
      </c>
      <c r="I55" s="62">
        <f>厨电!I55+洗碗机!I55</f>
        <v>677.09375999999997</v>
      </c>
      <c r="J55" s="62">
        <f>厨电!J55+洗碗机!J55</f>
        <v>696.56176000000005</v>
      </c>
      <c r="K55" s="62">
        <f>厨电!K55+洗碗机!K55</f>
        <v>702.83076000000005</v>
      </c>
      <c r="L55" s="62">
        <f>厨电!L55+洗碗机!L55</f>
        <v>697.13375999999994</v>
      </c>
      <c r="M55" s="62">
        <f>厨电!M55+洗碗机!M55</f>
        <v>758.06575999999995</v>
      </c>
      <c r="N55" s="62">
        <f>厨电!N55+洗碗机!N55</f>
        <v>752.23975999999993</v>
      </c>
      <c r="O55" s="62">
        <f>厨电!O55+洗碗机!O55</f>
        <v>796.64375999999993</v>
      </c>
      <c r="P55" s="367">
        <f>SUM(D55:O55)</f>
        <v>8241.9061199999996</v>
      </c>
      <c r="Q55" s="87">
        <f>P55/$P$54*1000</f>
        <v>4.8241642458748011</v>
      </c>
      <c r="R55" s="63">
        <f>P55/$P$71</f>
        <v>0.19399500367455802</v>
      </c>
    </row>
    <row r="56" spans="1:20" ht="13.5" hidden="1" outlineLevel="1">
      <c r="B56" s="398"/>
      <c r="C56" s="48" t="s">
        <v>402</v>
      </c>
      <c r="D56" s="62">
        <f>厨电!D56+洗碗机!D56</f>
        <v>148.13046845469455</v>
      </c>
      <c r="E56" s="62">
        <f>厨电!E56+洗碗机!E56</f>
        <v>148.13046845469455</v>
      </c>
      <c r="F56" s="62">
        <f>厨电!F56+洗碗机!F56</f>
        <v>148.10576621873463</v>
      </c>
      <c r="G56" s="62">
        <f>厨电!G56+洗碗机!G56</f>
        <v>148.10576621873463</v>
      </c>
      <c r="H56" s="62">
        <f>厨电!H56+洗碗机!H56</f>
        <v>148.08106398277471</v>
      </c>
      <c r="I56" s="62">
        <f>厨电!I56+洗碗机!I56</f>
        <v>119.6573100016213</v>
      </c>
      <c r="J56" s="62">
        <f>厨电!J56+洗碗机!J56</f>
        <v>108.32185506668149</v>
      </c>
      <c r="K56" s="62">
        <f>厨电!K56+洗碗机!K56</f>
        <v>108.32185506668149</v>
      </c>
      <c r="L56" s="62">
        <f>厨电!L56+洗碗机!L56</f>
        <v>108.32185506668149</v>
      </c>
      <c r="M56" s="62">
        <f>厨电!M56+洗碗机!M56</f>
        <v>108.32185506668149</v>
      </c>
      <c r="N56" s="62">
        <f>厨电!N56+洗碗机!N56</f>
        <v>108.32185506668149</v>
      </c>
      <c r="O56" s="62">
        <f>厨电!O56+洗碗机!O56</f>
        <v>108.32185506668149</v>
      </c>
      <c r="P56" s="367">
        <f t="shared" ref="P56:P67" si="15">SUM(D56:O56)</f>
        <v>1510.1419737313436</v>
      </c>
      <c r="Q56" s="87">
        <f t="shared" ref="Q56:Q67" si="16">P56/$P$54*1000</f>
        <v>0.88391845403227554</v>
      </c>
      <c r="R56" s="63">
        <f t="shared" ref="R56:R66" si="17">P56/$P$71</f>
        <v>3.5545175288057798E-2</v>
      </c>
    </row>
    <row r="57" spans="1:20" ht="13.5" hidden="1" outlineLevel="1">
      <c r="B57" s="398"/>
      <c r="C57" s="48" t="s">
        <v>403</v>
      </c>
      <c r="D57" s="62">
        <f>厨电!D57+洗碗机!D57</f>
        <v>37.648938594527365</v>
      </c>
      <c r="E57" s="62">
        <f>厨电!E57+洗碗机!E57</f>
        <v>37.648938594527365</v>
      </c>
      <c r="F57" s="62">
        <f>厨电!F57+洗碗机!F57</f>
        <v>37.648938594527365</v>
      </c>
      <c r="G57" s="62">
        <f>厨电!G57+洗碗机!G57</f>
        <v>37.648938594527365</v>
      </c>
      <c r="H57" s="62">
        <f>厨电!H57+洗碗机!H57</f>
        <v>37.648938594527365</v>
      </c>
      <c r="I57" s="62">
        <f>厨电!I57+洗碗机!I57</f>
        <v>17.648938594527362</v>
      </c>
      <c r="J57" s="62">
        <f>厨电!J57+洗碗机!J57</f>
        <v>17.648938594527362</v>
      </c>
      <c r="K57" s="62">
        <f>厨电!K57+洗碗机!K57</f>
        <v>17.648938594527362</v>
      </c>
      <c r="L57" s="62">
        <f>厨电!L57+洗碗机!L57</f>
        <v>17.648938594527362</v>
      </c>
      <c r="M57" s="62">
        <f>厨电!M57+洗碗机!M57</f>
        <v>17.648938594527362</v>
      </c>
      <c r="N57" s="62">
        <f>厨电!N57+洗碗机!N57</f>
        <v>17.648938594527362</v>
      </c>
      <c r="O57" s="62">
        <f>厨电!O57+洗碗机!O57</f>
        <v>17.648938594527362</v>
      </c>
      <c r="P57" s="367">
        <f t="shared" si="15"/>
        <v>311.78726313432827</v>
      </c>
      <c r="Q57" s="87">
        <f t="shared" si="16"/>
        <v>0.18249576557076638</v>
      </c>
      <c r="R57" s="63">
        <f t="shared" si="17"/>
        <v>7.3387357701939467E-3</v>
      </c>
    </row>
    <row r="58" spans="1:20" ht="13.5" hidden="1" outlineLevel="1">
      <c r="B58" s="398"/>
      <c r="C58" s="48" t="s">
        <v>383</v>
      </c>
      <c r="D58" s="62">
        <f>厨电!D58+洗碗机!D58</f>
        <v>52.695527555039703</v>
      </c>
      <c r="E58" s="62">
        <f>厨电!E58+洗碗机!E58</f>
        <v>52.017403315434272</v>
      </c>
      <c r="F58" s="62">
        <f>厨电!F58+洗碗机!F58</f>
        <v>53.462942325874621</v>
      </c>
      <c r="G58" s="62">
        <f>厨电!G58+洗碗机!G58</f>
        <v>48.307329569233225</v>
      </c>
      <c r="H58" s="62">
        <f>厨电!H58+洗碗机!H58</f>
        <v>37.617940362159402</v>
      </c>
      <c r="I58" s="62">
        <f>厨电!I58+洗碗机!I58</f>
        <v>23.57634872718614</v>
      </c>
      <c r="J58" s="62">
        <f>厨电!J58+洗碗机!J58</f>
        <v>29.215643971371989</v>
      </c>
      <c r="K58" s="62">
        <f>厨电!K58+洗碗机!K58</f>
        <v>29.250450899617409</v>
      </c>
      <c r="L58" s="62">
        <f>厨电!L58+洗碗机!L58</f>
        <v>33.887776214512407</v>
      </c>
      <c r="M58" s="62">
        <f>厨电!M58+洗碗机!M58</f>
        <v>38.108636761668905</v>
      </c>
      <c r="N58" s="62">
        <f>厨电!N58+洗碗机!N58</f>
        <v>43.614804785539945</v>
      </c>
      <c r="O58" s="62">
        <f>厨电!O58+洗碗机!O58</f>
        <v>45.07617864669033</v>
      </c>
      <c r="P58" s="367">
        <f t="shared" si="15"/>
        <v>486.83098313432833</v>
      </c>
      <c r="Q58" s="87">
        <f>P58/$P$54*1000</f>
        <v>0.28495260543209211</v>
      </c>
      <c r="R58" s="63">
        <f t="shared" si="17"/>
        <v>1.1458851506795945E-2</v>
      </c>
    </row>
    <row r="59" spans="1:20" ht="13.5" hidden="1" outlineLevel="1">
      <c r="B59" s="398"/>
      <c r="C59" s="48" t="s">
        <v>140</v>
      </c>
      <c r="D59" s="62">
        <f>厨电!D59+洗碗机!D59</f>
        <v>608.74079055929508</v>
      </c>
      <c r="E59" s="62">
        <f>厨电!E59+洗碗机!E59</f>
        <v>460.18304011785756</v>
      </c>
      <c r="F59" s="62">
        <f>厨电!F59+洗碗机!F59</f>
        <v>564.98353409515187</v>
      </c>
      <c r="G59" s="62">
        <f>厨电!G59+洗碗机!G59</f>
        <v>514.22063358706214</v>
      </c>
      <c r="H59" s="62">
        <f>厨电!H59+洗碗机!H59</f>
        <v>519.1081117108663</v>
      </c>
      <c r="I59" s="62">
        <f>厨电!I59+洗碗机!I59</f>
        <v>491.63490740392785</v>
      </c>
      <c r="J59" s="62">
        <f>厨电!J59+洗碗机!J59</f>
        <v>429.24075156388767</v>
      </c>
      <c r="K59" s="62">
        <f>厨电!K59+洗碗机!K59</f>
        <v>478.81308463213384</v>
      </c>
      <c r="L59" s="62">
        <f>厨电!L59+洗碗机!L59</f>
        <v>503.99455033325467</v>
      </c>
      <c r="M59" s="62">
        <f>厨电!M59+洗碗机!M59</f>
        <v>479.4097245279454</v>
      </c>
      <c r="N59" s="62">
        <f>厨电!N59+洗碗机!N59</f>
        <v>471.67026922820276</v>
      </c>
      <c r="O59" s="62">
        <f>厨电!O59+洗碗机!O59</f>
        <v>558.6535238553289</v>
      </c>
      <c r="P59" s="367">
        <f t="shared" si="15"/>
        <v>6080.6529216149138</v>
      </c>
      <c r="Q59" s="87">
        <f t="shared" si="16"/>
        <v>3.5591364411256863</v>
      </c>
      <c r="R59" s="63">
        <f t="shared" si="17"/>
        <v>0.14312420800449463</v>
      </c>
    </row>
    <row r="60" spans="1:20" ht="13.5" hidden="1" outlineLevel="1">
      <c r="B60" s="398"/>
      <c r="C60" s="48" t="s">
        <v>141</v>
      </c>
      <c r="D60" s="62">
        <f>厨电!D60+洗碗机!D60</f>
        <v>269.48560003549329</v>
      </c>
      <c r="E60" s="62">
        <f>厨电!E60+洗碗机!E60</f>
        <v>266.20653130215993</v>
      </c>
      <c r="F60" s="62">
        <f>厨电!F60+洗碗机!F60</f>
        <v>274.07875241711866</v>
      </c>
      <c r="G60" s="62">
        <f>厨电!G60+洗碗机!G60</f>
        <v>283.30747936585902</v>
      </c>
      <c r="H60" s="62">
        <f>厨电!H60+洗碗机!H60</f>
        <v>278.55197056806963</v>
      </c>
      <c r="I60" s="62">
        <f>厨电!I60+洗碗机!I60</f>
        <v>256.14561619788122</v>
      </c>
      <c r="J60" s="62">
        <f>厨电!J60+洗碗机!J60</f>
        <v>237.26351383062598</v>
      </c>
      <c r="K60" s="62">
        <f>厨电!K60+洗碗机!K60</f>
        <v>237.26351383062598</v>
      </c>
      <c r="L60" s="62">
        <f>厨电!L60+洗碗机!L60</f>
        <v>245.41651998624633</v>
      </c>
      <c r="M60" s="62">
        <f>厨电!M60+洗碗机!M60</f>
        <v>238.87771914800976</v>
      </c>
      <c r="N60" s="62">
        <f>厨电!N60+洗碗机!N60</f>
        <v>238.87771914800976</v>
      </c>
      <c r="O60" s="62">
        <f>厨电!O60+洗碗机!O60</f>
        <v>238.88771914800978</v>
      </c>
      <c r="P60" s="367">
        <f t="shared" si="15"/>
        <v>3064.3626549781097</v>
      </c>
      <c r="Q60" s="87">
        <f t="shared" si="16"/>
        <v>1.7936371200184669</v>
      </c>
      <c r="R60" s="63">
        <f t="shared" si="17"/>
        <v>7.21278592424269E-2</v>
      </c>
    </row>
    <row r="61" spans="1:20" ht="13.5" hidden="1" outlineLevel="1">
      <c r="B61" s="398"/>
      <c r="C61" s="48" t="s">
        <v>142</v>
      </c>
      <c r="D61" s="62">
        <f>厨电!D61+洗碗机!D61</f>
        <v>393.96539167833538</v>
      </c>
      <c r="E61" s="62">
        <f>厨电!E61+洗碗机!E61</f>
        <v>397.31815642884561</v>
      </c>
      <c r="F61" s="62">
        <f>厨电!F61+洗碗机!F61</f>
        <v>399.72479594683585</v>
      </c>
      <c r="G61" s="62">
        <f>厨电!G61+洗碗机!G61</f>
        <v>392.76967918876989</v>
      </c>
      <c r="H61" s="62">
        <f>厨电!H61+洗碗机!H61</f>
        <v>392.15926042918409</v>
      </c>
      <c r="I61" s="62">
        <f>厨电!I61+洗碗机!I61</f>
        <v>324.27480919166339</v>
      </c>
      <c r="J61" s="62">
        <f>厨电!J61+洗碗机!J61</f>
        <v>324.07608673858738</v>
      </c>
      <c r="K61" s="62">
        <f>厨电!K61+洗碗机!K61</f>
        <v>279.91689210378269</v>
      </c>
      <c r="L61" s="62">
        <f>厨电!L61+洗碗机!L61</f>
        <v>322.11262273067319</v>
      </c>
      <c r="M61" s="62">
        <f>厨电!M61+洗碗机!M61</f>
        <v>315.57305275868657</v>
      </c>
      <c r="N61" s="62">
        <f>厨电!N61+洗碗机!N61</f>
        <v>327.93706529119993</v>
      </c>
      <c r="O61" s="62">
        <f>厨电!O61+洗碗机!O61</f>
        <v>330.41019631940617</v>
      </c>
      <c r="P61" s="367">
        <f t="shared" si="15"/>
        <v>4200.2380088059699</v>
      </c>
      <c r="Q61" s="87">
        <f t="shared" si="16"/>
        <v>2.4584893022593817</v>
      </c>
      <c r="R61" s="63">
        <f t="shared" si="17"/>
        <v>9.8863682270665373E-2</v>
      </c>
    </row>
    <row r="62" spans="1:20" ht="13.5" hidden="1" outlineLevel="1">
      <c r="B62" s="398" t="s">
        <v>143</v>
      </c>
      <c r="C62" s="48" t="s">
        <v>404</v>
      </c>
      <c r="D62" s="62">
        <f>厨电!D62+洗碗机!D62</f>
        <v>827.83460495062968</v>
      </c>
      <c r="E62" s="62">
        <f>厨电!E62+洗碗机!E62</f>
        <v>840.89373690955495</v>
      </c>
      <c r="F62" s="62">
        <f>厨电!F62+洗碗机!F62</f>
        <v>1002.2043598614914</v>
      </c>
      <c r="G62" s="62">
        <f>厨电!G62+洗碗机!G62</f>
        <v>939.99061705171584</v>
      </c>
      <c r="H62" s="62">
        <f>厨电!H62+洗碗机!H62</f>
        <v>937.59328019729173</v>
      </c>
      <c r="I62" s="62">
        <f>厨电!I62+洗碗机!I62</f>
        <v>723.78287382804319</v>
      </c>
      <c r="J62" s="62">
        <f>厨电!J62+洗碗机!J62</f>
        <v>892.53202950884452</v>
      </c>
      <c r="K62" s="62">
        <f>厨电!K62+洗碗机!K62</f>
        <v>863.52948391586642</v>
      </c>
      <c r="L62" s="62">
        <f>厨电!L62+洗碗机!L62</f>
        <v>1006.5361981948743</v>
      </c>
      <c r="M62" s="62">
        <f>厨电!M62+洗碗机!M62</f>
        <v>922.73526870227079</v>
      </c>
      <c r="N62" s="62">
        <f>厨电!N62+洗碗机!N62</f>
        <v>857.69988636734365</v>
      </c>
      <c r="O62" s="62">
        <f>厨电!O62+洗碗机!O62</f>
        <v>863.32272334789423</v>
      </c>
      <c r="P62" s="367">
        <f t="shared" si="15"/>
        <v>10678.655062835822</v>
      </c>
      <c r="Q62" s="87">
        <f>P62/$P$54*1000</f>
        <v>6.2504456127149499</v>
      </c>
      <c r="R62" s="63">
        <f t="shared" si="17"/>
        <v>0.25135031848120259</v>
      </c>
    </row>
    <row r="63" spans="1:20" ht="13.5" hidden="1" outlineLevel="1">
      <c r="B63" s="398"/>
      <c r="C63" s="48" t="s">
        <v>399</v>
      </c>
      <c r="D63" s="62">
        <f>厨电!D63+洗碗机!D63</f>
        <v>57.252958683393189</v>
      </c>
      <c r="E63" s="62">
        <f>厨电!E63+洗碗机!E63</f>
        <v>57.002863963138935</v>
      </c>
      <c r="F63" s="62">
        <f>厨电!F63+洗碗机!F63</f>
        <v>64.879203176753776</v>
      </c>
      <c r="G63" s="62">
        <f>厨电!G63+洗碗机!G63</f>
        <v>70.662274094915347</v>
      </c>
      <c r="H63" s="62">
        <f>厨电!H63+洗碗机!H63</f>
        <v>69.489454976735516</v>
      </c>
      <c r="I63" s="62">
        <f>厨电!I63+洗碗机!I63</f>
        <v>53.384991758582117</v>
      </c>
      <c r="J63" s="62">
        <f>厨电!J63+洗碗机!J63</f>
        <v>71.178082321467798</v>
      </c>
      <c r="K63" s="62">
        <f>厨电!K63+洗碗机!K63</f>
        <v>59.275404257565512</v>
      </c>
      <c r="L63" s="62">
        <f>厨电!L63+洗碗机!L63</f>
        <v>80.035422070361207</v>
      </c>
      <c r="M63" s="62">
        <f>厨电!M63+洗碗机!M63</f>
        <v>74.826636397652734</v>
      </c>
      <c r="N63" s="62">
        <f>厨电!N63+洗碗机!N63</f>
        <v>66.28331681730711</v>
      </c>
      <c r="O63" s="62">
        <f>厨电!O63+洗碗机!O63</f>
        <v>65.575104765708801</v>
      </c>
      <c r="P63" s="367">
        <f t="shared" si="15"/>
        <v>789.84571328358197</v>
      </c>
      <c r="Q63" s="87">
        <f t="shared" si="16"/>
        <v>0.46231361948346672</v>
      </c>
      <c r="R63" s="63">
        <f t="shared" si="17"/>
        <v>1.8591102570188266E-2</v>
      </c>
    </row>
    <row r="64" spans="1:20" ht="13.5" hidden="1" outlineLevel="1">
      <c r="B64" s="398"/>
      <c r="C64" s="48" t="s">
        <v>145</v>
      </c>
      <c r="D64" s="62">
        <f>厨电!D64+洗碗机!D64</f>
        <v>53.024199872267424</v>
      </c>
      <c r="E64" s="62">
        <f>厨电!E64+洗碗机!E64</f>
        <v>36.11688419824425</v>
      </c>
      <c r="F64" s="62">
        <f>厨电!F64+洗碗机!F64</f>
        <v>42.71432875064329</v>
      </c>
      <c r="G64" s="62">
        <f>厨电!G64+洗碗机!G64</f>
        <v>47.422347658424727</v>
      </c>
      <c r="H64" s="62">
        <f>厨电!H64+洗碗机!H64</f>
        <v>51.318558820464133</v>
      </c>
      <c r="I64" s="62">
        <f>厨电!I64+洗碗机!I64</f>
        <v>39.895290033671721</v>
      </c>
      <c r="J64" s="62">
        <f>厨电!J64+洗碗机!J64</f>
        <v>46.842037055276109</v>
      </c>
      <c r="K64" s="62">
        <f>厨电!K64+洗碗机!K64</f>
        <v>42.28916412831952</v>
      </c>
      <c r="L64" s="62">
        <f>厨电!L64+洗碗机!L64</f>
        <v>44.380724114836227</v>
      </c>
      <c r="M64" s="62">
        <f>厨电!M64+洗碗机!M64</f>
        <v>43.750953354863192</v>
      </c>
      <c r="N64" s="62">
        <f>厨电!N64+洗碗机!N64</f>
        <v>41.665853052723392</v>
      </c>
      <c r="O64" s="62">
        <f>厨电!O64+洗碗机!O64</f>
        <v>42.278667915489898</v>
      </c>
      <c r="P64" s="367">
        <f t="shared" si="15"/>
        <v>531.6990089552238</v>
      </c>
      <c r="Q64" s="87">
        <f t="shared" si="16"/>
        <v>0.31121482230239916</v>
      </c>
      <c r="R64" s="63">
        <f t="shared" si="17"/>
        <v>1.2514938861743248E-2</v>
      </c>
    </row>
    <row r="65" spans="1:20" ht="13.5" hidden="1" outlineLevel="1">
      <c r="B65" s="398"/>
      <c r="C65" s="48" t="s">
        <v>380</v>
      </c>
      <c r="D65" s="62">
        <f>厨电!D65+洗碗机!D65</f>
        <v>-103.56399743364487</v>
      </c>
      <c r="E65" s="62">
        <f>厨电!E65+洗碗机!E65</f>
        <v>-102.18036635375813</v>
      </c>
      <c r="F65" s="62">
        <f>厨电!F65+洗碗机!F65</f>
        <v>-117.45292293230263</v>
      </c>
      <c r="G65" s="62">
        <f>厨电!G65+洗碗机!G65</f>
        <v>-128.53314608159633</v>
      </c>
      <c r="H65" s="62">
        <f>厨电!H65+洗碗机!H65</f>
        <v>-129.77034033779489</v>
      </c>
      <c r="I65" s="62">
        <f>厨电!I65+洗碗机!I65</f>
        <v>-98.458457545117</v>
      </c>
      <c r="J65" s="62">
        <f>厨电!J65+洗碗机!J65</f>
        <v>-135.00403178055211</v>
      </c>
      <c r="K65" s="62">
        <f>厨电!K65+洗碗机!K65</f>
        <v>-114.14718358538201</v>
      </c>
      <c r="L65" s="62">
        <f>厨电!L65+洗碗机!L65</f>
        <v>-151.06772937159693</v>
      </c>
      <c r="M65" s="62">
        <f>厨电!M65+洗碗机!M65</f>
        <v>-144.87962416019249</v>
      </c>
      <c r="N65" s="62">
        <f>厨电!N65+洗碗机!N65</f>
        <v>-128.56756149816033</v>
      </c>
      <c r="O65" s="62">
        <f>厨电!O65+洗碗机!O65</f>
        <v>-127.96095235273805</v>
      </c>
      <c r="P65" s="367">
        <f t="shared" si="15"/>
        <v>-1481.5863134328356</v>
      </c>
      <c r="Q65" s="87">
        <f t="shared" si="16"/>
        <v>-0.86720421421642468</v>
      </c>
      <c r="R65" s="63">
        <f t="shared" si="17"/>
        <v>-3.4873042489663525E-2</v>
      </c>
    </row>
    <row r="66" spans="1:20" ht="13.5" hidden="1" outlineLevel="1">
      <c r="B66" s="398"/>
      <c r="C66" s="48" t="s">
        <v>146</v>
      </c>
      <c r="D66" s="62">
        <f>厨电!D66+洗碗机!D66</f>
        <v>70.389509115662136</v>
      </c>
      <c r="E66" s="62">
        <f>厨电!E66+洗碗机!E66</f>
        <v>69.881588490017393</v>
      </c>
      <c r="F66" s="62">
        <f>厨电!F66+洗碗机!F66</f>
        <v>83.956883867993142</v>
      </c>
      <c r="G66" s="62">
        <f>厨电!G66+洗碗机!G66</f>
        <v>93.08829816427999</v>
      </c>
      <c r="H66" s="62">
        <f>厨电!H66+洗碗机!H66</f>
        <v>99.310613129203716</v>
      </c>
      <c r="I66" s="62">
        <f>厨电!I66+洗碗机!I66</f>
        <v>79.416528591205591</v>
      </c>
      <c r="J66" s="62">
        <f>厨电!J66+洗碗机!J66</f>
        <v>107.19592141913101</v>
      </c>
      <c r="K66" s="62">
        <f>厨电!K66+洗碗机!K66</f>
        <v>91.025228204374088</v>
      </c>
      <c r="L66" s="62">
        <f>厨电!L66+洗碗机!L66</f>
        <v>124.61776971946097</v>
      </c>
      <c r="M66" s="62">
        <f>厨电!M66+洗碗机!M66</f>
        <v>126.98003238944369</v>
      </c>
      <c r="N66" s="62">
        <f>厨电!N66+洗碗机!N66</f>
        <v>113.32229029131909</v>
      </c>
      <c r="O66" s="62">
        <f>厨电!O66+洗碗机!O66</f>
        <v>114.91559169253611</v>
      </c>
      <c r="P66" s="367">
        <f>SUM(D66:O66)</f>
        <v>1174.1002550746271</v>
      </c>
      <c r="Q66" s="87">
        <f t="shared" si="16"/>
        <v>0.68722603596017418</v>
      </c>
      <c r="R66" s="63">
        <f t="shared" si="17"/>
        <v>2.7635546920971456E-2</v>
      </c>
    </row>
    <row r="67" spans="1:20" ht="13.5" hidden="1" outlineLevel="1">
      <c r="B67" s="399" t="s">
        <v>147</v>
      </c>
      <c r="C67" s="59" t="s">
        <v>341</v>
      </c>
      <c r="D67" s="62">
        <f>厨电!D67+洗碗机!D67</f>
        <v>646.83941957651405</v>
      </c>
      <c r="E67" s="62">
        <f>厨电!E67+洗碗机!E67</f>
        <v>646.03532804929796</v>
      </c>
      <c r="F67" s="62">
        <f>厨电!F67+洗碗机!F67</f>
        <v>647.85780232547995</v>
      </c>
      <c r="G67" s="62">
        <f>厨电!G67+洗碗机!G67</f>
        <v>647.0065505758962</v>
      </c>
      <c r="H67" s="62">
        <f>厨电!H67+洗碗机!H67</f>
        <v>647.02012588994887</v>
      </c>
      <c r="I67" s="62">
        <f>厨电!I67+洗碗机!I67</f>
        <v>523.50598487787579</v>
      </c>
      <c r="J67" s="62">
        <f>厨电!J67+洗碗机!J67</f>
        <v>522.40609198390325</v>
      </c>
      <c r="K67" s="62">
        <f>厨电!K67+洗碗机!K67</f>
        <v>522.79092459111621</v>
      </c>
      <c r="L67" s="62">
        <f>厨电!L67+洗碗机!L67</f>
        <v>523.79508753080563</v>
      </c>
      <c r="M67" s="62">
        <f>厨电!M67+洗碗机!M67</f>
        <v>522.9450369887121</v>
      </c>
      <c r="N67" s="62">
        <f>厨电!N67+洗碗机!N67</f>
        <v>522.82729866563625</v>
      </c>
      <c r="O67" s="62">
        <f>厨电!O67+洗碗机!O67</f>
        <v>523.48303506421655</v>
      </c>
      <c r="P67" s="89">
        <f t="shared" si="15"/>
        <v>6896.5126861194021</v>
      </c>
      <c r="Q67" s="87">
        <f t="shared" si="16"/>
        <v>4.036676642174517</v>
      </c>
      <c r="R67" s="63">
        <f>P67/$P$71</f>
        <v>0.16232761989836514</v>
      </c>
    </row>
    <row r="68" spans="1:20" ht="13.5" hidden="1" outlineLevel="1">
      <c r="B68" s="399"/>
      <c r="C68" s="59" t="s">
        <v>335</v>
      </c>
      <c r="D68" s="62">
        <f>厨电!D68+洗碗机!D68</f>
        <v>0</v>
      </c>
      <c r="E68" s="62">
        <f>厨电!E68+洗碗机!E68</f>
        <v>0</v>
      </c>
      <c r="F68" s="62">
        <f>厨电!F68+洗碗机!F68</f>
        <v>0</v>
      </c>
      <c r="G68" s="62">
        <f>厨电!G68+洗碗机!G68</f>
        <v>0</v>
      </c>
      <c r="H68" s="62">
        <f>厨电!H68+洗碗机!H68</f>
        <v>0</v>
      </c>
      <c r="I68" s="62">
        <f>厨电!I68+洗碗机!I68</f>
        <v>0</v>
      </c>
      <c r="J68" s="62">
        <f>厨电!J68+洗碗机!J68</f>
        <v>0</v>
      </c>
      <c r="K68" s="62">
        <f>厨电!K68+洗碗机!K68</f>
        <v>0</v>
      </c>
      <c r="L68" s="62">
        <f>厨电!L68+洗碗机!L68</f>
        <v>0</v>
      </c>
      <c r="M68" s="62">
        <f>厨电!M68+洗碗机!M68</f>
        <v>0</v>
      </c>
      <c r="N68" s="62">
        <f>厨电!N68+洗碗机!N68</f>
        <v>0</v>
      </c>
      <c r="O68" s="62">
        <f>厨电!O68+洗碗机!O68</f>
        <v>0</v>
      </c>
      <c r="P68" s="89">
        <f>SUM(D68:O68)</f>
        <v>0</v>
      </c>
    </row>
    <row r="69" spans="1:20" ht="13.5" hidden="1" outlineLevel="1">
      <c r="B69" s="399"/>
      <c r="C69" s="59" t="s">
        <v>336</v>
      </c>
      <c r="D69" s="62">
        <f>厨电!D69+洗碗机!D69</f>
        <v>0</v>
      </c>
      <c r="E69" s="62">
        <f>厨电!E69+洗碗机!E69</f>
        <v>0</v>
      </c>
      <c r="F69" s="62">
        <f>厨电!F69+洗碗机!F69</f>
        <v>0</v>
      </c>
      <c r="G69" s="62">
        <f>厨电!G69+洗碗机!G69</f>
        <v>0</v>
      </c>
      <c r="H69" s="62">
        <f>厨电!H69+洗碗机!H69</f>
        <v>0</v>
      </c>
      <c r="I69" s="62">
        <f>厨电!I69+洗碗机!I69</f>
        <v>0</v>
      </c>
      <c r="J69" s="62">
        <f>厨电!J69+洗碗机!J69</f>
        <v>0</v>
      </c>
      <c r="K69" s="62">
        <f>厨电!K69+洗碗机!K69</f>
        <v>0</v>
      </c>
      <c r="L69" s="62">
        <f>厨电!L69+洗碗机!L69</f>
        <v>0</v>
      </c>
      <c r="M69" s="62">
        <f>厨电!M69+洗碗机!M69</f>
        <v>0</v>
      </c>
      <c r="N69" s="62">
        <f>厨电!N69+洗碗机!N69</f>
        <v>0</v>
      </c>
      <c r="O69" s="62">
        <f>厨电!O69+洗碗机!O69</f>
        <v>0</v>
      </c>
      <c r="P69" s="89">
        <f>SUM(D69:O69)</f>
        <v>0</v>
      </c>
    </row>
    <row r="70" spans="1:20" ht="13.5" hidden="1" outlineLevel="1">
      <c r="B70" s="399"/>
      <c r="C70" s="59" t="s">
        <v>337</v>
      </c>
      <c r="D70" s="62">
        <f>厨电!D70+洗碗机!D70</f>
        <v>0</v>
      </c>
      <c r="E70" s="62">
        <f>厨电!E70+洗碗机!E70</f>
        <v>0</v>
      </c>
      <c r="F70" s="62">
        <f>厨电!F70+洗碗机!F70</f>
        <v>0</v>
      </c>
      <c r="G70" s="62">
        <f>厨电!G70+洗碗机!G70</f>
        <v>0</v>
      </c>
      <c r="H70" s="62">
        <f>厨电!H70+洗碗机!H70</f>
        <v>0</v>
      </c>
      <c r="I70" s="62">
        <f>厨电!I70+洗碗机!I70</f>
        <v>0</v>
      </c>
      <c r="J70" s="62">
        <f>厨电!J70+洗碗机!J70</f>
        <v>0</v>
      </c>
      <c r="K70" s="62">
        <f>厨电!K70+洗碗机!K70</f>
        <v>0</v>
      </c>
      <c r="L70" s="62">
        <f>厨电!L70+洗碗机!L70</f>
        <v>0</v>
      </c>
      <c r="M70" s="62">
        <f>厨电!M70+洗碗机!M70</f>
        <v>0</v>
      </c>
      <c r="N70" s="62">
        <f>厨电!N70+洗碗机!N70</f>
        <v>0</v>
      </c>
      <c r="O70" s="62">
        <f>厨电!O70+洗碗机!O70</f>
        <v>0</v>
      </c>
      <c r="P70" s="89">
        <f>SUM(D70:O70)</f>
        <v>0</v>
      </c>
    </row>
    <row r="71" spans="1:20" ht="13.5" hidden="1" outlineLevel="1">
      <c r="B71" s="397" t="s">
        <v>332</v>
      </c>
      <c r="C71" s="397"/>
      <c r="D71" s="99">
        <f>厨电!D71+洗碗机!D71</f>
        <v>3700.1281716422072</v>
      </c>
      <c r="E71" s="99">
        <f>厨电!E71+洗碗机!E71</f>
        <v>3527.6003334700144</v>
      </c>
      <c r="F71" s="99">
        <f>厨电!F71+洗碗机!F71</f>
        <v>3838.5631446483021</v>
      </c>
      <c r="G71" s="99">
        <f>厨电!G71+洗碗机!G71</f>
        <v>3725.4835279878221</v>
      </c>
      <c r="H71" s="99">
        <f>厨电!H71+洗碗机!H71</f>
        <v>3725.5497383234301</v>
      </c>
      <c r="I71" s="99">
        <f>厨电!I71+洗碗机!I71</f>
        <v>3231.5589016610684</v>
      </c>
      <c r="J71" s="99">
        <f>厨电!J71+洗碗机!J71</f>
        <v>3347.4786802737526</v>
      </c>
      <c r="K71" s="99">
        <f>厨电!K71+洗碗机!K71</f>
        <v>3318.8085166392289</v>
      </c>
      <c r="L71" s="99">
        <f>厨电!L71+洗碗机!L71</f>
        <v>3556.8134951846359</v>
      </c>
      <c r="M71" s="99">
        <f>厨电!M71+洗碗机!M71</f>
        <v>3502.3639905302698</v>
      </c>
      <c r="N71" s="99">
        <f>厨电!N71+洗碗机!N71</f>
        <v>3433.5414958103306</v>
      </c>
      <c r="O71" s="99">
        <f>厨电!O71+洗碗机!O71</f>
        <v>3577.2563420637512</v>
      </c>
      <c r="P71" s="367">
        <f>SUM(P55:P67)</f>
        <v>42485.146338234823</v>
      </c>
    </row>
    <row r="72" spans="1:20" ht="13.5" hidden="1" outlineLevel="1">
      <c r="B72" s="397" t="s">
        <v>333</v>
      </c>
      <c r="C72" s="397"/>
      <c r="D72" s="57">
        <f>D71/D54*1000</f>
        <v>30.122015757682533</v>
      </c>
      <c r="E72" s="57">
        <f t="shared" ref="E72:O72" si="18">E71/E54*1000</f>
        <v>29.042113641542947</v>
      </c>
      <c r="F72" s="57">
        <f t="shared" si="18"/>
        <v>26.653541905804886</v>
      </c>
      <c r="G72" s="57">
        <f t="shared" si="18"/>
        <v>23.925474773863428</v>
      </c>
      <c r="H72" s="57">
        <f t="shared" si="18"/>
        <v>26.122027880350231</v>
      </c>
      <c r="I72" s="57">
        <f t="shared" si="18"/>
        <v>26.360920650801198</v>
      </c>
      <c r="J72" s="57">
        <f t="shared" si="18"/>
        <v>21.453108431165379</v>
      </c>
      <c r="K72" s="57">
        <f t="shared" si="18"/>
        <v>26.001727672317248</v>
      </c>
      <c r="L72" s="57">
        <f t="shared" si="18"/>
        <v>19.730479254366429</v>
      </c>
      <c r="M72" s="57">
        <f t="shared" si="18"/>
        <v>22.416133782187167</v>
      </c>
      <c r="N72" s="57">
        <f t="shared" si="18"/>
        <v>24.413690954282782</v>
      </c>
      <c r="O72" s="57">
        <f t="shared" si="18"/>
        <v>25.848535273198436</v>
      </c>
      <c r="P72" s="57">
        <f>P71/P54*1000</f>
        <v>24.867466452732558</v>
      </c>
    </row>
    <row r="73" spans="1:20" ht="13.5" hidden="1" outlineLevel="1">
      <c r="B73" s="397" t="s">
        <v>412</v>
      </c>
      <c r="C73" s="397"/>
      <c r="D73" s="62">
        <f>厨电!D73+洗碗机!D73</f>
        <v>906.00885577777876</v>
      </c>
      <c r="E73" s="62">
        <f>厨电!E73+洗碗机!E73</f>
        <v>863.09378822222402</v>
      </c>
      <c r="F73" s="62">
        <f>厨电!F73+洗碗机!F73</f>
        <v>904.68398155555428</v>
      </c>
      <c r="G73" s="62">
        <f>厨电!G73+洗碗机!G73</f>
        <v>890.55243000000041</v>
      </c>
      <c r="H73" s="62">
        <f>厨电!H73+洗碗机!H73</f>
        <v>913.98683931903429</v>
      </c>
      <c r="I73" s="62">
        <f>厨电!I73+洗碗机!I73</f>
        <v>909.65920465128238</v>
      </c>
      <c r="J73" s="62">
        <f>厨电!J73+洗碗机!J73</f>
        <v>924.88143000000082</v>
      </c>
      <c r="K73" s="62">
        <f>厨电!K73+洗碗机!K73</f>
        <v>926.94580224929632</v>
      </c>
      <c r="L73" s="62">
        <f>厨电!L73+洗碗机!L73</f>
        <v>919.59716000000117</v>
      </c>
      <c r="M73" s="62">
        <f>厨电!M73+洗碗机!M73</f>
        <v>768.96339971310385</v>
      </c>
      <c r="N73" s="62">
        <f>厨电!N73+洗碗机!N73</f>
        <v>904.88142999999582</v>
      </c>
      <c r="O73" s="62">
        <f>厨电!O73+洗碗机!O73</f>
        <v>738.16083987145817</v>
      </c>
      <c r="P73" s="62">
        <f>SUM(D73:O73)</f>
        <v>10571.415161359731</v>
      </c>
      <c r="Q73" s="87">
        <f>P73/$P$54*1000</f>
        <v>6.1876758006229764</v>
      </c>
    </row>
    <row r="74" spans="1:20" hidden="1" outlineLevel="1">
      <c r="D74" s="63">
        <f t="shared" ref="D74:P74" si="19">D72/D53</f>
        <v>0.18071729271164111</v>
      </c>
      <c r="E74" s="63">
        <f t="shared" si="19"/>
        <v>0.17957770036296666</v>
      </c>
      <c r="F74" s="63">
        <f t="shared" si="19"/>
        <v>0.17238032690223254</v>
      </c>
      <c r="G74" s="63">
        <f t="shared" si="19"/>
        <v>0.15535300139184957</v>
      </c>
      <c r="H74" s="63">
        <f t="shared" si="19"/>
        <v>0.16597843846281102</v>
      </c>
      <c r="I74" s="63">
        <f t="shared" si="19"/>
        <v>0.19153887626582144</v>
      </c>
      <c r="J74" s="63">
        <f t="shared" si="19"/>
        <v>0.13662541373260739</v>
      </c>
      <c r="K74" s="63">
        <f t="shared" si="19"/>
        <v>0.16146070331803655</v>
      </c>
      <c r="L74" s="63">
        <f t="shared" si="19"/>
        <v>0.13073018072914067</v>
      </c>
      <c r="M74" s="63">
        <f t="shared" si="19"/>
        <v>0.14262397707407151</v>
      </c>
      <c r="N74" s="63">
        <f t="shared" si="19"/>
        <v>0.15648985368921578</v>
      </c>
      <c r="O74" s="63">
        <f t="shared" si="19"/>
        <v>0.16540833409204653</v>
      </c>
      <c r="P74" s="63">
        <f t="shared" si="19"/>
        <v>0.15977359622648907</v>
      </c>
    </row>
    <row r="75" spans="1:20" collapsed="1"/>
    <row r="76" spans="1:20" ht="14" customHeight="1">
      <c r="C76" s="401" t="s">
        <v>466</v>
      </c>
      <c r="D76" s="401"/>
      <c r="E76" s="401"/>
      <c r="F76" s="401"/>
      <c r="G76" s="401"/>
      <c r="H76" s="401"/>
      <c r="I76" s="401"/>
      <c r="J76" s="401"/>
      <c r="K76" s="401"/>
      <c r="L76" s="401"/>
      <c r="M76" s="401"/>
      <c r="N76" s="401"/>
      <c r="O76" s="401"/>
      <c r="P76" s="401"/>
      <c r="Q76" s="66">
        <f>P75/P57</f>
        <v>0</v>
      </c>
      <c r="R76" s="50"/>
      <c r="S76" s="106"/>
      <c r="T76" s="106"/>
    </row>
    <row r="77" spans="1:20" ht="13.5">
      <c r="A77" s="48" t="s">
        <v>604</v>
      </c>
      <c r="C77" s="51" t="s">
        <v>334</v>
      </c>
      <c r="D77" s="53" t="s">
        <v>320</v>
      </c>
      <c r="E77" s="53" t="s">
        <v>321</v>
      </c>
      <c r="F77" s="53" t="s">
        <v>322</v>
      </c>
      <c r="G77" s="53" t="s">
        <v>323</v>
      </c>
      <c r="H77" s="53" t="s">
        <v>324</v>
      </c>
      <c r="I77" s="53" t="s">
        <v>325</v>
      </c>
      <c r="J77" s="53" t="s">
        <v>326</v>
      </c>
      <c r="K77" s="53" t="s">
        <v>327</v>
      </c>
      <c r="L77" s="53" t="s">
        <v>328</v>
      </c>
      <c r="M77" s="53" t="s">
        <v>329</v>
      </c>
      <c r="N77" s="53" t="s">
        <v>330</v>
      </c>
      <c r="O77" s="53" t="s">
        <v>331</v>
      </c>
      <c r="P77" s="54" t="s">
        <v>332</v>
      </c>
      <c r="Q77" s="82" t="s">
        <v>333</v>
      </c>
      <c r="R77" s="82" t="s">
        <v>430</v>
      </c>
      <c r="S77" s="82" t="s">
        <v>434</v>
      </c>
      <c r="T77" s="82" t="s">
        <v>424</v>
      </c>
    </row>
    <row r="78" spans="1:20" ht="13.5">
      <c r="A78" s="48">
        <v>125</v>
      </c>
      <c r="B78" s="400" t="s">
        <v>435</v>
      </c>
      <c r="C78" s="400"/>
      <c r="D78" s="371">
        <v>154.60917983119955</v>
      </c>
      <c r="E78" s="371">
        <v>146.74311194066297</v>
      </c>
      <c r="F78" s="371">
        <v>145.28534753488975</v>
      </c>
      <c r="G78" s="367">
        <v>146.74311194066297</v>
      </c>
      <c r="H78" s="367"/>
      <c r="I78" s="367"/>
      <c r="J78" s="367"/>
      <c r="K78" s="367"/>
      <c r="L78" s="367"/>
      <c r="M78" s="367"/>
      <c r="N78" s="367"/>
      <c r="O78" s="367"/>
      <c r="P78" s="367"/>
    </row>
    <row r="79" spans="1:20" s="76" customFormat="1" ht="13.5">
      <c r="A79" s="353">
        <f>SUM(D79:F79)</f>
        <v>424233</v>
      </c>
      <c r="C79" s="73" t="s">
        <v>411</v>
      </c>
      <c r="D79" s="75">
        <f>厨电!D79+洗碗机!D79</f>
        <v>144968</v>
      </c>
      <c r="E79" s="75">
        <f>厨电!E79+洗碗机!E79</f>
        <v>148887</v>
      </c>
      <c r="F79" s="75">
        <f>厨电!F79+洗碗机!F79</f>
        <v>130378</v>
      </c>
      <c r="G79" s="75">
        <f>厨电!G79+洗碗机!G79</f>
        <v>151260</v>
      </c>
      <c r="H79" s="75">
        <f>厨电!H79+洗碗机!H79</f>
        <v>100574</v>
      </c>
      <c r="I79" s="75">
        <f>厨电!I79+洗碗机!I79</f>
        <v>0</v>
      </c>
      <c r="J79" s="75">
        <f>厨电!J79+洗碗机!J79</f>
        <v>0</v>
      </c>
      <c r="K79" s="75">
        <f>厨电!K79+洗碗机!K79</f>
        <v>0</v>
      </c>
      <c r="L79" s="75">
        <f>厨电!L79+洗碗机!L79</f>
        <v>0</v>
      </c>
      <c r="M79" s="75">
        <f>厨电!M79+洗碗机!M79</f>
        <v>0</v>
      </c>
      <c r="N79" s="75">
        <f>厨电!N79+洗碗机!N79</f>
        <v>0</v>
      </c>
      <c r="O79" s="75">
        <f>厨电!O79+洗碗机!O79</f>
        <v>0</v>
      </c>
      <c r="P79" s="367">
        <f>SUM(D79:O79)</f>
        <v>676067</v>
      </c>
      <c r="Q79" s="79"/>
      <c r="R79" s="79"/>
      <c r="S79" s="79"/>
      <c r="T79" s="79"/>
    </row>
    <row r="80" spans="1:20" ht="13.5">
      <c r="A80" s="353">
        <f t="shared" ref="A80:A95" si="20">SUM(D80:F80)</f>
        <v>3883.9477099999999</v>
      </c>
      <c r="B80" s="398" t="s">
        <v>135</v>
      </c>
      <c r="C80" s="48" t="s">
        <v>572</v>
      </c>
      <c r="D80" s="62">
        <f>厨电!D80+洗碗机!D80</f>
        <v>1382.5836199999999</v>
      </c>
      <c r="E80" s="62">
        <f>厨电!E80+洗碗机!E80</f>
        <v>1137.5572200000001</v>
      </c>
      <c r="F80" s="62">
        <f>厨电!F80+洗碗机!F80</f>
        <v>1363.8068699999999</v>
      </c>
      <c r="G80" s="62">
        <f>厨电!G80+洗碗机!G80</f>
        <v>496.59124999999995</v>
      </c>
      <c r="H80" s="62">
        <f>厨电!H80+洗碗机!H80</f>
        <v>687.31502</v>
      </c>
      <c r="I80" s="62">
        <f>厨电!I80+洗碗机!I80</f>
        <v>0</v>
      </c>
      <c r="J80" s="62">
        <f>厨电!J80+洗碗机!J80</f>
        <v>0</v>
      </c>
      <c r="K80" s="62">
        <f>厨电!K80+洗碗机!K80</f>
        <v>0</v>
      </c>
      <c r="L80" s="62">
        <f>厨电!L80+洗碗机!L80</f>
        <v>0</v>
      </c>
      <c r="M80" s="62">
        <f>厨电!M80+洗碗机!M80</f>
        <v>0</v>
      </c>
      <c r="N80" s="62">
        <f>厨电!N80+洗碗机!N80</f>
        <v>0</v>
      </c>
      <c r="O80" s="62">
        <f>厨电!O80+洗碗机!O80</f>
        <v>0</v>
      </c>
      <c r="P80" s="367">
        <f>SUM(D80:O80)</f>
        <v>5067.8539799999999</v>
      </c>
      <c r="Q80" s="87">
        <f>P80/$P$79*1000</f>
        <v>7.4960824592828823</v>
      </c>
      <c r="R80" s="63">
        <f>P80/$P$71</f>
        <v>0.11928531302807699</v>
      </c>
      <c r="T80" s="308">
        <f t="shared" ref="T80:T92" si="21">Q80-Q32</f>
        <v>-2.7498713518034661</v>
      </c>
    </row>
    <row r="81" spans="1:20" ht="13.5">
      <c r="A81" s="353">
        <f t="shared" si="20"/>
        <v>388.96190000000001</v>
      </c>
      <c r="B81" s="398"/>
      <c r="C81" s="48" t="s">
        <v>402</v>
      </c>
      <c r="D81" s="62">
        <f>厨电!D81+洗碗机!D81</f>
        <v>131.60955000000001</v>
      </c>
      <c r="E81" s="62">
        <f>厨电!E81+洗碗机!E81</f>
        <v>150.79809</v>
      </c>
      <c r="F81" s="62">
        <f>厨电!F81+洗碗机!F81</f>
        <v>106.55426</v>
      </c>
      <c r="G81" s="62">
        <f>厨电!G81+洗碗机!G81</f>
        <v>80.082979999999992</v>
      </c>
      <c r="H81" s="62">
        <f>厨电!H81+洗碗机!H81</f>
        <v>117.05033999999996</v>
      </c>
      <c r="I81" s="62">
        <f>厨电!I81+洗碗机!I81</f>
        <v>0</v>
      </c>
      <c r="J81" s="62">
        <f>厨电!J81+洗碗机!J81</f>
        <v>0</v>
      </c>
      <c r="K81" s="62">
        <f>厨电!K81+洗碗机!K81</f>
        <v>0</v>
      </c>
      <c r="L81" s="62">
        <f>厨电!L81+洗碗机!L81</f>
        <v>0</v>
      </c>
      <c r="M81" s="62">
        <f>厨电!M81+洗碗机!M81</f>
        <v>0</v>
      </c>
      <c r="N81" s="62">
        <f>厨电!N81+洗碗机!N81</f>
        <v>0</v>
      </c>
      <c r="O81" s="62">
        <f>厨电!O81+洗碗机!O81</f>
        <v>0</v>
      </c>
      <c r="P81" s="367">
        <f t="shared" ref="P81:P88" si="22">SUM(D81:O81)</f>
        <v>586.09522000000004</v>
      </c>
      <c r="Q81" s="87">
        <f>P81/$P$79*1000</f>
        <v>0.86691884088411353</v>
      </c>
      <c r="R81" s="63">
        <f t="shared" ref="R81:R91" si="23">P81/$P$71</f>
        <v>1.3795297192434037E-2</v>
      </c>
      <c r="T81" s="308">
        <f t="shared" si="21"/>
        <v>-0.16027579099119116</v>
      </c>
    </row>
    <row r="82" spans="1:20" ht="13.5">
      <c r="A82" s="353">
        <f t="shared" si="20"/>
        <v>204.19957999999997</v>
      </c>
      <c r="B82" s="398"/>
      <c r="C82" s="48" t="s">
        <v>403</v>
      </c>
      <c r="D82" s="62">
        <f>厨电!D82+洗碗机!D82</f>
        <v>-13.568060000000003</v>
      </c>
      <c r="E82" s="62">
        <f>厨电!E82+洗碗机!E82</f>
        <v>5.0938100000000004</v>
      </c>
      <c r="F82" s="62">
        <f>厨电!F82+洗碗机!F82</f>
        <v>212.67382999999998</v>
      </c>
      <c r="G82" s="62">
        <f>厨电!G82+洗碗机!G82</f>
        <v>-164.6679</v>
      </c>
      <c r="H82" s="62">
        <f>厨电!H82+洗碗机!H82</f>
        <v>62.188000000000002</v>
      </c>
      <c r="I82" s="62">
        <f>厨电!I82+洗碗机!I82</f>
        <v>0</v>
      </c>
      <c r="J82" s="62">
        <f>厨电!J82+洗碗机!J82</f>
        <v>0</v>
      </c>
      <c r="K82" s="62">
        <f>厨电!K82+洗碗机!K82</f>
        <v>0</v>
      </c>
      <c r="L82" s="62">
        <f>厨电!L82+洗碗机!L82</f>
        <v>0</v>
      </c>
      <c r="M82" s="62">
        <f>厨电!M82+洗碗机!M82</f>
        <v>0</v>
      </c>
      <c r="N82" s="62">
        <f>厨电!N82+洗碗机!N82</f>
        <v>0</v>
      </c>
      <c r="O82" s="62">
        <f>厨电!O82+洗碗机!O82</f>
        <v>0</v>
      </c>
      <c r="P82" s="367">
        <f t="shared" si="22"/>
        <v>101.71967999999997</v>
      </c>
      <c r="Q82" s="87">
        <f t="shared" ref="Q82:Q91" si="24">P82/$P$79*1000</f>
        <v>0.15045798715216091</v>
      </c>
      <c r="R82" s="63">
        <f t="shared" si="23"/>
        <v>2.3942410175590376E-3</v>
      </c>
      <c r="T82" s="308">
        <f t="shared" si="21"/>
        <v>0.82395473267085939</v>
      </c>
    </row>
    <row r="83" spans="1:20" ht="13.5">
      <c r="A83" s="353">
        <f t="shared" si="20"/>
        <v>106.62743</v>
      </c>
      <c r="B83" s="398"/>
      <c r="C83" s="48" t="s">
        <v>383</v>
      </c>
      <c r="D83" s="62">
        <f>厨电!D83+洗碗机!D83</f>
        <v>38.883920000000003</v>
      </c>
      <c r="E83" s="62">
        <f>厨电!E83+洗碗机!E83</f>
        <v>31.283620000000003</v>
      </c>
      <c r="F83" s="62">
        <f>厨电!F83+洗碗机!F83</f>
        <v>36.459890000000001</v>
      </c>
      <c r="G83" s="62">
        <f>厨电!G83+洗碗机!G83</f>
        <v>32.347280000000005</v>
      </c>
      <c r="H83" s="62">
        <f>厨电!H83+洗碗机!H83</f>
        <v>29.898079999999997</v>
      </c>
      <c r="I83" s="62">
        <f>厨电!I83+洗碗机!I83</f>
        <v>0</v>
      </c>
      <c r="J83" s="62">
        <f>厨电!J83+洗碗机!J83</f>
        <v>0</v>
      </c>
      <c r="K83" s="62">
        <f>厨电!K83+洗碗机!K83</f>
        <v>0</v>
      </c>
      <c r="L83" s="62">
        <f>厨电!L83+洗碗机!L83</f>
        <v>0</v>
      </c>
      <c r="M83" s="62">
        <f>厨电!M83+洗碗机!M83</f>
        <v>0</v>
      </c>
      <c r="N83" s="62">
        <f>厨电!N83+洗碗机!N83</f>
        <v>0</v>
      </c>
      <c r="O83" s="62">
        <f>厨电!O83+洗碗机!O83</f>
        <v>0</v>
      </c>
      <c r="P83" s="367">
        <f t="shared" si="22"/>
        <v>168.87279000000001</v>
      </c>
      <c r="Q83" s="87">
        <f t="shared" si="24"/>
        <v>0.2497870625248681</v>
      </c>
      <c r="R83" s="63">
        <f t="shared" si="23"/>
        <v>3.9748666193959109E-3</v>
      </c>
      <c r="T83" s="308">
        <f t="shared" si="21"/>
        <v>-3.2792444512308672E-2</v>
      </c>
    </row>
    <row r="84" spans="1:20" ht="13.5">
      <c r="A84" s="353">
        <f t="shared" si="20"/>
        <v>1636.5044400000002</v>
      </c>
      <c r="B84" s="398"/>
      <c r="C84" s="48" t="s">
        <v>140</v>
      </c>
      <c r="D84" s="62">
        <f>厨电!D84+洗碗机!D84</f>
        <v>564.14260000000002</v>
      </c>
      <c r="E84" s="62">
        <f>厨电!E84+洗碗机!E84</f>
        <v>519.94344000000001</v>
      </c>
      <c r="F84" s="62">
        <f>厨电!F84+洗碗机!F84</f>
        <v>552.41840000000002</v>
      </c>
      <c r="G84" s="62">
        <f>厨电!G84+洗碗机!G84</f>
        <v>550.41412573084483</v>
      </c>
      <c r="H84" s="62">
        <f>厨电!H84+洗碗机!H84</f>
        <v>618.23527501332774</v>
      </c>
      <c r="I84" s="62">
        <f>厨电!I84+洗碗机!I84</f>
        <v>0</v>
      </c>
      <c r="J84" s="62">
        <f>厨电!J84+洗碗机!J84</f>
        <v>0</v>
      </c>
      <c r="K84" s="62">
        <f>厨电!K84+洗碗机!K84</f>
        <v>0</v>
      </c>
      <c r="L84" s="62">
        <f>厨电!L84+洗碗机!L84</f>
        <v>0</v>
      </c>
      <c r="M84" s="62">
        <f>厨电!M84+洗碗机!M84</f>
        <v>0</v>
      </c>
      <c r="N84" s="62">
        <f>厨电!N84+洗碗机!N84</f>
        <v>0</v>
      </c>
      <c r="O84" s="62">
        <f>厨电!O84+洗碗机!O84</f>
        <v>0</v>
      </c>
      <c r="P84" s="367">
        <f t="shared" si="22"/>
        <v>2805.1538407441726</v>
      </c>
      <c r="Q84" s="87">
        <f t="shared" si="24"/>
        <v>4.1492246193708207</v>
      </c>
      <c r="R84" s="63">
        <f t="shared" si="23"/>
        <v>6.6026695975380315E-2</v>
      </c>
      <c r="T84" s="308">
        <f t="shared" si="21"/>
        <v>-0.52131499145455606</v>
      </c>
    </row>
    <row r="85" spans="1:20" ht="13.5">
      <c r="A85" s="353">
        <f t="shared" si="20"/>
        <v>815.0489399999999</v>
      </c>
      <c r="B85" s="398"/>
      <c r="C85" s="48" t="s">
        <v>141</v>
      </c>
      <c r="D85" s="62">
        <f>厨电!D85+洗碗机!D85</f>
        <v>285.56659999999999</v>
      </c>
      <c r="E85" s="62">
        <f>厨电!E85+洗碗机!E85</f>
        <v>266.47549999999995</v>
      </c>
      <c r="F85" s="62">
        <f>厨电!F85+洗碗机!F85</f>
        <v>263.00684000000001</v>
      </c>
      <c r="G85" s="62">
        <f>厨电!G85+洗碗机!G85</f>
        <v>166.01058</v>
      </c>
      <c r="H85" s="62">
        <f>厨电!H85+洗碗机!H85</f>
        <v>283.18064999999996</v>
      </c>
      <c r="I85" s="62">
        <f>厨电!I85+洗碗机!I85</f>
        <v>0</v>
      </c>
      <c r="J85" s="62">
        <f>厨电!J85+洗碗机!J85</f>
        <v>0</v>
      </c>
      <c r="K85" s="62">
        <f>厨电!K85+洗碗机!K85</f>
        <v>0</v>
      </c>
      <c r="L85" s="62">
        <f>厨电!L85+洗碗机!L85</f>
        <v>0</v>
      </c>
      <c r="M85" s="62">
        <f>厨电!M85+洗碗机!M85</f>
        <v>0</v>
      </c>
      <c r="N85" s="62">
        <f>厨电!N85+洗碗机!N85</f>
        <v>0</v>
      </c>
      <c r="O85" s="62">
        <f>厨电!O85+洗碗机!O85</f>
        <v>0</v>
      </c>
      <c r="P85" s="367">
        <f t="shared" si="22"/>
        <v>1264.2401699999998</v>
      </c>
      <c r="Q85" s="87">
        <f t="shared" si="24"/>
        <v>1.8699924267861023</v>
      </c>
      <c r="R85" s="63">
        <f t="shared" si="23"/>
        <v>2.9757227618685111E-2</v>
      </c>
      <c r="T85" s="308">
        <f t="shared" si="21"/>
        <v>-8.610842805590524E-2</v>
      </c>
    </row>
    <row r="86" spans="1:20" ht="13.5">
      <c r="A86" s="353">
        <f t="shared" si="20"/>
        <v>1128.1281100000001</v>
      </c>
      <c r="B86" s="398"/>
      <c r="C86" s="48" t="s">
        <v>142</v>
      </c>
      <c r="D86" s="62">
        <f>厨电!D86+洗碗机!D86</f>
        <v>325.35164000000003</v>
      </c>
      <c r="E86" s="62">
        <f>厨电!E86+洗碗机!E86</f>
        <v>550.19837000000007</v>
      </c>
      <c r="F86" s="62">
        <f>厨电!F86+洗碗机!F86</f>
        <v>252.57810000000001</v>
      </c>
      <c r="G86" s="62">
        <f>厨电!G86+洗碗机!G86</f>
        <v>290.93983999999995</v>
      </c>
      <c r="H86" s="62">
        <f>厨电!H86+洗碗机!H86</f>
        <v>334.64788999999996</v>
      </c>
      <c r="I86" s="62">
        <f>厨电!I86+洗碗机!I86</f>
        <v>0</v>
      </c>
      <c r="J86" s="62">
        <f>厨电!J86+洗碗机!J86</f>
        <v>0</v>
      </c>
      <c r="K86" s="62">
        <f>厨电!K86+洗碗机!K86</f>
        <v>0</v>
      </c>
      <c r="L86" s="62">
        <f>厨电!L86+洗碗机!L86</f>
        <v>0</v>
      </c>
      <c r="M86" s="62">
        <f>厨电!M86+洗碗机!M86</f>
        <v>0</v>
      </c>
      <c r="N86" s="62">
        <f>厨电!N86+洗碗机!N86</f>
        <v>0</v>
      </c>
      <c r="O86" s="62">
        <f>厨电!O86+洗碗机!O86</f>
        <v>0</v>
      </c>
      <c r="P86" s="367">
        <f t="shared" si="22"/>
        <v>1753.7158400000001</v>
      </c>
      <c r="Q86" s="87">
        <f t="shared" si="24"/>
        <v>2.5939971038373417</v>
      </c>
      <c r="R86" s="63">
        <f t="shared" si="23"/>
        <v>4.1278328807866915E-2</v>
      </c>
      <c r="T86" s="308">
        <f t="shared" si="21"/>
        <v>0.32385234954216013</v>
      </c>
    </row>
    <row r="87" spans="1:20" ht="13.5">
      <c r="A87" s="353">
        <f t="shared" si="20"/>
        <v>3203.6601900000001</v>
      </c>
      <c r="B87" s="398" t="s">
        <v>143</v>
      </c>
      <c r="C87" s="48" t="s">
        <v>404</v>
      </c>
      <c r="D87" s="62">
        <f>厨电!D87+洗碗机!D87</f>
        <v>1041.52631</v>
      </c>
      <c r="E87" s="62">
        <f>厨电!E87+洗碗机!E87</f>
        <v>1075.6812100000002</v>
      </c>
      <c r="F87" s="62">
        <f>厨电!F87+洗碗机!F87</f>
        <v>1086.4526700000001</v>
      </c>
      <c r="G87" s="62">
        <f>厨电!G87+洗碗机!G87</f>
        <v>1026.4090239728025</v>
      </c>
      <c r="H87" s="62">
        <f>厨电!H87+洗碗机!H87</f>
        <v>1204.5427749866722</v>
      </c>
      <c r="I87" s="62">
        <f>厨电!I87+洗碗机!I87</f>
        <v>0</v>
      </c>
      <c r="J87" s="62">
        <f>厨电!J87+洗碗机!J87</f>
        <v>0</v>
      </c>
      <c r="K87" s="62">
        <f>厨电!K87+洗碗机!K87</f>
        <v>0</v>
      </c>
      <c r="L87" s="62">
        <f>厨电!L87+洗碗机!L87</f>
        <v>0</v>
      </c>
      <c r="M87" s="62">
        <f>厨电!M87+洗碗机!M87</f>
        <v>0</v>
      </c>
      <c r="N87" s="62">
        <f>厨电!N87+洗碗机!N87</f>
        <v>0</v>
      </c>
      <c r="O87" s="62">
        <f>厨电!O87+洗碗机!O87</f>
        <v>0</v>
      </c>
      <c r="P87" s="367">
        <f t="shared" si="22"/>
        <v>5434.6119889594747</v>
      </c>
      <c r="Q87" s="87">
        <f t="shared" si="24"/>
        <v>8.0385701253862027</v>
      </c>
      <c r="R87" s="63">
        <f t="shared" si="23"/>
        <v>0.12791793032070964</v>
      </c>
      <c r="T87" s="308">
        <f t="shared" si="21"/>
        <v>0.22386719674624445</v>
      </c>
    </row>
    <row r="88" spans="1:20" ht="13.5">
      <c r="A88" s="353">
        <f t="shared" si="20"/>
        <v>197.49682999999999</v>
      </c>
      <c r="B88" s="398"/>
      <c r="C88" s="48" t="s">
        <v>501</v>
      </c>
      <c r="D88" s="62">
        <f>厨电!D88+洗碗机!D88</f>
        <v>65.733309999999989</v>
      </c>
      <c r="E88" s="62">
        <f>厨电!E88+洗碗机!E88</f>
        <v>67.479929999999996</v>
      </c>
      <c r="F88" s="62">
        <f>厨电!F88+洗碗机!F88</f>
        <v>64.283590000000004</v>
      </c>
      <c r="G88" s="62">
        <f>厨电!G88+洗碗机!G88</f>
        <v>109.59201999999999</v>
      </c>
      <c r="H88" s="62">
        <f>厨电!H88+洗碗机!H88</f>
        <v>51.851790000000001</v>
      </c>
      <c r="I88" s="62">
        <f>厨电!I88+洗碗机!I88</f>
        <v>0</v>
      </c>
      <c r="J88" s="62">
        <f>厨电!J88+洗碗机!J88</f>
        <v>0</v>
      </c>
      <c r="K88" s="62">
        <f>厨电!K88+洗碗机!K88</f>
        <v>0</v>
      </c>
      <c r="L88" s="62">
        <f>厨电!L88+洗碗机!L88</f>
        <v>0</v>
      </c>
      <c r="M88" s="62">
        <f>厨电!M88+洗碗机!M88</f>
        <v>0</v>
      </c>
      <c r="N88" s="62">
        <f>厨电!N88+洗碗机!N88</f>
        <v>0</v>
      </c>
      <c r="O88" s="62">
        <f>厨电!O88+洗碗机!O88</f>
        <v>0</v>
      </c>
      <c r="P88" s="367">
        <f t="shared" si="22"/>
        <v>358.94063999999997</v>
      </c>
      <c r="Q88" s="87">
        <f t="shared" si="24"/>
        <v>0.53092465687572388</v>
      </c>
      <c r="R88" s="63">
        <f t="shared" si="23"/>
        <v>8.4486148910111834E-3</v>
      </c>
      <c r="T88" s="308">
        <f t="shared" si="21"/>
        <v>5.01776072733916E-2</v>
      </c>
    </row>
    <row r="89" spans="1:20" ht="13.5">
      <c r="A89" s="353">
        <f t="shared" si="20"/>
        <v>69.004059999999996</v>
      </c>
      <c r="B89" s="398"/>
      <c r="C89" s="48" t="s">
        <v>145</v>
      </c>
      <c r="D89" s="62">
        <f>厨电!D89+洗碗机!D89</f>
        <v>18.652669999999997</v>
      </c>
      <c r="E89" s="62">
        <f>厨电!E89+洗碗机!E89</f>
        <v>37.63015</v>
      </c>
      <c r="F89" s="62">
        <f>厨电!F89+洗碗机!F89</f>
        <v>12.721239999999998</v>
      </c>
      <c r="G89" s="62">
        <f>厨电!G89+洗碗机!G89</f>
        <v>115.70388999999999</v>
      </c>
      <c r="H89" s="62">
        <f>厨电!H89+洗碗机!H89</f>
        <v>27.741720000000001</v>
      </c>
      <c r="I89" s="62">
        <f>厨电!I89+洗碗机!I89</f>
        <v>0</v>
      </c>
      <c r="J89" s="62">
        <f>厨电!J89+洗碗机!J89</f>
        <v>0</v>
      </c>
      <c r="K89" s="62">
        <f>厨电!K89+洗碗机!K89</f>
        <v>0</v>
      </c>
      <c r="L89" s="62">
        <f>厨电!L89+洗碗机!L89</f>
        <v>0</v>
      </c>
      <c r="M89" s="62">
        <f>厨电!M89+洗碗机!M89</f>
        <v>0</v>
      </c>
      <c r="N89" s="62">
        <f>厨电!N89+洗碗机!N89</f>
        <v>0</v>
      </c>
      <c r="O89" s="62">
        <f>厨电!O89+洗碗机!O89</f>
        <v>0</v>
      </c>
      <c r="P89" s="367">
        <f>SUM(D89:O89)</f>
        <v>212.44966999999997</v>
      </c>
      <c r="Q89" s="87">
        <f t="shared" si="24"/>
        <v>0.31424351432624276</v>
      </c>
      <c r="R89" s="63">
        <f t="shared" si="23"/>
        <v>5.0005634512503561E-3</v>
      </c>
      <c r="T89" s="308">
        <f t="shared" si="21"/>
        <v>0.26257577943474414</v>
      </c>
    </row>
    <row r="90" spans="1:20" ht="13.5">
      <c r="A90" s="353">
        <f t="shared" si="20"/>
        <v>-371.87022000000002</v>
      </c>
      <c r="B90" s="365"/>
      <c r="C90" s="48" t="s">
        <v>519</v>
      </c>
      <c r="D90" s="62">
        <f>厨电!D90+洗碗机!D90</f>
        <v>-122.11046</v>
      </c>
      <c r="E90" s="62">
        <f>厨电!E90+洗碗机!E90</f>
        <v>-141.68702999999999</v>
      </c>
      <c r="F90" s="62">
        <f>厨电!F90+洗碗机!F90</f>
        <v>-108.07273000000001</v>
      </c>
      <c r="G90" s="62">
        <f>厨电!G90+洗碗机!G90</f>
        <v>-138.15309999999999</v>
      </c>
      <c r="H90" s="62">
        <f>厨电!H90+洗碗机!H90</f>
        <v>-105.98232999999999</v>
      </c>
      <c r="I90" s="62">
        <f>厨电!I90+洗碗机!I90</f>
        <v>0</v>
      </c>
      <c r="J90" s="62">
        <f>厨电!J90+洗碗机!J90</f>
        <v>0</v>
      </c>
      <c r="K90" s="62">
        <f>厨电!K90+洗碗机!K90</f>
        <v>0</v>
      </c>
      <c r="L90" s="62">
        <f>厨电!L90+洗碗机!L90</f>
        <v>0</v>
      </c>
      <c r="M90" s="62">
        <f>厨电!M90+洗碗机!M90</f>
        <v>0</v>
      </c>
      <c r="N90" s="62">
        <f>厨电!N90+洗碗机!N90</f>
        <v>0</v>
      </c>
      <c r="O90" s="62">
        <f>厨电!O90+洗碗机!O90</f>
        <v>0</v>
      </c>
      <c r="P90" s="367">
        <f>SUM(D90:O90)</f>
        <v>-616.00565000000006</v>
      </c>
      <c r="Q90" s="87">
        <f t="shared" si="24"/>
        <v>-0.91116065419551617</v>
      </c>
      <c r="R90" s="63">
        <f t="shared" si="23"/>
        <v>-1.4499318069798461E-2</v>
      </c>
      <c r="T90" s="308">
        <f t="shared" si="21"/>
        <v>8.3302271193894106E-2</v>
      </c>
    </row>
    <row r="91" spans="1:20" ht="13.5">
      <c r="A91" s="353">
        <f t="shared" si="20"/>
        <v>173.84496000000001</v>
      </c>
      <c r="B91" s="365"/>
      <c r="C91" s="48" t="s">
        <v>146</v>
      </c>
      <c r="D91" s="62">
        <f>厨电!D91+洗碗机!D91</f>
        <v>63.887749999999997</v>
      </c>
      <c r="E91" s="62">
        <f>厨电!E91+洗碗机!E91</f>
        <v>62.012180000000001</v>
      </c>
      <c r="F91" s="62">
        <f>厨电!F91+洗碗机!F91</f>
        <v>47.94503000000001</v>
      </c>
      <c r="G91" s="62">
        <f>厨电!G91+洗碗机!G91</f>
        <v>62.441029999999998</v>
      </c>
      <c r="H91" s="62">
        <f>厨电!H91+洗碗机!H91</f>
        <v>47.284770000000009</v>
      </c>
      <c r="I91" s="62">
        <f>厨电!I91+洗碗机!I91</f>
        <v>0</v>
      </c>
      <c r="J91" s="62">
        <f>厨电!J91+洗碗机!J91</f>
        <v>0</v>
      </c>
      <c r="K91" s="62">
        <f>厨电!K91+洗碗机!K91</f>
        <v>0</v>
      </c>
      <c r="L91" s="62">
        <f>厨电!L91+洗碗机!L91</f>
        <v>0</v>
      </c>
      <c r="M91" s="62">
        <f>厨电!M91+洗碗机!M91</f>
        <v>0</v>
      </c>
      <c r="N91" s="62">
        <f>厨电!N91+洗碗机!N91</f>
        <v>0</v>
      </c>
      <c r="O91" s="62">
        <f>厨电!O91+洗碗机!O91</f>
        <v>0</v>
      </c>
      <c r="P91" s="367">
        <f t="shared" ref="P91:P92" si="25">SUM(D91:O91)</f>
        <v>283.57076000000006</v>
      </c>
      <c r="Q91" s="87">
        <f t="shared" si="24"/>
        <v>0.4194418008865986</v>
      </c>
      <c r="R91" s="63">
        <f t="shared" si="23"/>
        <v>6.6745859303960651E-3</v>
      </c>
      <c r="T91" s="308">
        <f t="shared" si="21"/>
        <v>-0.14524777166618358</v>
      </c>
    </row>
    <row r="92" spans="1:20" ht="13.5">
      <c r="A92" s="353">
        <f t="shared" si="20"/>
        <v>1244.98189</v>
      </c>
      <c r="B92" s="399" t="s">
        <v>147</v>
      </c>
      <c r="C92" s="59" t="s">
        <v>341</v>
      </c>
      <c r="D92" s="62">
        <f>厨电!D92+洗碗机!D92</f>
        <v>489.86078000000003</v>
      </c>
      <c r="E92" s="62">
        <f>厨电!E92+洗碗机!E92</f>
        <v>340.45069999999998</v>
      </c>
      <c r="F92" s="62">
        <f>厨电!F92+洗碗机!F92</f>
        <v>414.67040999999983</v>
      </c>
      <c r="G92" s="62">
        <f>厨电!G92+洗碗机!G92</f>
        <v>363.9688100000003</v>
      </c>
      <c r="H92" s="62">
        <f>厨电!H92+洗碗机!H92</f>
        <v>574.13819000000012</v>
      </c>
      <c r="I92" s="62">
        <f>厨电!I92+洗碗机!I92</f>
        <v>0</v>
      </c>
      <c r="J92" s="62">
        <f>厨电!J92+洗碗机!J92</f>
        <v>0</v>
      </c>
      <c r="K92" s="62">
        <f>厨电!K92+洗碗机!K92</f>
        <v>0</v>
      </c>
      <c r="L92" s="62">
        <f>厨电!L92+洗碗机!L92</f>
        <v>0</v>
      </c>
      <c r="M92" s="62">
        <f>厨电!M92+洗碗机!M92</f>
        <v>0</v>
      </c>
      <c r="N92" s="62">
        <f>厨电!N92+洗碗机!N92</f>
        <v>0</v>
      </c>
      <c r="O92" s="62">
        <f>厨电!O92+洗碗机!O92</f>
        <v>0</v>
      </c>
      <c r="P92" s="89">
        <f t="shared" si="25"/>
        <v>2183.0888900000004</v>
      </c>
      <c r="Q92" s="87">
        <f>P92/$P$79*1000</f>
        <v>3.2291013908384825</v>
      </c>
      <c r="R92" s="63">
        <f>P92/$P$71</f>
        <v>5.1384756277403083E-2</v>
      </c>
      <c r="T92" s="308">
        <f t="shared" si="21"/>
        <v>-0.98494301986185295</v>
      </c>
    </row>
    <row r="93" spans="1:20" ht="13.5">
      <c r="A93" s="353">
        <f t="shared" si="20"/>
        <v>552.71343000000002</v>
      </c>
      <c r="B93" s="399"/>
      <c r="C93" s="167" t="s">
        <v>335</v>
      </c>
      <c r="D93" s="62">
        <f>厨电!D93+洗碗机!D93</f>
        <v>183.51553000000001</v>
      </c>
      <c r="E93" s="62">
        <f>厨电!E93+洗碗机!E93</f>
        <v>184.59895</v>
      </c>
      <c r="F93" s="62">
        <f>厨电!F93+洗碗机!F93</f>
        <v>184.59895</v>
      </c>
      <c r="G93" s="62">
        <f>厨电!G93+洗碗机!G93</f>
        <v>184.59895</v>
      </c>
      <c r="H93" s="62">
        <f>厨电!H93+洗碗机!H93</f>
        <v>184.59895</v>
      </c>
      <c r="I93" s="62">
        <f>厨电!I93+洗碗机!I93</f>
        <v>0</v>
      </c>
      <c r="J93" s="62">
        <f>厨电!J93+洗碗机!J93</f>
        <v>0</v>
      </c>
      <c r="K93" s="62">
        <f>厨电!K93+洗碗机!K93</f>
        <v>0</v>
      </c>
      <c r="L93" s="62">
        <f>厨电!L93+洗碗机!L93</f>
        <v>0</v>
      </c>
      <c r="M93" s="62">
        <f>厨电!M93+洗碗机!M93</f>
        <v>0</v>
      </c>
      <c r="N93" s="62">
        <f>厨电!N93+洗碗机!N93</f>
        <v>0</v>
      </c>
      <c r="O93" s="62">
        <f>厨电!O93+洗碗机!O93</f>
        <v>0</v>
      </c>
      <c r="P93" s="89">
        <f>SUM(D93:O93)</f>
        <v>921.91133000000013</v>
      </c>
    </row>
    <row r="94" spans="1:20" ht="13.5">
      <c r="A94" s="353">
        <f t="shared" si="20"/>
        <v>21.234719999999999</v>
      </c>
      <c r="B94" s="399"/>
      <c r="C94" s="167" t="s">
        <v>336</v>
      </c>
      <c r="D94" s="62">
        <f>厨电!D94+洗碗机!D94</f>
        <v>9.6407600000000002</v>
      </c>
      <c r="E94" s="62">
        <f>厨电!E94+洗碗机!E94</f>
        <v>4.7406199999999998</v>
      </c>
      <c r="F94" s="62">
        <f>厨电!F94+洗碗机!F94</f>
        <v>6.8533399999999993</v>
      </c>
      <c r="G94" s="62">
        <f>厨电!G94+洗碗机!G94</f>
        <v>21.443170000000002</v>
      </c>
      <c r="H94" s="62">
        <f>厨电!H94+洗碗机!H94</f>
        <v>26.292390000000001</v>
      </c>
      <c r="I94" s="62">
        <f>厨电!I94+洗碗机!I94</f>
        <v>0</v>
      </c>
      <c r="J94" s="62">
        <f>厨电!J94+洗碗机!J94</f>
        <v>0</v>
      </c>
      <c r="K94" s="62">
        <f>厨电!K94+洗碗机!K94</f>
        <v>0</v>
      </c>
      <c r="L94" s="62">
        <f>厨电!L94+洗碗机!L94</f>
        <v>0</v>
      </c>
      <c r="M94" s="62">
        <f>厨电!M94+洗碗机!M94</f>
        <v>0</v>
      </c>
      <c r="N94" s="62">
        <f>厨电!N94+洗碗机!N94</f>
        <v>0</v>
      </c>
      <c r="O94" s="62">
        <f>厨电!O94+洗碗机!O94</f>
        <v>0</v>
      </c>
      <c r="P94" s="89">
        <f>SUM(D94:O94)</f>
        <v>68.970280000000002</v>
      </c>
    </row>
    <row r="95" spans="1:20" ht="13.5">
      <c r="A95" s="353">
        <f t="shared" si="20"/>
        <v>645.77262999999994</v>
      </c>
      <c r="B95" s="399"/>
      <c r="C95" s="167" t="s">
        <v>337</v>
      </c>
      <c r="D95" s="62">
        <f>厨电!D95+洗碗机!D95</f>
        <v>296.70449000000002</v>
      </c>
      <c r="E95" s="62">
        <f>厨电!E95+洗碗机!E95</f>
        <v>125.85002000000003</v>
      </c>
      <c r="F95" s="62">
        <f>厨电!F95+洗碗机!F95</f>
        <v>223.21811999999989</v>
      </c>
      <c r="G95" s="62">
        <f>厨电!G95+洗碗机!G95</f>
        <v>157.92669000000029</v>
      </c>
      <c r="H95" s="62">
        <f>厨电!H95+洗碗机!H95</f>
        <v>363.24685000000011</v>
      </c>
      <c r="I95" s="62">
        <f>厨电!I95+洗碗机!I95</f>
        <v>0</v>
      </c>
      <c r="J95" s="62">
        <f>厨电!J95+洗碗机!J95</f>
        <v>0</v>
      </c>
      <c r="K95" s="62">
        <f>厨电!K95+洗碗机!K95</f>
        <v>0</v>
      </c>
      <c r="L95" s="62">
        <f>厨电!L95+洗碗机!L95</f>
        <v>0</v>
      </c>
      <c r="M95" s="62">
        <f>厨电!M95+洗碗机!M95</f>
        <v>0</v>
      </c>
      <c r="N95" s="62">
        <f>厨电!N95+洗碗机!N95</f>
        <v>0</v>
      </c>
      <c r="O95" s="62">
        <f>厨电!O95+洗碗机!O95</f>
        <v>0</v>
      </c>
      <c r="P95" s="89">
        <f>SUM(D95:O95)</f>
        <v>1166.9461700000002</v>
      </c>
    </row>
    <row r="96" spans="1:20" ht="13.5">
      <c r="A96" s="353">
        <f>SUM(D96:F96)</f>
        <v>12680.535820000001</v>
      </c>
      <c r="B96" s="397" t="s">
        <v>332</v>
      </c>
      <c r="C96" s="397"/>
      <c r="D96" s="99">
        <f>厨电!D96+洗碗机!D96</f>
        <v>4272.1202300000004</v>
      </c>
      <c r="E96" s="99">
        <f>厨电!E96+洗碗机!E96</f>
        <v>4102.9171900000001</v>
      </c>
      <c r="F96" s="99">
        <f>厨电!F96+洗碗机!F96</f>
        <v>4305.4983999999995</v>
      </c>
      <c r="G96" s="99">
        <f>厨电!G96+洗碗机!G96</f>
        <v>2991.6798297036471</v>
      </c>
      <c r="H96" s="99">
        <f>厨电!H96+洗碗机!H96</f>
        <v>3932.0921700000004</v>
      </c>
      <c r="I96" s="99">
        <f>厨电!I96+洗碗机!I96</f>
        <v>0</v>
      </c>
      <c r="J96" s="99">
        <f>厨电!J96+洗碗机!J96</f>
        <v>0</v>
      </c>
      <c r="K96" s="99">
        <f>厨电!K96+洗碗机!K96</f>
        <v>0</v>
      </c>
      <c r="L96" s="99">
        <f>厨电!L96+洗碗机!L96</f>
        <v>0</v>
      </c>
      <c r="M96" s="99">
        <f>厨电!M96+洗碗机!M96</f>
        <v>0</v>
      </c>
      <c r="N96" s="99">
        <f>厨电!N96+洗碗机!N96</f>
        <v>0</v>
      </c>
      <c r="O96" s="99">
        <f>厨电!O96+洗碗机!O96</f>
        <v>0</v>
      </c>
      <c r="P96" s="367">
        <f>SUM(P80:P92)</f>
        <v>19604.307819703648</v>
      </c>
    </row>
    <row r="97" spans="1:20" ht="13.5">
      <c r="A97" s="111">
        <f>A96/A79*1000</f>
        <v>29.890498428929387</v>
      </c>
      <c r="B97" s="397" t="s">
        <v>333</v>
      </c>
      <c r="C97" s="397"/>
      <c r="D97" s="57">
        <f>D96/D79*1000</f>
        <v>29.469401730036978</v>
      </c>
      <c r="E97" s="57">
        <f t="shared" ref="E97:P97" si="26">E96/E79*1000</f>
        <v>27.557256106980461</v>
      </c>
      <c r="F97" s="315">
        <f t="shared" si="26"/>
        <v>33.023197165165897</v>
      </c>
      <c r="G97" s="57">
        <f t="shared" si="26"/>
        <v>19.778393691019748</v>
      </c>
      <c r="H97" s="57">
        <f t="shared" si="26"/>
        <v>39.096507745540599</v>
      </c>
      <c r="I97" s="57" t="e">
        <f t="shared" si="26"/>
        <v>#DIV/0!</v>
      </c>
      <c r="J97" s="57" t="e">
        <f t="shared" si="26"/>
        <v>#DIV/0!</v>
      </c>
      <c r="K97" s="57" t="e">
        <f t="shared" si="26"/>
        <v>#DIV/0!</v>
      </c>
      <c r="L97" s="57" t="e">
        <f t="shared" si="26"/>
        <v>#DIV/0!</v>
      </c>
      <c r="M97" s="57" t="e">
        <f t="shared" si="26"/>
        <v>#DIV/0!</v>
      </c>
      <c r="N97" s="57" t="e">
        <f t="shared" si="26"/>
        <v>#DIV/0!</v>
      </c>
      <c r="O97" s="57" t="e">
        <f t="shared" si="26"/>
        <v>#DIV/0!</v>
      </c>
      <c r="P97" s="57">
        <f t="shared" si="26"/>
        <v>28.997581333956024</v>
      </c>
    </row>
    <row r="98" spans="1:20" ht="13.5">
      <c r="A98" s="353">
        <f>SUM(D98:F98)</f>
        <v>2195.8931766783899</v>
      </c>
      <c r="B98" s="397" t="s">
        <v>412</v>
      </c>
      <c r="C98" s="397"/>
      <c r="D98" s="62">
        <f>厨电!D98+洗碗机!D98</f>
        <v>795.75699926457003</v>
      </c>
      <c r="E98" s="62">
        <f>厨电!E98+洗碗机!E98</f>
        <v>616.84591743873534</v>
      </c>
      <c r="F98" s="62">
        <f>厨电!F98+洗碗机!F98</f>
        <v>783.29025997508484</v>
      </c>
      <c r="G98" s="62">
        <f>厨电!G98+洗碗机!G98</f>
        <v>269.96061732569046</v>
      </c>
      <c r="H98" s="62">
        <f>厨电!H98+洗碗机!H98</f>
        <v>462.75306820402238</v>
      </c>
      <c r="I98" s="62">
        <f>厨电!I98+洗碗机!I98</f>
        <v>0</v>
      </c>
      <c r="J98" s="62">
        <f>厨电!J98+洗碗机!J98</f>
        <v>0</v>
      </c>
      <c r="K98" s="62">
        <f>厨电!K98+洗碗机!K98</f>
        <v>0</v>
      </c>
      <c r="L98" s="62">
        <f>厨电!L98+洗碗机!L98</f>
        <v>0</v>
      </c>
      <c r="M98" s="62">
        <f>厨电!M98+洗碗机!M98</f>
        <v>0</v>
      </c>
      <c r="N98" s="62">
        <f>厨电!N98+洗碗机!N98</f>
        <v>0</v>
      </c>
      <c r="O98" s="62">
        <f>厨电!O98+洗碗机!O98</f>
        <v>0</v>
      </c>
      <c r="P98" s="62"/>
      <c r="Q98" s="87">
        <f>P98/$P$54*1000</f>
        <v>0</v>
      </c>
    </row>
    <row r="99" spans="1:20" ht="13.5">
      <c r="A99" s="113">
        <f>A97/A78</f>
        <v>0.23912398743143509</v>
      </c>
      <c r="C99" s="56" t="s">
        <v>571</v>
      </c>
      <c r="D99" s="305">
        <f t="shared" ref="D99:P99" si="27">D97/D78</f>
        <v>0.1906057697363851</v>
      </c>
      <c r="E99" s="305">
        <f t="shared" si="27"/>
        <v>0.18779250175724438</v>
      </c>
      <c r="F99" s="305">
        <f t="shared" si="27"/>
        <v>0.22729888268488668</v>
      </c>
      <c r="G99" s="305">
        <f t="shared" si="27"/>
        <v>0.13478243325667877</v>
      </c>
      <c r="H99" s="305" t="e">
        <f t="shared" si="27"/>
        <v>#DIV/0!</v>
      </c>
      <c r="I99" s="305" t="e">
        <f t="shared" si="27"/>
        <v>#DIV/0!</v>
      </c>
      <c r="J99" s="305" t="e">
        <f t="shared" si="27"/>
        <v>#DIV/0!</v>
      </c>
      <c r="K99" s="305" t="e">
        <f t="shared" si="27"/>
        <v>#DIV/0!</v>
      </c>
      <c r="L99" s="305" t="e">
        <f t="shared" si="27"/>
        <v>#DIV/0!</v>
      </c>
      <c r="M99" s="305" t="e">
        <f t="shared" si="27"/>
        <v>#DIV/0!</v>
      </c>
      <c r="N99" s="305" t="e">
        <f t="shared" si="27"/>
        <v>#DIV/0!</v>
      </c>
      <c r="O99" s="305" t="e">
        <f t="shared" si="27"/>
        <v>#DIV/0!</v>
      </c>
      <c r="P99" s="305" t="e">
        <f t="shared" si="27"/>
        <v>#DIV/0!</v>
      </c>
    </row>
    <row r="101" spans="1:20" ht="14" customHeight="1">
      <c r="C101" s="401" t="s">
        <v>465</v>
      </c>
      <c r="D101" s="401"/>
      <c r="E101" s="401"/>
      <c r="F101" s="401"/>
      <c r="G101" s="401"/>
      <c r="H101" s="401"/>
      <c r="I101" s="401"/>
      <c r="J101" s="401"/>
      <c r="K101" s="401"/>
      <c r="L101" s="401"/>
      <c r="M101" s="401"/>
      <c r="N101" s="401"/>
      <c r="O101" s="401"/>
      <c r="P101" s="401"/>
      <c r="Q101" s="66" t="e">
        <f>P99/P80</f>
        <v>#DIV/0!</v>
      </c>
      <c r="R101" s="50"/>
      <c r="S101" s="106"/>
      <c r="T101" s="106"/>
    </row>
    <row r="102" spans="1:20" ht="13.5">
      <c r="A102" s="48" t="s">
        <v>604</v>
      </c>
      <c r="C102" s="51" t="s">
        <v>334</v>
      </c>
      <c r="D102" s="53" t="s">
        <v>320</v>
      </c>
      <c r="E102" s="53" t="s">
        <v>321</v>
      </c>
      <c r="F102" s="53" t="s">
        <v>322</v>
      </c>
      <c r="G102" s="53" t="s">
        <v>323</v>
      </c>
      <c r="H102" s="53" t="s">
        <v>324</v>
      </c>
      <c r="I102" s="53" t="s">
        <v>325</v>
      </c>
      <c r="J102" s="53" t="s">
        <v>326</v>
      </c>
      <c r="K102" s="53" t="s">
        <v>327</v>
      </c>
      <c r="L102" s="53" t="s">
        <v>328</v>
      </c>
      <c r="M102" s="53" t="s">
        <v>329</v>
      </c>
      <c r="N102" s="53" t="s">
        <v>330</v>
      </c>
      <c r="O102" s="53" t="s">
        <v>331</v>
      </c>
      <c r="P102" s="54" t="s">
        <v>332</v>
      </c>
      <c r="Q102" s="82" t="s">
        <v>333</v>
      </c>
      <c r="R102" s="82" t="s">
        <v>430</v>
      </c>
      <c r="S102" s="82" t="s">
        <v>434</v>
      </c>
      <c r="T102" s="82" t="s">
        <v>424</v>
      </c>
    </row>
    <row r="103" spans="1:20" ht="13.5">
      <c r="A103" s="48">
        <v>125</v>
      </c>
      <c r="B103" s="400" t="s">
        <v>435</v>
      </c>
      <c r="C103" s="400"/>
      <c r="D103" s="367">
        <f>(厨电!D103*厨电!D104+洗碗机!D103*洗碗机!D104)/(洗碗机!D104+厨电!D104)</f>
        <v>151.4890498722834</v>
      </c>
      <c r="E103" s="367">
        <f>(厨电!E103*厨电!E104+洗碗机!E103*洗碗机!E104)/(洗碗机!E104+厨电!E104)</f>
        <v>151.57333333333332</v>
      </c>
      <c r="F103" s="367">
        <f>(厨电!F103*厨电!F104+洗碗机!F103*洗碗机!F104)/(洗碗机!F104+厨电!F104)</f>
        <v>153.42198267907935</v>
      </c>
      <c r="G103" s="367">
        <f>(厨电!G103*厨电!G104+洗碗机!G103*洗碗机!G104)/(洗碗机!G104+厨电!G104)</f>
        <v>152.77036280555666</v>
      </c>
      <c r="H103" s="367">
        <f>(厨电!H103*厨电!H104+洗碗机!H103*洗碗机!H104)/(洗碗机!H104+厨电!H104)</f>
        <v>155.2157229287339</v>
      </c>
      <c r="I103" s="367">
        <f>(厨电!I103*厨电!I104+洗碗机!I103*洗碗机!I104)/(洗碗机!I104+厨电!I104)</f>
        <v>153.92994429821877</v>
      </c>
      <c r="J103" s="367">
        <f>(厨电!J103*厨电!J104+洗碗机!J103*洗碗机!J104)/(洗碗机!J104+厨电!J104)</f>
        <v>154.11332111808505</v>
      </c>
      <c r="K103" s="367">
        <f>(厨电!K103*厨电!K104+洗碗机!K103*洗碗机!K104)/(洗碗机!K104+厨电!K104)</f>
        <v>153.74522794087201</v>
      </c>
      <c r="L103" s="367">
        <f>(厨电!L103*厨电!L104+洗碗机!L103*洗碗机!L104)/(洗碗机!L104+厨电!L104)</f>
        <v>152.7295789799868</v>
      </c>
      <c r="M103" s="367">
        <f>(厨电!M103*厨电!M104+洗碗机!M103*洗碗机!M104)/(洗碗机!M104+厨电!M104)</f>
        <v>149.91926418288088</v>
      </c>
      <c r="N103" s="367">
        <f>(厨电!N103*厨电!N104+洗碗机!N103*洗碗机!N104)/(洗碗机!N104+厨电!N104)</f>
        <v>149.59728028287702</v>
      </c>
      <c r="O103" s="367">
        <f>(厨电!O103*厨电!O104+洗碗机!O103*洗碗机!O104)/(洗碗机!O104+厨电!O104)</f>
        <v>152.12778354460113</v>
      </c>
      <c r="P103" s="367">
        <f>(厨电!P103*厨电!P104+洗碗机!P103*洗碗机!P104)/(洗碗机!P104+厨电!P104)</f>
        <v>152.37580388260798</v>
      </c>
      <c r="Q103" s="367">
        <f>P103</f>
        <v>152.37580388260798</v>
      </c>
    </row>
    <row r="104" spans="1:20" s="76" customFormat="1" ht="13.5">
      <c r="A104" s="353">
        <f>SUM(D104:F104)</f>
        <v>490968</v>
      </c>
      <c r="C104" s="73" t="s">
        <v>411</v>
      </c>
      <c r="D104" s="75">
        <f>厨电!D104+洗碗机!D104</f>
        <v>167167</v>
      </c>
      <c r="E104" s="75">
        <f>厨电!E104+洗碗机!E104</f>
        <v>166650</v>
      </c>
      <c r="F104" s="75">
        <f>厨电!F104+洗碗机!F104</f>
        <v>157151</v>
      </c>
      <c r="G104" s="75">
        <f>厨电!G104+洗碗机!G104</f>
        <v>152754</v>
      </c>
      <c r="H104" s="75">
        <f>厨电!H104+洗碗机!H104</f>
        <v>108593</v>
      </c>
      <c r="I104" s="75">
        <f>厨电!I104+洗碗机!I104</f>
        <v>163370</v>
      </c>
      <c r="J104" s="75">
        <f>厨电!J104+洗碗机!J104</f>
        <v>128255</v>
      </c>
      <c r="K104" s="75">
        <f>厨电!K104+洗碗机!K104</f>
        <v>120755</v>
      </c>
      <c r="L104" s="75">
        <f>厨电!L104+洗碗机!L104</f>
        <v>171037</v>
      </c>
      <c r="M104" s="75">
        <f>厨电!M104+洗碗机!M104</f>
        <v>169553</v>
      </c>
      <c r="N104" s="75">
        <f>厨电!N104+洗碗机!N104</f>
        <v>181563</v>
      </c>
      <c r="O104" s="75">
        <f>厨电!O104+洗碗机!O104</f>
        <v>131981</v>
      </c>
      <c r="P104" s="367">
        <f>SUM(D104:O104)</f>
        <v>1818829</v>
      </c>
      <c r="Q104" s="131">
        <f>P104/12</f>
        <v>151569.08333333334</v>
      </c>
      <c r="R104" s="79"/>
      <c r="S104" s="79"/>
      <c r="T104" s="79"/>
    </row>
    <row r="105" spans="1:20" ht="14">
      <c r="A105" s="353">
        <f t="shared" ref="A105:A120" si="28">SUM(D105:F105)</f>
        <v>4118.376114134212</v>
      </c>
      <c r="B105" s="398" t="s">
        <v>135</v>
      </c>
      <c r="C105" s="186" t="s">
        <v>493</v>
      </c>
      <c r="D105" s="62">
        <f>厨电!D105+洗碗机!D105</f>
        <v>1393.1473052240585</v>
      </c>
      <c r="E105" s="62">
        <f>厨电!E105+洗碗机!E105</f>
        <v>1316.1183587809876</v>
      </c>
      <c r="F105" s="62">
        <f>厨电!F105+洗碗机!F105</f>
        <v>1409.1104501291657</v>
      </c>
      <c r="G105" s="62">
        <f>厨电!G105+洗碗机!G105</f>
        <v>1384.2118763362237</v>
      </c>
      <c r="H105" s="62">
        <f>厨电!H105+洗碗机!H105</f>
        <v>1408.1403524402331</v>
      </c>
      <c r="I105" s="62">
        <f>厨电!I105+洗碗机!I105</f>
        <v>1391.1143709849312</v>
      </c>
      <c r="J105" s="62">
        <f>厨电!J105+洗碗机!J105</f>
        <v>1483.3053487188938</v>
      </c>
      <c r="K105" s="62">
        <f>厨电!K105+洗碗机!K105</f>
        <v>1493.5712099734938</v>
      </c>
      <c r="L105" s="62">
        <f>厨电!L105+洗碗机!L105</f>
        <v>1467.9624546471819</v>
      </c>
      <c r="M105" s="62">
        <f>厨电!M105+洗碗机!M105</f>
        <v>1499.4830952243085</v>
      </c>
      <c r="N105" s="62">
        <f>厨电!N105+洗碗机!N105</f>
        <v>1476.4161213623638</v>
      </c>
      <c r="O105" s="62">
        <f>厨电!O105+洗碗机!O105</f>
        <v>1510.5052887585593</v>
      </c>
      <c r="P105" s="367">
        <f>SUM(D105:O105)</f>
        <v>17233.086232580401</v>
      </c>
      <c r="Q105" s="87">
        <f>P105/$P$104*1000</f>
        <v>9.4748248640088768</v>
      </c>
      <c r="R105" s="63">
        <f>P105/$P$121</f>
        <v>0.31697886042090351</v>
      </c>
    </row>
    <row r="106" spans="1:20" ht="13.5">
      <c r="A106" s="353">
        <f t="shared" si="28"/>
        <v>479.53647482908218</v>
      </c>
      <c r="B106" s="398"/>
      <c r="C106" s="48" t="s">
        <v>402</v>
      </c>
      <c r="D106" s="62">
        <f>厨电!D106+洗碗机!D106</f>
        <v>155.84354351219872</v>
      </c>
      <c r="E106" s="62">
        <f>厨电!E106+洗碗机!E106</f>
        <v>173.59165724246517</v>
      </c>
      <c r="F106" s="62">
        <f>厨电!F106+洗碗机!F106</f>
        <v>150.10127407441826</v>
      </c>
      <c r="G106" s="62">
        <f>厨电!G106+洗碗机!G106</f>
        <v>149.54941288120028</v>
      </c>
      <c r="H106" s="62">
        <f>厨电!H106+洗碗机!H106</f>
        <v>144.65823077298774</v>
      </c>
      <c r="I106" s="62">
        <f>厨电!I106+洗碗机!I106</f>
        <v>150.19419780589925</v>
      </c>
      <c r="J106" s="62">
        <f>厨电!J106+洗碗机!J106</f>
        <v>151.01715208112603</v>
      </c>
      <c r="K106" s="62">
        <f>厨电!K106+洗碗机!K106</f>
        <v>144.92647627095837</v>
      </c>
      <c r="L106" s="62">
        <f>厨电!L106+洗碗机!L106</f>
        <v>141.88873050948771</v>
      </c>
      <c r="M106" s="62">
        <f>厨电!M106+洗碗机!M106</f>
        <v>154.74972040244489</v>
      </c>
      <c r="N106" s="62">
        <f>厨电!N106+洗碗机!N106</f>
        <v>145.79834960972494</v>
      </c>
      <c r="O106" s="62">
        <f>厨电!O106+洗碗机!O106</f>
        <v>141.15118190660033</v>
      </c>
      <c r="P106" s="367">
        <f t="shared" ref="P106:P115" si="29">SUM(D106:O106)</f>
        <v>1803.4699270695116</v>
      </c>
      <c r="Q106" s="87">
        <f t="shared" ref="Q106:Q117" si="30">P106/$P$104*1000</f>
        <v>0.99155551570241707</v>
      </c>
      <c r="R106" s="63">
        <f t="shared" ref="R106:R117" si="31">P106/$P$121</f>
        <v>3.3172342700003181E-2</v>
      </c>
    </row>
    <row r="107" spans="1:20" ht="13.5">
      <c r="A107" s="353">
        <f t="shared" si="28"/>
        <v>64.087912255443683</v>
      </c>
      <c r="B107" s="398"/>
      <c r="C107" s="48" t="s">
        <v>403</v>
      </c>
      <c r="D107" s="62">
        <f>厨电!D107+洗碗机!D107</f>
        <v>21.529961184653938</v>
      </c>
      <c r="E107" s="62">
        <f>厨电!E107+洗碗机!E107</f>
        <v>21.361590956480807</v>
      </c>
      <c r="F107" s="62">
        <f>厨电!F107+洗碗机!F107</f>
        <v>21.196360114308938</v>
      </c>
      <c r="G107" s="62">
        <f>厨电!G107+洗碗机!G107</f>
        <v>21.067842477151665</v>
      </c>
      <c r="H107" s="62">
        <f>厨电!H107+洗碗机!H107</f>
        <v>20.941224115420358</v>
      </c>
      <c r="I107" s="62">
        <f>厨电!I107+洗碗机!I107</f>
        <v>20.816476961005279</v>
      </c>
      <c r="J107" s="62">
        <f>厨电!J107+洗碗机!J107</f>
        <v>20.750473175600476</v>
      </c>
      <c r="K107" s="62">
        <f>厨电!K107+洗碗机!K107</f>
        <v>20.684993229762377</v>
      </c>
      <c r="L107" s="62">
        <f>厨电!L107+洗碗机!L107</f>
        <v>20.620032966034103</v>
      </c>
      <c r="M107" s="62">
        <f>厨电!M107+洗碗机!M107</f>
        <v>20.480376379394695</v>
      </c>
      <c r="N107" s="62">
        <f>厨电!N107+洗碗机!N107</f>
        <v>20.343121748790853</v>
      </c>
      <c r="O107" s="62">
        <f>厨电!O107+洗碗机!O107</f>
        <v>20.208227762939416</v>
      </c>
      <c r="P107" s="367">
        <f t="shared" si="29"/>
        <v>250.00068107154289</v>
      </c>
      <c r="Q107" s="87">
        <f t="shared" si="30"/>
        <v>0.13745144874616738</v>
      </c>
      <c r="R107" s="63">
        <f t="shared" si="31"/>
        <v>4.5984178295753611E-3</v>
      </c>
    </row>
    <row r="108" spans="1:20" ht="13.5">
      <c r="A108" s="353">
        <f t="shared" si="28"/>
        <v>114.17648786703376</v>
      </c>
      <c r="B108" s="398"/>
      <c r="C108" s="48" t="s">
        <v>383</v>
      </c>
      <c r="D108" s="62">
        <f>厨电!D108+洗碗机!D108</f>
        <v>38.357734360262647</v>
      </c>
      <c r="E108" s="62">
        <f>厨电!E108+洗碗机!E108</f>
        <v>38.109983282038947</v>
      </c>
      <c r="F108" s="62">
        <f>厨电!F108+洗碗机!F108</f>
        <v>37.708770224732163</v>
      </c>
      <c r="G108" s="62">
        <f>厨电!G108+洗碗机!G108</f>
        <v>33.771067116193969</v>
      </c>
      <c r="H108" s="62">
        <f>厨电!H108+洗碗机!H108</f>
        <v>30.363545599870587</v>
      </c>
      <c r="I108" s="62">
        <f>厨电!I108+洗碗机!I108</f>
        <v>33.570632101769725</v>
      </c>
      <c r="J108" s="62">
        <f>厨电!J108+洗碗机!J108</f>
        <v>36.449513589335481</v>
      </c>
      <c r="K108" s="62">
        <f>厨电!K108+洗碗机!K108</f>
        <v>31.367909961031412</v>
      </c>
      <c r="L108" s="62">
        <f>厨电!L108+洗碗机!L108</f>
        <v>33.683804554027965</v>
      </c>
      <c r="M108" s="62">
        <f>厨电!M108+洗碗机!M108</f>
        <v>39.833449928087333</v>
      </c>
      <c r="N108" s="62">
        <f>厨电!N108+洗碗机!N108</f>
        <v>41.3761753977276</v>
      </c>
      <c r="O108" s="62">
        <f>厨电!O108+洗碗机!O108</f>
        <v>40.557035131491837</v>
      </c>
      <c r="P108" s="367">
        <f t="shared" si="29"/>
        <v>435.14962124656961</v>
      </c>
      <c r="Q108" s="87">
        <f t="shared" si="30"/>
        <v>0.23924713166909567</v>
      </c>
      <c r="R108" s="63">
        <f t="shared" si="31"/>
        <v>8.0039773023680826E-3</v>
      </c>
    </row>
    <row r="109" spans="1:20" ht="13.5">
      <c r="A109" s="353">
        <f t="shared" si="28"/>
        <v>1616.7161782681271</v>
      </c>
      <c r="B109" s="398"/>
      <c r="C109" s="48" t="s">
        <v>140</v>
      </c>
      <c r="D109" s="62">
        <f>厨电!D109+洗碗机!D109</f>
        <v>510.44627468062254</v>
      </c>
      <c r="E109" s="62">
        <f>厨电!E109+洗碗机!E109</f>
        <v>546.61828410762223</v>
      </c>
      <c r="F109" s="62">
        <f>厨电!F109+洗碗机!F109</f>
        <v>559.65161947988236</v>
      </c>
      <c r="G109" s="62">
        <f>厨电!G109+洗碗机!G109</f>
        <v>528.22780613672319</v>
      </c>
      <c r="H109" s="62">
        <f>厨电!H109+洗碗机!H109</f>
        <v>588.35573546690739</v>
      </c>
      <c r="I109" s="62">
        <f>厨电!I109+洗碗机!I109</f>
        <v>563.76541303962244</v>
      </c>
      <c r="J109" s="62">
        <f>厨电!J109+洗碗机!J109</f>
        <v>568.54853050982365</v>
      </c>
      <c r="K109" s="62">
        <f>厨电!K109+洗碗机!K109</f>
        <v>547.300117131555</v>
      </c>
      <c r="L109" s="62">
        <f>厨电!L109+洗碗机!L109</f>
        <v>619.79964415845507</v>
      </c>
      <c r="M109" s="62">
        <f>厨电!M109+洗碗机!M109</f>
        <v>647.39617682119592</v>
      </c>
      <c r="N109" s="62">
        <f>厨电!N109+洗碗机!N109</f>
        <v>571.04250387376953</v>
      </c>
      <c r="O109" s="62">
        <f>厨电!O109+洗碗机!O109</f>
        <v>755.4759962036976</v>
      </c>
      <c r="P109" s="367">
        <f t="shared" si="29"/>
        <v>7006.6281016098765</v>
      </c>
      <c r="Q109" s="87">
        <f t="shared" si="30"/>
        <v>3.8522742388701063</v>
      </c>
      <c r="R109" s="63">
        <f t="shared" si="31"/>
        <v>0.12887726325204038</v>
      </c>
    </row>
    <row r="110" spans="1:20" ht="13.5">
      <c r="A110" s="353">
        <f t="shared" si="28"/>
        <v>787.75473373596287</v>
      </c>
      <c r="B110" s="398"/>
      <c r="C110" s="48" t="s">
        <v>141</v>
      </c>
      <c r="D110" s="62">
        <f>厨电!D110+洗碗机!D110</f>
        <v>260.90180518349604</v>
      </c>
      <c r="E110" s="62">
        <f>厨电!E110+洗碗机!E110</f>
        <v>275.58982719995447</v>
      </c>
      <c r="F110" s="62">
        <f>厨电!F110+洗碗机!F110</f>
        <v>251.26310135251239</v>
      </c>
      <c r="G110" s="62">
        <f>厨电!G110+洗碗机!G110</f>
        <v>254.60129554557028</v>
      </c>
      <c r="H110" s="62">
        <f>厨电!H110+洗碗机!H110</f>
        <v>269.44399589975922</v>
      </c>
      <c r="I110" s="62">
        <f>厨电!I110+洗碗机!I110</f>
        <v>256.97353773302763</v>
      </c>
      <c r="J110" s="62">
        <f>厨电!J110+洗碗机!J110</f>
        <v>240.2092961769502</v>
      </c>
      <c r="K110" s="62">
        <f>厨电!K110+洗碗机!K110</f>
        <v>240.17135894985614</v>
      </c>
      <c r="L110" s="62">
        <f>厨电!L110+洗碗机!L110</f>
        <v>252.51365772504735</v>
      </c>
      <c r="M110" s="62">
        <f>厨电!M110+洗碗机!M110</f>
        <v>236.9710808321216</v>
      </c>
      <c r="N110" s="62">
        <f>厨电!N110+洗碗机!N110</f>
        <v>232.89541113722018</v>
      </c>
      <c r="O110" s="62">
        <f>厨电!O110+洗碗机!O110</f>
        <v>228.88983895549893</v>
      </c>
      <c r="P110" s="367">
        <f t="shared" si="29"/>
        <v>3000.4242066910138</v>
      </c>
      <c r="Q110" s="87">
        <f t="shared" si="30"/>
        <v>1.6496461221428806</v>
      </c>
      <c r="R110" s="63">
        <f t="shared" si="31"/>
        <v>5.5188666323629378E-2</v>
      </c>
    </row>
    <row r="111" spans="1:20" ht="13.5">
      <c r="A111" s="353">
        <f t="shared" si="28"/>
        <v>1278.7992240025224</v>
      </c>
      <c r="B111" s="398"/>
      <c r="C111" s="48" t="s">
        <v>142</v>
      </c>
      <c r="D111" s="62">
        <f>厨电!D111+洗碗机!D111</f>
        <v>506.58510785037538</v>
      </c>
      <c r="E111" s="62">
        <f>厨电!E111+洗碗机!E111</f>
        <v>398.14570627366913</v>
      </c>
      <c r="F111" s="62">
        <f>厨电!F111+洗碗机!F111</f>
        <v>374.06840987847772</v>
      </c>
      <c r="G111" s="62">
        <f>厨电!G111+洗碗机!G111</f>
        <v>333.29002845061029</v>
      </c>
      <c r="H111" s="62">
        <f>厨电!H111+洗碗机!H111</f>
        <v>299.90585824923426</v>
      </c>
      <c r="I111" s="62">
        <f>厨电!I111+洗碗机!I111</f>
        <v>357.03897342063118</v>
      </c>
      <c r="J111" s="62">
        <f>厨电!J111+洗碗机!J111</f>
        <v>354.99980443650918</v>
      </c>
      <c r="K111" s="62">
        <f>厨电!K111+洗碗机!K111</f>
        <v>357.2125153228011</v>
      </c>
      <c r="L111" s="62">
        <f>厨电!L111+洗碗机!L111</f>
        <v>376.48367420525904</v>
      </c>
      <c r="M111" s="62">
        <f>厨电!M111+洗碗机!M111</f>
        <v>380.65778364662242</v>
      </c>
      <c r="N111" s="62">
        <f>厨电!N111+洗碗机!N111</f>
        <v>382.36741602245422</v>
      </c>
      <c r="O111" s="62">
        <f>厨电!O111+洗碗机!O111</f>
        <v>364.47120141616591</v>
      </c>
      <c r="P111" s="367">
        <f t="shared" si="29"/>
        <v>4485.2264791728103</v>
      </c>
      <c r="Q111" s="87">
        <f t="shared" si="30"/>
        <v>2.4659967919869379</v>
      </c>
      <c r="R111" s="63">
        <f t="shared" si="31"/>
        <v>8.249955689364509E-2</v>
      </c>
    </row>
    <row r="112" spans="1:20" ht="13.5">
      <c r="A112" s="353">
        <f t="shared" si="28"/>
        <v>3460.3613681749071</v>
      </c>
      <c r="B112" s="398" t="s">
        <v>143</v>
      </c>
      <c r="C112" s="48" t="s">
        <v>404</v>
      </c>
      <c r="D112" s="62">
        <f>厨电!D112+洗碗机!D112</f>
        <v>1062.5327294030496</v>
      </c>
      <c r="E112" s="62">
        <f>厨电!E112+洗碗机!E112</f>
        <v>1197.0511544225694</v>
      </c>
      <c r="F112" s="62">
        <f>厨电!F112+洗碗机!F112</f>
        <v>1200.777484349288</v>
      </c>
      <c r="G112" s="62">
        <f>厨电!G112+洗碗机!G112</f>
        <v>1077.6849160486449</v>
      </c>
      <c r="H112" s="62">
        <f>厨电!H112+洗碗机!H112</f>
        <v>1226.1660893652734</v>
      </c>
      <c r="I112" s="62">
        <f>厨电!I112+洗碗机!I112</f>
        <v>1110.3903555928882</v>
      </c>
      <c r="J112" s="62">
        <f>厨电!J112+洗碗机!J112</f>
        <v>1002.664262245238</v>
      </c>
      <c r="K112" s="62">
        <f>厨电!K112+洗碗机!K112</f>
        <v>1015.6103032265319</v>
      </c>
      <c r="L112" s="62">
        <f>厨电!L112+洗碗机!L112</f>
        <v>1315.4832743560669</v>
      </c>
      <c r="M112" s="62">
        <f>厨电!M112+洗碗机!M112</f>
        <v>1164.9291649548818</v>
      </c>
      <c r="N112" s="62">
        <f>厨电!N112+洗碗机!N112</f>
        <v>1283.3676682905502</v>
      </c>
      <c r="O112" s="62">
        <f>厨电!O112+洗碗机!O112</f>
        <v>1289.6067610433131</v>
      </c>
      <c r="P112" s="367">
        <f t="shared" si="29"/>
        <v>13946.264163298296</v>
      </c>
      <c r="Q112" s="87">
        <f t="shared" si="30"/>
        <v>7.6677159663158525</v>
      </c>
      <c r="R112" s="63">
        <f t="shared" si="31"/>
        <v>0.25652230029775974</v>
      </c>
    </row>
    <row r="113" spans="1:18" ht="13.5">
      <c r="A113" s="353">
        <f t="shared" si="28"/>
        <v>273.00632307615757</v>
      </c>
      <c r="B113" s="398"/>
      <c r="C113" s="48" t="s">
        <v>501</v>
      </c>
      <c r="D113" s="62">
        <f>厨电!D113+洗碗机!D113</f>
        <v>85.156715123464096</v>
      </c>
      <c r="E113" s="62">
        <f>厨电!E113+洗碗机!E113</f>
        <v>97.943039444990802</v>
      </c>
      <c r="F113" s="62">
        <f>厨电!F113+洗碗机!F113</f>
        <v>89.906568507702673</v>
      </c>
      <c r="G113" s="62">
        <f>厨电!G113+洗碗机!G113</f>
        <v>78.833953561086076</v>
      </c>
      <c r="H113" s="62">
        <f>厨电!H113+洗碗机!H113</f>
        <v>55.03891706989949</v>
      </c>
      <c r="I113" s="62">
        <f>厨电!I113+洗碗机!I113</f>
        <v>84.21593288655518</v>
      </c>
      <c r="J113" s="62">
        <f>厨电!J113+洗碗机!J113</f>
        <v>66.42617328284139</v>
      </c>
      <c r="K113" s="62">
        <f>厨电!K113+洗碗机!K113</f>
        <v>62.226938784389283</v>
      </c>
      <c r="L113" s="62">
        <f>厨电!L113+洗碗机!L113</f>
        <v>89.619058478747533</v>
      </c>
      <c r="M113" s="62">
        <f>厨电!M113+洗碗机!M113</f>
        <v>87.402537588845604</v>
      </c>
      <c r="N113" s="62">
        <f>厨电!N113+洗碗机!N113</f>
        <v>93.6627846460716</v>
      </c>
      <c r="O113" s="62">
        <f>厨电!O113+洗碗机!O113</f>
        <v>66.065014756464279</v>
      </c>
      <c r="P113" s="367">
        <f t="shared" si="29"/>
        <v>956.49763413105802</v>
      </c>
      <c r="Q113" s="87">
        <f t="shared" si="30"/>
        <v>0.52588650946903648</v>
      </c>
      <c r="R113" s="63">
        <f t="shared" si="31"/>
        <v>1.7593455169333003E-2</v>
      </c>
    </row>
    <row r="114" spans="1:18" ht="13.5">
      <c r="A114" s="353">
        <f t="shared" si="28"/>
        <v>157.24338814378535</v>
      </c>
      <c r="B114" s="398"/>
      <c r="C114" s="48" t="s">
        <v>145</v>
      </c>
      <c r="D114" s="62">
        <f>厨电!D114+洗碗机!D114</f>
        <v>57.931085397662187</v>
      </c>
      <c r="E114" s="62">
        <f>厨电!E114+洗碗机!E114</f>
        <v>48.964597263219105</v>
      </c>
      <c r="F114" s="62">
        <f>厨电!F114+洗碗机!F114</f>
        <v>50.347705482904061</v>
      </c>
      <c r="G114" s="62">
        <f>厨电!G114+洗碗机!G114</f>
        <v>48.499989885870541</v>
      </c>
      <c r="H114" s="62">
        <f>厨电!H114+洗碗机!H114</f>
        <v>45.652669171812569</v>
      </c>
      <c r="I114" s="62">
        <f>厨电!I114+洗碗机!I114</f>
        <v>49.087762902094333</v>
      </c>
      <c r="J114" s="62">
        <f>厨电!J114+洗碗机!J114</f>
        <v>48.059148794893908</v>
      </c>
      <c r="K114" s="62">
        <f>厨电!K114+洗碗机!K114</f>
        <v>43.138589364298703</v>
      </c>
      <c r="L114" s="62">
        <f>厨电!L114+洗碗机!L114</f>
        <v>46.911280212609526</v>
      </c>
      <c r="M114" s="62">
        <f>厨电!M114+洗碗机!M114</f>
        <v>41.329305545296528</v>
      </c>
      <c r="N114" s="62">
        <f>厨电!N114+洗碗机!N114</f>
        <v>44.013114081185776</v>
      </c>
      <c r="O114" s="62">
        <f>厨电!O114+洗碗机!O114</f>
        <v>38.151929877510725</v>
      </c>
      <c r="P114" s="367">
        <f t="shared" si="29"/>
        <v>562.08717797935799</v>
      </c>
      <c r="Q114" s="87">
        <f t="shared" si="30"/>
        <v>0.30903794583182809</v>
      </c>
      <c r="R114" s="63">
        <f t="shared" si="31"/>
        <v>1.033881863808327E-2</v>
      </c>
    </row>
    <row r="115" spans="1:18" ht="13.5">
      <c r="A115" s="353">
        <f t="shared" si="28"/>
        <v>-418.9048699853397</v>
      </c>
      <c r="B115" s="398"/>
      <c r="C115" s="48" t="s">
        <v>519</v>
      </c>
      <c r="D115" s="62">
        <f>厨电!D115+洗碗机!D115</f>
        <v>-141.95024311097592</v>
      </c>
      <c r="E115" s="62">
        <f>厨电!E115+洗碗机!E115</f>
        <v>-142.47716076607009</v>
      </c>
      <c r="F115" s="62">
        <f>厨电!F115+洗碗机!F115</f>
        <v>-134.4774661082937</v>
      </c>
      <c r="G115" s="62">
        <f>厨电!G115+洗碗机!G115</f>
        <v>-117.89700483978093</v>
      </c>
      <c r="H115" s="62">
        <f>厨电!H115+洗碗机!H115</f>
        <v>-84.370937647287576</v>
      </c>
      <c r="I115" s="62">
        <f>厨电!I115+洗碗机!I115</f>
        <v>-126.84142030627977</v>
      </c>
      <c r="J115" s="62">
        <f>厨电!J115+洗碗机!J115</f>
        <v>-101.78123611992332</v>
      </c>
      <c r="K115" s="62">
        <f>厨电!K115+洗碗机!K115</f>
        <v>-101.26677025065143</v>
      </c>
      <c r="L115" s="62">
        <f>厨电!L115+洗碗机!L115</f>
        <v>-151.09400431614279</v>
      </c>
      <c r="M115" s="62">
        <f>厨电!M115+洗碗机!M115</f>
        <v>-161.47275595915175</v>
      </c>
      <c r="N115" s="62">
        <f>厨电!N115+洗碗机!N115</f>
        <v>-172.72143087613824</v>
      </c>
      <c r="O115" s="62">
        <f>厨电!O115+洗碗机!O115</f>
        <v>-124.3676413243802</v>
      </c>
      <c r="P115" s="367">
        <f t="shared" si="29"/>
        <v>-1560.7180716250759</v>
      </c>
      <c r="Q115" s="87">
        <f t="shared" si="30"/>
        <v>-0.85808950243539983</v>
      </c>
      <c r="R115" s="63">
        <f t="shared" si="31"/>
        <v>-2.8707257023221567E-2</v>
      </c>
    </row>
    <row r="116" spans="1:18" ht="13.5">
      <c r="A116" s="353">
        <f t="shared" si="28"/>
        <v>351.65233118475658</v>
      </c>
      <c r="B116" s="398"/>
      <c r="C116" s="48" t="s">
        <v>146</v>
      </c>
      <c r="D116" s="62">
        <f>厨电!D116+洗碗机!D116</f>
        <v>109.86690804244687</v>
      </c>
      <c r="E116" s="62">
        <f>厨电!E116+洗碗机!E116</f>
        <v>124.62213554298938</v>
      </c>
      <c r="F116" s="62">
        <f>厨电!F116+洗碗机!F116</f>
        <v>117.16328759932034</v>
      </c>
      <c r="G116" s="62">
        <f>厨电!G116+洗碗机!G116</f>
        <v>114.84995051020331</v>
      </c>
      <c r="H116" s="62">
        <f>厨电!H116+洗碗机!H116</f>
        <v>78.845910018227585</v>
      </c>
      <c r="I116" s="62">
        <f>厨电!I116+洗碗机!I116</f>
        <v>122.43365032254817</v>
      </c>
      <c r="J116" s="62">
        <f>厨电!J116+洗碗机!J116</f>
        <v>97.051858580178845</v>
      </c>
      <c r="K116" s="62">
        <f>厨电!K116+洗碗机!K116</f>
        <v>95.561491544018537</v>
      </c>
      <c r="L116" s="62">
        <f>厨电!L116+洗碗机!L116</f>
        <v>125.73458504344913</v>
      </c>
      <c r="M116" s="62">
        <f>厨电!M116+洗碗机!M116</f>
        <v>126.45442307723863</v>
      </c>
      <c r="N116" s="62">
        <f>厨电!N116+洗碗机!N116</f>
        <v>142.46597140367894</v>
      </c>
      <c r="O116" s="62">
        <f>厨电!O116+洗碗机!O116</f>
        <v>102.17107435357133</v>
      </c>
      <c r="P116" s="367">
        <f>SUM(D116:O116)</f>
        <v>1357.221246037871</v>
      </c>
      <c r="Q116" s="87">
        <f t="shared" si="30"/>
        <v>0.74620607326904898</v>
      </c>
      <c r="R116" s="63">
        <f>P116/$P$121</f>
        <v>2.4964213496174524E-2</v>
      </c>
    </row>
    <row r="117" spans="1:18" ht="13.5">
      <c r="A117" s="353">
        <f t="shared" si="28"/>
        <v>1220.8025115981891</v>
      </c>
      <c r="B117" s="399" t="s">
        <v>147</v>
      </c>
      <c r="C117" s="59" t="s">
        <v>341</v>
      </c>
      <c r="D117" s="62">
        <f>厨电!D117+洗碗机!D117</f>
        <v>406.54838673745616</v>
      </c>
      <c r="E117" s="62">
        <f>厨电!E117+洗碗机!E117</f>
        <v>407.13189734307667</v>
      </c>
      <c r="F117" s="62">
        <f>厨电!F117+洗碗机!F117</f>
        <v>407.12222751765614</v>
      </c>
      <c r="G117" s="62">
        <f>厨电!G117+洗碗机!G117</f>
        <v>406.96430573187075</v>
      </c>
      <c r="H117" s="62">
        <f>厨电!H117+洗碗机!H117</f>
        <v>407.78592946084279</v>
      </c>
      <c r="I117" s="62">
        <f>厨电!I117+洗碗机!I117</f>
        <v>406.64955300174881</v>
      </c>
      <c r="J117" s="62">
        <f>厨电!J117+洗碗机!J117</f>
        <v>408.02893634899243</v>
      </c>
      <c r="K117" s="62">
        <f>厨电!K117+洗碗机!K117</f>
        <v>407.90015922780088</v>
      </c>
      <c r="L117" s="62">
        <f>厨电!L117+洗碗机!L117</f>
        <v>408.61345846177119</v>
      </c>
      <c r="M117" s="62">
        <f>厨电!M117+洗碗机!M117</f>
        <v>408.08017401919722</v>
      </c>
      <c r="N117" s="62">
        <f>厨电!N117+洗碗机!N117</f>
        <v>408.05364053181643</v>
      </c>
      <c r="O117" s="62">
        <f>厨电!O117+洗碗机!O117</f>
        <v>408.4575007347072</v>
      </c>
      <c r="P117" s="89">
        <f t="shared" ref="P117" si="32">SUM(D117:O117)</f>
        <v>4891.3361691169375</v>
      </c>
      <c r="Q117" s="261">
        <f t="shared" si="30"/>
        <v>2.6892776446367073</v>
      </c>
      <c r="R117" s="262">
        <f t="shared" si="31"/>
        <v>8.9969384699706084E-2</v>
      </c>
    </row>
    <row r="118" spans="1:18" ht="13.5">
      <c r="A118" s="353">
        <f t="shared" si="28"/>
        <v>557.00136750000001</v>
      </c>
      <c r="B118" s="399"/>
      <c r="C118" s="59" t="s">
        <v>335</v>
      </c>
      <c r="D118" s="62">
        <f>厨电!D118+洗碗机!D118</f>
        <v>185.6671225</v>
      </c>
      <c r="E118" s="62">
        <f>厨电!E118+洗碗机!E118</f>
        <v>185.6671225</v>
      </c>
      <c r="F118" s="62">
        <f>厨电!F118+洗碗机!F118</f>
        <v>185.6671225</v>
      </c>
      <c r="G118" s="62">
        <f>厨电!G118+洗碗机!G118</f>
        <v>185.6671225</v>
      </c>
      <c r="H118" s="62">
        <f>厨电!H118+洗碗机!H118</f>
        <v>185.6671225</v>
      </c>
      <c r="I118" s="62">
        <f>厨电!I118+洗碗机!I118</f>
        <v>185.6671225</v>
      </c>
      <c r="J118" s="62">
        <f>厨电!J118+洗碗机!J118</f>
        <v>185.6671225</v>
      </c>
      <c r="K118" s="62">
        <f>厨电!K118+洗碗机!K118</f>
        <v>185.6671225</v>
      </c>
      <c r="L118" s="62">
        <f>厨电!L118+洗碗机!L118</f>
        <v>185.6671225</v>
      </c>
      <c r="M118" s="62">
        <f>厨电!M118+洗碗机!M118</f>
        <v>185.6671225</v>
      </c>
      <c r="N118" s="62">
        <f>厨电!N118+洗碗机!N118</f>
        <v>185.6671225</v>
      </c>
      <c r="O118" s="62">
        <f>厨电!O118+洗碗机!O118</f>
        <v>185.6671225</v>
      </c>
      <c r="P118" s="89">
        <f>SUM(D118:O118)</f>
        <v>2228.0054700000001</v>
      </c>
      <c r="Q118" s="366"/>
      <c r="R118" s="366"/>
    </row>
    <row r="119" spans="1:18" ht="13.5">
      <c r="A119" s="353">
        <f t="shared" si="28"/>
        <v>39.440683076278127</v>
      </c>
      <c r="B119" s="399"/>
      <c r="C119" s="59" t="s">
        <v>336</v>
      </c>
      <c r="D119" s="62">
        <f>厨电!D119+洗碗机!D119</f>
        <v>12.917322305641909</v>
      </c>
      <c r="E119" s="62">
        <f>厨电!E119+洗碗机!E119</f>
        <v>13.266515298028388</v>
      </c>
      <c r="F119" s="62">
        <f>厨电!F119+洗碗机!F119</f>
        <v>13.256845472607829</v>
      </c>
      <c r="G119" s="62">
        <f>厨电!G119+洗碗机!G119</f>
        <v>13.098923686822463</v>
      </c>
      <c r="H119" s="62">
        <f>厨电!H119+洗碗机!H119</f>
        <v>13.755184742175391</v>
      </c>
      <c r="I119" s="62">
        <f>厨电!I119+洗碗机!I119</f>
        <v>13.413024391617224</v>
      </c>
      <c r="J119" s="62">
        <f>厨电!J119+洗碗机!J119</f>
        <v>13.262681000026376</v>
      </c>
      <c r="K119" s="62">
        <f>厨电!K119+洗碗机!K119</f>
        <v>13.190075285011135</v>
      </c>
      <c r="L119" s="62">
        <f>厨电!L119+洗碗机!L119</f>
        <v>13.84720311280517</v>
      </c>
      <c r="M119" s="62">
        <f>厨电!M119+洗碗机!M119</f>
        <v>13.426261482583776</v>
      </c>
      <c r="N119" s="62">
        <f>厨电!N119+洗碗机!N119</f>
        <v>13.25181779942594</v>
      </c>
      <c r="O119" s="62">
        <f>厨电!O119+洗碗机!O119</f>
        <v>13.712213180761937</v>
      </c>
      <c r="P119" s="89">
        <f>SUM(D119:O119)</f>
        <v>160.39806775750756</v>
      </c>
      <c r="Q119" s="366"/>
      <c r="R119" s="366"/>
    </row>
    <row r="120" spans="1:18" ht="13.5">
      <c r="A120" s="353">
        <f t="shared" si="28"/>
        <v>624.36046102191074</v>
      </c>
      <c r="B120" s="399"/>
      <c r="C120" s="59" t="s">
        <v>337</v>
      </c>
      <c r="D120" s="62">
        <f>厨电!D120+洗碗机!D120</f>
        <v>207.96394193181425</v>
      </c>
      <c r="E120" s="62">
        <f>厨电!E120+洗碗机!E120</f>
        <v>208.19825954504827</v>
      </c>
      <c r="F120" s="62">
        <f>厨电!F120+洗碗机!F120</f>
        <v>208.19825954504827</v>
      </c>
      <c r="G120" s="62">
        <f>厨电!G120+洗碗机!G120</f>
        <v>208.19825954504827</v>
      </c>
      <c r="H120" s="62">
        <f>厨电!H120+洗碗机!H120</f>
        <v>208.36362221866739</v>
      </c>
      <c r="I120" s="62">
        <f>厨电!I120+洗碗机!I120</f>
        <v>207.56940611013164</v>
      </c>
      <c r="J120" s="62">
        <f>厨电!J120+洗碗机!J120</f>
        <v>209.09913284896606</v>
      </c>
      <c r="K120" s="62">
        <f>厨电!K120+洗碗机!K120</f>
        <v>209.04296144278976</v>
      </c>
      <c r="L120" s="62">
        <f>厨电!L120+洗碗机!L120</f>
        <v>209.09913284896606</v>
      </c>
      <c r="M120" s="62">
        <f>厨电!M120+洗碗机!M120</f>
        <v>208.98679003661346</v>
      </c>
      <c r="N120" s="62">
        <f>厨电!N120+洗碗机!N120</f>
        <v>209.13470023239049</v>
      </c>
      <c r="O120" s="62">
        <f>厨电!O120+洗碗机!O120</f>
        <v>209.07816505394527</v>
      </c>
      <c r="P120" s="89">
        <f>SUM(D120:O120)</f>
        <v>2502.9326313594293</v>
      </c>
      <c r="Q120" s="366"/>
      <c r="R120" s="366"/>
    </row>
    <row r="121" spans="1:18" ht="13.5">
      <c r="A121" s="353">
        <f>SUM(D121:F121)</f>
        <v>13503.608177284841</v>
      </c>
      <c r="B121" s="397" t="s">
        <v>332</v>
      </c>
      <c r="C121" s="397"/>
      <c r="D121" s="99">
        <f>厨电!D121+洗碗机!D121</f>
        <v>4466.8973135887718</v>
      </c>
      <c r="E121" s="99">
        <f>厨电!E121+洗碗机!E121</f>
        <v>4502.7710710939937</v>
      </c>
      <c r="F121" s="99">
        <f>厨电!F121+洗碗机!F121</f>
        <v>4533.9397926020747</v>
      </c>
      <c r="G121" s="99">
        <f>厨电!G121+洗碗机!G121</f>
        <v>4313.6554398415683</v>
      </c>
      <c r="H121" s="99">
        <f>厨电!H121+洗碗机!H121</f>
        <v>4490.9275199831809</v>
      </c>
      <c r="I121" s="99">
        <f>厨电!I121+洗碗机!I121</f>
        <v>4419.4094364464418</v>
      </c>
      <c r="J121" s="99">
        <f>厨电!J121+洗碗机!J121</f>
        <v>4375.7292618204601</v>
      </c>
      <c r="K121" s="99">
        <f>厨电!K121+洗碗机!K121</f>
        <v>4358.4052927358462</v>
      </c>
      <c r="L121" s="99">
        <f>厨电!L121+洗碗机!L121</f>
        <v>4748.2196510019949</v>
      </c>
      <c r="M121" s="99">
        <f>厨电!M121+洗碗机!M121</f>
        <v>4646.2945324604834</v>
      </c>
      <c r="N121" s="99">
        <f>厨电!N121+洗碗机!N121</f>
        <v>4669.0808472292165</v>
      </c>
      <c r="O121" s="99">
        <f>厨电!O121+洗碗机!O121</f>
        <v>4841.3434095761404</v>
      </c>
      <c r="P121" s="367">
        <f>SUM(P105:P117)</f>
        <v>54366.673568380167</v>
      </c>
    </row>
    <row r="122" spans="1:18" ht="13.5">
      <c r="A122" s="111">
        <f>A121/A104*1000</f>
        <v>27.504049504824838</v>
      </c>
      <c r="B122" s="397" t="s">
        <v>333</v>
      </c>
      <c r="C122" s="397"/>
      <c r="D122" s="367">
        <f>D121/D104*1000</f>
        <v>26.721166938383604</v>
      </c>
      <c r="E122" s="367">
        <f t="shared" ref="E122:P122" si="33">E121/E104*1000</f>
        <v>27.0193283593999</v>
      </c>
      <c r="F122" s="367">
        <f t="shared" si="33"/>
        <v>28.850849136194327</v>
      </c>
      <c r="G122" s="367">
        <f t="shared" si="33"/>
        <v>28.239230657407127</v>
      </c>
      <c r="H122" s="367">
        <f t="shared" si="33"/>
        <v>41.355589402476966</v>
      </c>
      <c r="I122" s="367">
        <f t="shared" si="33"/>
        <v>27.051536000773957</v>
      </c>
      <c r="J122" s="367">
        <f t="shared" si="33"/>
        <v>34.117416567154969</v>
      </c>
      <c r="K122" s="367">
        <f t="shared" si="33"/>
        <v>36.092959237595515</v>
      </c>
      <c r="L122" s="367">
        <f t="shared" si="33"/>
        <v>27.76135953625236</v>
      </c>
      <c r="M122" s="367">
        <f t="shared" si="33"/>
        <v>27.40319860138413</v>
      </c>
      <c r="N122" s="367">
        <f t="shared" si="33"/>
        <v>25.716037117855603</v>
      </c>
      <c r="O122" s="367">
        <f t="shared" si="33"/>
        <v>36.682124014639534</v>
      </c>
      <c r="P122" s="302">
        <f t="shared" si="33"/>
        <v>29.891030750213552</v>
      </c>
      <c r="Q122" s="50">
        <f>SUM(Q105:Q117)</f>
        <v>29.891030750213556</v>
      </c>
    </row>
    <row r="123" spans="1:18" ht="13.5">
      <c r="A123" s="353">
        <f>SUM(D123:F123)</f>
        <v>2580</v>
      </c>
      <c r="B123" s="397" t="s">
        <v>412</v>
      </c>
      <c r="C123" s="397"/>
      <c r="D123" s="62">
        <f>厨电!D123+洗碗机!D123</f>
        <v>860</v>
      </c>
      <c r="E123" s="62">
        <f>厨电!E123+洗碗机!E123</f>
        <v>860</v>
      </c>
      <c r="F123" s="62">
        <f>厨电!F123+洗碗机!F123</f>
        <v>860</v>
      </c>
      <c r="G123" s="62">
        <f>厨电!G123+洗碗机!G123</f>
        <v>860</v>
      </c>
      <c r="H123" s="62">
        <f>厨电!H123+洗碗机!H123</f>
        <v>860</v>
      </c>
      <c r="I123" s="62">
        <f>厨电!I123+洗碗机!I123</f>
        <v>860</v>
      </c>
      <c r="J123" s="62">
        <f>厨电!J123+洗碗机!J123</f>
        <v>860</v>
      </c>
      <c r="K123" s="62">
        <f>厨电!K123+洗碗机!K123</f>
        <v>860</v>
      </c>
      <c r="L123" s="62">
        <f>厨电!L123+洗碗机!L123</f>
        <v>860</v>
      </c>
      <c r="M123" s="62">
        <f>厨电!M123+洗碗机!M123</f>
        <v>860</v>
      </c>
      <c r="N123" s="62">
        <f>厨电!N123+洗碗机!N123</f>
        <v>860</v>
      </c>
      <c r="O123" s="62">
        <f>厨电!O123+洗碗机!O123</f>
        <v>860</v>
      </c>
      <c r="P123" s="62"/>
      <c r="Q123" s="87"/>
    </row>
    <row r="124" spans="1:18" ht="15" customHeight="1">
      <c r="A124" s="113">
        <f>A122/A103</f>
        <v>0.2200323960385987</v>
      </c>
      <c r="B124" s="397" t="s">
        <v>571</v>
      </c>
      <c r="C124" s="397"/>
      <c r="D124" s="305">
        <f>D122/D103</f>
        <v>0.17639008866259009</v>
      </c>
      <c r="E124" s="305">
        <f t="shared" ref="E124:O124" si="34">E122/E103</f>
        <v>0.17825911567162145</v>
      </c>
      <c r="F124" s="305">
        <f t="shared" si="34"/>
        <v>0.18804899162685917</v>
      </c>
      <c r="G124" s="305">
        <f t="shared" si="34"/>
        <v>0.18484757212594635</v>
      </c>
      <c r="H124" s="305">
        <f t="shared" si="34"/>
        <v>0.26643943424124028</v>
      </c>
      <c r="I124" s="305">
        <f t="shared" si="34"/>
        <v>0.17573926973146439</v>
      </c>
      <c r="J124" s="305">
        <f t="shared" si="34"/>
        <v>0.22137876414338931</v>
      </c>
      <c r="K124" s="305">
        <f t="shared" si="34"/>
        <v>0.2347582407661869</v>
      </c>
      <c r="L124" s="305">
        <f t="shared" si="34"/>
        <v>0.1817680617052583</v>
      </c>
      <c r="M124" s="305">
        <f t="shared" si="34"/>
        <v>0.18278637339065376</v>
      </c>
      <c r="N124" s="305">
        <f t="shared" si="34"/>
        <v>0.17190176899759502</v>
      </c>
      <c r="O124" s="305">
        <f t="shared" si="34"/>
        <v>0.24112705227105996</v>
      </c>
      <c r="P124" s="416">
        <f>P122/P103</f>
        <v>0.1961665171803913</v>
      </c>
    </row>
  </sheetData>
  <mergeCells count="40">
    <mergeCell ref="B30:C30"/>
    <mergeCell ref="C2:P2"/>
    <mergeCell ref="B4:C4"/>
    <mergeCell ref="B5:C5"/>
    <mergeCell ref="B6:B12"/>
    <mergeCell ref="B13:B17"/>
    <mergeCell ref="B18:B21"/>
    <mergeCell ref="B26:C26"/>
    <mergeCell ref="C28:P28"/>
    <mergeCell ref="B71:C71"/>
    <mergeCell ref="B32:B38"/>
    <mergeCell ref="B39:B43"/>
    <mergeCell ref="B44:B47"/>
    <mergeCell ref="B48:C48"/>
    <mergeCell ref="B49:C49"/>
    <mergeCell ref="B50:C50"/>
    <mergeCell ref="C51:P51"/>
    <mergeCell ref="B53:C53"/>
    <mergeCell ref="B55:B61"/>
    <mergeCell ref="B62:B66"/>
    <mergeCell ref="B67:B70"/>
    <mergeCell ref="B103:C103"/>
    <mergeCell ref="B72:C72"/>
    <mergeCell ref="B73:C73"/>
    <mergeCell ref="C76:P76"/>
    <mergeCell ref="B78:C78"/>
    <mergeCell ref="B80:B86"/>
    <mergeCell ref="B87:B89"/>
    <mergeCell ref="B92:B95"/>
    <mergeCell ref="B96:C96"/>
    <mergeCell ref="B97:C97"/>
    <mergeCell ref="B98:C98"/>
    <mergeCell ref="C101:P101"/>
    <mergeCell ref="B124:C124"/>
    <mergeCell ref="B105:B111"/>
    <mergeCell ref="B112:B116"/>
    <mergeCell ref="B117:B120"/>
    <mergeCell ref="B121:C121"/>
    <mergeCell ref="B122:C122"/>
    <mergeCell ref="B123:C123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29DC7-D505-41CE-9936-729B66A023E4}">
  <dimension ref="A1:BD124"/>
  <sheetViews>
    <sheetView tabSelected="1" zoomScaleNormal="100" workbookViewId="0">
      <pane xSplit="3" ySplit="3" topLeftCell="D20" activePane="bottomRight" state="frozen"/>
      <selection activeCell="S96" sqref="S96"/>
      <selection pane="topRight" activeCell="S96" sqref="S96"/>
      <selection pane="bottomLeft" activeCell="S96" sqref="S96"/>
      <selection pane="bottomRight" activeCell="N48" sqref="N48"/>
    </sheetView>
  </sheetViews>
  <sheetFormatPr defaultColWidth="9.08203125" defaultRowHeight="13" outlineLevelRow="1" outlineLevelCol="1"/>
  <cols>
    <col min="1" max="1" width="9.08203125" style="48"/>
    <col min="2" max="2" width="8.75" style="48" bestFit="1" customWidth="1"/>
    <col min="3" max="3" width="18.75" style="48" bestFit="1" customWidth="1"/>
    <col min="4" max="4" width="7.83203125" style="49" bestFit="1" customWidth="1"/>
    <col min="5" max="6" width="7.4140625" style="49" bestFit="1" customWidth="1"/>
    <col min="7" max="8" width="8.4140625" style="49" bestFit="1" customWidth="1"/>
    <col min="9" max="9" width="7.4140625" style="49" bestFit="1" customWidth="1"/>
    <col min="10" max="12" width="7.4140625" style="49" customWidth="1"/>
    <col min="13" max="15" width="8.4140625" style="49" customWidth="1"/>
    <col min="16" max="16" width="9.75" style="49" bestFit="1" customWidth="1"/>
    <col min="17" max="17" width="16.33203125" style="49" bestFit="1" customWidth="1"/>
    <col min="18" max="19" width="9.08203125" style="49"/>
    <col min="20" max="20" width="11.83203125" style="166" customWidth="1"/>
    <col min="21" max="21" width="21.33203125" style="49" customWidth="1"/>
    <col min="22" max="26" width="9.08203125" style="49" customWidth="1" outlineLevel="1"/>
    <col min="27" max="30" width="9.08203125" style="48" customWidth="1" outlineLevel="1"/>
    <col min="31" max="32" width="9.4140625" style="48" customWidth="1" outlineLevel="1"/>
    <col min="33" max="33" width="6.08203125" style="48" customWidth="1"/>
    <col min="34" max="43" width="9.08203125" style="48" customWidth="1" outlineLevel="1"/>
    <col min="44" max="44" width="6.75" style="48" customWidth="1" outlineLevel="1"/>
    <col min="45" max="45" width="6.08203125" style="48" customWidth="1"/>
    <col min="46" max="56" width="9.08203125" style="48" customWidth="1" outlineLevel="1"/>
    <col min="57" max="16384" width="9.08203125" style="48"/>
  </cols>
  <sheetData>
    <row r="1" spans="2:56"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2:56" ht="13.5">
      <c r="C2" s="400" t="s">
        <v>448</v>
      </c>
      <c r="D2" s="400"/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  <c r="V2" s="397" t="s">
        <v>447</v>
      </c>
      <c r="W2" s="397"/>
      <c r="X2" s="397"/>
      <c r="Y2" s="397"/>
      <c r="Z2" s="397"/>
      <c r="AA2" s="397"/>
      <c r="AB2" s="397"/>
      <c r="AC2" s="397"/>
      <c r="AD2" s="397"/>
      <c r="AE2" s="397"/>
      <c r="AF2" s="397"/>
      <c r="AH2" s="397" t="s">
        <v>333</v>
      </c>
      <c r="AI2" s="397"/>
      <c r="AJ2" s="397"/>
      <c r="AK2" s="397"/>
      <c r="AL2" s="397"/>
      <c r="AM2" s="397"/>
      <c r="AN2" s="397"/>
      <c r="AO2" s="397"/>
      <c r="AP2" s="397"/>
      <c r="AQ2" s="397"/>
      <c r="AR2" s="397"/>
      <c r="AT2" s="397" t="s">
        <v>434</v>
      </c>
      <c r="AU2" s="397"/>
      <c r="AV2" s="397"/>
      <c r="AW2" s="397"/>
      <c r="AX2" s="397"/>
      <c r="AY2" s="397"/>
      <c r="AZ2" s="397"/>
      <c r="BA2" s="397"/>
      <c r="BB2" s="397"/>
      <c r="BC2" s="397"/>
      <c r="BD2" s="397"/>
    </row>
    <row r="3" spans="2:56" ht="13.5">
      <c r="B3" s="90" t="s">
        <v>428</v>
      </c>
      <c r="C3" s="51" t="s">
        <v>334</v>
      </c>
      <c r="D3" s="51" t="s">
        <v>238</v>
      </c>
      <c r="E3" s="51" t="s">
        <v>239</v>
      </c>
      <c r="F3" s="51" t="s">
        <v>240</v>
      </c>
      <c r="G3" s="51" t="s">
        <v>241</v>
      </c>
      <c r="H3" s="51" t="s">
        <v>242</v>
      </c>
      <c r="I3" s="51" t="s">
        <v>243</v>
      </c>
      <c r="J3" s="51" t="s">
        <v>244</v>
      </c>
      <c r="K3" s="51" t="s">
        <v>245</v>
      </c>
      <c r="L3" s="51" t="s">
        <v>246</v>
      </c>
      <c r="M3" s="51" t="s">
        <v>247</v>
      </c>
      <c r="N3" s="51" t="s">
        <v>248</v>
      </c>
      <c r="O3" s="51" t="s">
        <v>249</v>
      </c>
      <c r="P3" s="52" t="s">
        <v>15</v>
      </c>
      <c r="Q3" s="82" t="s">
        <v>333</v>
      </c>
      <c r="R3" s="82" t="s">
        <v>430</v>
      </c>
      <c r="S3" s="82" t="s">
        <v>434</v>
      </c>
      <c r="T3" s="82" t="s">
        <v>424</v>
      </c>
      <c r="U3" s="55" t="s">
        <v>355</v>
      </c>
      <c r="V3" s="55" t="s">
        <v>436</v>
      </c>
      <c r="W3" s="55" t="s">
        <v>437</v>
      </c>
      <c r="X3" s="55" t="s">
        <v>438</v>
      </c>
      <c r="Y3" s="55" t="s">
        <v>439</v>
      </c>
      <c r="Z3" s="55" t="s">
        <v>440</v>
      </c>
      <c r="AA3" s="55" t="s">
        <v>441</v>
      </c>
      <c r="AB3" s="55" t="s">
        <v>442</v>
      </c>
      <c r="AC3" s="55" t="s">
        <v>443</v>
      </c>
      <c r="AD3" s="55" t="s">
        <v>444</v>
      </c>
      <c r="AE3" s="55" t="s">
        <v>445</v>
      </c>
      <c r="AF3" s="55" t="s">
        <v>446</v>
      </c>
      <c r="AH3" s="55" t="s">
        <v>436</v>
      </c>
      <c r="AI3" s="55" t="s">
        <v>437</v>
      </c>
      <c r="AJ3" s="55" t="s">
        <v>438</v>
      </c>
      <c r="AK3" s="55" t="s">
        <v>439</v>
      </c>
      <c r="AL3" s="55" t="s">
        <v>440</v>
      </c>
      <c r="AM3" s="55" t="s">
        <v>441</v>
      </c>
      <c r="AN3" s="55" t="s">
        <v>442</v>
      </c>
      <c r="AO3" s="55" t="s">
        <v>443</v>
      </c>
      <c r="AP3" s="55" t="s">
        <v>444</v>
      </c>
      <c r="AQ3" s="55" t="s">
        <v>445</v>
      </c>
      <c r="AR3" s="55" t="s">
        <v>446</v>
      </c>
      <c r="AT3" s="55" t="s">
        <v>436</v>
      </c>
      <c r="AU3" s="55" t="s">
        <v>437</v>
      </c>
      <c r="AV3" s="55" t="s">
        <v>438</v>
      </c>
      <c r="AW3" s="55" t="s">
        <v>439</v>
      </c>
      <c r="AX3" s="55" t="s">
        <v>440</v>
      </c>
      <c r="AY3" s="55" t="s">
        <v>441</v>
      </c>
      <c r="AZ3" s="55" t="s">
        <v>442</v>
      </c>
      <c r="BA3" s="55" t="s">
        <v>443</v>
      </c>
      <c r="BB3" s="55" t="s">
        <v>444</v>
      </c>
      <c r="BC3" s="55" t="s">
        <v>445</v>
      </c>
      <c r="BD3" s="55" t="s">
        <v>446</v>
      </c>
    </row>
    <row r="4" spans="2:56" ht="13.5">
      <c r="B4" s="400" t="s">
        <v>435</v>
      </c>
      <c r="C4" s="400"/>
      <c r="D4" s="103">
        <v>132.50001046466986</v>
      </c>
      <c r="E4" s="103">
        <v>125.23284009582646</v>
      </c>
      <c r="F4" s="103">
        <v>123.16607786766345</v>
      </c>
      <c r="G4" s="103">
        <v>121.99032297061811</v>
      </c>
      <c r="H4" s="103">
        <v>122.66935420848885</v>
      </c>
      <c r="I4" s="103">
        <v>119.61186555557649</v>
      </c>
      <c r="J4" s="103">
        <v>122.49963349497658</v>
      </c>
      <c r="K4" s="103">
        <v>123.97736212804708</v>
      </c>
      <c r="L4" s="103">
        <v>116.13848953868835</v>
      </c>
      <c r="M4" s="103">
        <v>123.1949735355489</v>
      </c>
      <c r="N4" s="103">
        <v>117.49912971464229</v>
      </c>
      <c r="O4" s="103">
        <v>120.2801028605315</v>
      </c>
      <c r="P4" s="74">
        <f>AVERAGE(D4:O4)</f>
        <v>122.39668020293982</v>
      </c>
      <c r="AT4" s="62">
        <f>$P$4</f>
        <v>122.39668020293982</v>
      </c>
      <c r="AU4" s="62">
        <f t="shared" ref="AU4:BD4" si="0">$P$4</f>
        <v>122.39668020293982</v>
      </c>
      <c r="AV4" s="62">
        <f t="shared" si="0"/>
        <v>122.39668020293982</v>
      </c>
      <c r="AW4" s="62">
        <f t="shared" si="0"/>
        <v>122.39668020293982</v>
      </c>
      <c r="AX4" s="62">
        <f t="shared" si="0"/>
        <v>122.39668020293982</v>
      </c>
      <c r="AY4" s="62">
        <f t="shared" si="0"/>
        <v>122.39668020293982</v>
      </c>
      <c r="AZ4" s="62">
        <f t="shared" si="0"/>
        <v>122.39668020293982</v>
      </c>
      <c r="BA4" s="62">
        <f t="shared" si="0"/>
        <v>122.39668020293982</v>
      </c>
      <c r="BB4" s="62">
        <f t="shared" si="0"/>
        <v>122.39668020293982</v>
      </c>
      <c r="BC4" s="62">
        <f t="shared" si="0"/>
        <v>122.39668020293982</v>
      </c>
      <c r="BD4" s="62">
        <f t="shared" si="0"/>
        <v>122.39668020293982</v>
      </c>
    </row>
    <row r="5" spans="2:56" ht="13.5">
      <c r="B5" s="400" t="s">
        <v>411</v>
      </c>
      <c r="C5" s="400"/>
      <c r="D5" s="75">
        <f>'24年CK1'!D1+'24年CK2'!D1</f>
        <v>87337</v>
      </c>
      <c r="E5" s="75">
        <f>'24年CK1'!E1+'24年CK2'!E1</f>
        <v>110212</v>
      </c>
      <c r="F5" s="75">
        <f>'24年CK1'!F1+'24年CK2'!F1</f>
        <v>113626</v>
      </c>
      <c r="G5" s="75">
        <f>'24年CK1'!G1+'24年CK2'!G1</f>
        <v>109618</v>
      </c>
      <c r="H5" s="75">
        <f>'24年CK1'!H1+'24年CK2'!H1</f>
        <v>153929</v>
      </c>
      <c r="I5" s="75">
        <f>'24年CK1'!I1+'24年CK2'!I1</f>
        <v>121229</v>
      </c>
      <c r="J5" s="75">
        <f>'24年CK1'!J1+'24年CK2'!J1</f>
        <v>128355</v>
      </c>
      <c r="K5" s="75">
        <f>'24年CK1'!K1+'24年CK2'!K1</f>
        <v>58349</v>
      </c>
      <c r="L5" s="75">
        <f>'24年CK1'!L1+'24年CK2'!L1</f>
        <v>109907</v>
      </c>
      <c r="M5" s="75">
        <f>'24年CK1'!M1+'24年CK2'!M1</f>
        <v>116105</v>
      </c>
      <c r="N5" s="75">
        <f>'24年CK1'!N1+'24年CK2'!N1</f>
        <v>105978</v>
      </c>
      <c r="O5" s="75">
        <f>'24年CK1'!O1+'24年CK2'!O1</f>
        <v>72817</v>
      </c>
      <c r="P5" s="74">
        <f>SUM(D5:O5)</f>
        <v>1287462</v>
      </c>
      <c r="V5" s="49">
        <f t="shared" ref="V5:V21" si="1">D5+E5</f>
        <v>197549</v>
      </c>
      <c r="W5" s="49">
        <f t="shared" ref="W5:W21" si="2">V5+F5</f>
        <v>311175</v>
      </c>
      <c r="X5" s="49">
        <f t="shared" ref="X5:X21" si="3">W5+G5</f>
        <v>420793</v>
      </c>
      <c r="Y5" s="49">
        <f t="shared" ref="Y5:Y21" si="4">X5+H5</f>
        <v>574722</v>
      </c>
      <c r="Z5" s="49">
        <f t="shared" ref="Z5:Z21" si="5">Y5+I5</f>
        <v>695951</v>
      </c>
      <c r="AA5" s="48">
        <f t="shared" ref="AA5:AA21" si="6">Z5+J5</f>
        <v>824306</v>
      </c>
      <c r="AB5" s="48">
        <f t="shared" ref="AB5:AB21" si="7">AA5+K5</f>
        <v>882655</v>
      </c>
      <c r="AC5" s="48">
        <f t="shared" ref="AC5:AC21" si="8">AB5+L5</f>
        <v>992562</v>
      </c>
      <c r="AD5" s="48">
        <f t="shared" ref="AD5:AD21" si="9">AC5+M5</f>
        <v>1108667</v>
      </c>
      <c r="AE5" s="48">
        <f t="shared" ref="AE5:AE21" si="10">AD5+N5</f>
        <v>1214645</v>
      </c>
      <c r="AF5" s="48">
        <f t="shared" ref="AF5:AF21" si="11">AE5+O5</f>
        <v>1287462</v>
      </c>
    </row>
    <row r="6" spans="2:56" ht="13.5">
      <c r="B6" s="398" t="s">
        <v>135</v>
      </c>
      <c r="C6" s="48" t="s">
        <v>456</v>
      </c>
      <c r="D6" s="62">
        <f>('24年CK1'!D144+'24年CK2'!D136)/1000</f>
        <v>85.774829210526335</v>
      </c>
      <c r="E6" s="62">
        <f>('24年CK1'!E144+'24年CK2'!E136)/1000</f>
        <v>351.93787947368423</v>
      </c>
      <c r="F6" s="62">
        <f>('24年CK1'!F144+'24年CK2'!F136)/1000</f>
        <v>352.07193394736845</v>
      </c>
      <c r="G6" s="62">
        <f>('24年CK1'!G144+'24年CK2'!G136)/1000</f>
        <v>339.96967421052625</v>
      </c>
      <c r="H6" s="62">
        <f>('24年CK1'!H144+'24年CK2'!H136)/1000</f>
        <v>403.56840078947363</v>
      </c>
      <c r="I6" s="62">
        <f>('24年CK1'!I144+'24年CK2'!I136)/1000</f>
        <v>524.02594289473677</v>
      </c>
      <c r="J6" s="62">
        <f>('24年CK1'!J144+'24年CK2'!J136)/1000</f>
        <v>431.48432052631557</v>
      </c>
      <c r="K6" s="62">
        <f>('24年CK1'!K144+'24年CK2'!K136)/1000</f>
        <v>417.90218499999997</v>
      </c>
      <c r="L6" s="62">
        <f>('24年CK1'!L144+'24年CK2'!L136)/1000</f>
        <v>260.61364973684221</v>
      </c>
      <c r="M6" s="62">
        <f>('24年CK1'!M144+'24年CK2'!M136)/1000</f>
        <v>447.62356552631576</v>
      </c>
      <c r="N6" s="62">
        <f>('24年CK1'!N144+'24年CK2'!N136)/1000</f>
        <v>463.32401947368419</v>
      </c>
      <c r="O6" s="62">
        <f>('24年CK1'!O144+'24年CK2'!O136)/1000</f>
        <v>471.31418421052638</v>
      </c>
      <c r="P6" s="74">
        <f>SUM(D6:O6)</f>
        <v>4549.6105849999994</v>
      </c>
      <c r="Q6" s="87">
        <f>P6/$P$5*1000</f>
        <v>3.5337824223161536</v>
      </c>
      <c r="R6" s="63">
        <f>P6/$P$22</f>
        <v>0.12420254338445867</v>
      </c>
      <c r="S6" s="66">
        <f>Q6/$P$4</f>
        <v>2.8871554493610167E-2</v>
      </c>
      <c r="T6" s="66"/>
      <c r="V6" s="62">
        <f t="shared" si="1"/>
        <v>437.71270868421055</v>
      </c>
      <c r="W6" s="62">
        <f t="shared" si="2"/>
        <v>789.784642631579</v>
      </c>
      <c r="X6" s="62">
        <f t="shared" si="3"/>
        <v>1129.7543168421053</v>
      </c>
      <c r="Y6" s="62">
        <f t="shared" si="4"/>
        <v>1533.3227176315788</v>
      </c>
      <c r="Z6" s="62">
        <f t="shared" si="5"/>
        <v>2057.3486605263156</v>
      </c>
      <c r="AA6" s="117">
        <f t="shared" si="6"/>
        <v>2488.8329810526311</v>
      </c>
      <c r="AB6" s="117">
        <f t="shared" si="7"/>
        <v>2906.735166052631</v>
      </c>
      <c r="AC6" s="117">
        <f t="shared" si="8"/>
        <v>3167.3488157894731</v>
      </c>
      <c r="AD6" s="117">
        <f t="shared" si="9"/>
        <v>3614.9723813157889</v>
      </c>
      <c r="AE6" s="117">
        <f t="shared" si="10"/>
        <v>4078.296400789473</v>
      </c>
      <c r="AF6" s="117">
        <f t="shared" si="11"/>
        <v>4549.6105849999994</v>
      </c>
      <c r="AH6" s="50">
        <f>V6/V$5*1000</f>
        <v>2.215717157182322</v>
      </c>
      <c r="AI6" s="50">
        <f t="shared" ref="AI6:AR21" si="12">W6/W$5*1000</f>
        <v>2.5380722829005511</v>
      </c>
      <c r="AJ6" s="50">
        <f t="shared" si="12"/>
        <v>2.6848220308847943</v>
      </c>
      <c r="AK6" s="50">
        <f t="shared" si="12"/>
        <v>2.6679380946467663</v>
      </c>
      <c r="AL6" s="50">
        <f t="shared" si="12"/>
        <v>2.9561688402291479</v>
      </c>
      <c r="AM6" s="50">
        <f t="shared" si="12"/>
        <v>3.0193071275140917</v>
      </c>
      <c r="AN6" s="50">
        <f t="shared" si="12"/>
        <v>3.2931724921431713</v>
      </c>
      <c r="AO6" s="50">
        <f t="shared" si="12"/>
        <v>3.191084099320217</v>
      </c>
      <c r="AP6" s="50">
        <f t="shared" si="12"/>
        <v>3.2606475896872449</v>
      </c>
      <c r="AQ6" s="50">
        <f t="shared" si="12"/>
        <v>3.3576035802966899</v>
      </c>
      <c r="AR6" s="50">
        <f t="shared" si="12"/>
        <v>3.5337824223161536</v>
      </c>
      <c r="AT6" s="66">
        <f>AH6/AT$4</f>
        <v>1.8102755348499259E-2</v>
      </c>
      <c r="AU6" s="66">
        <f t="shared" ref="AU6:BD21" si="13">AI6/AU$4</f>
        <v>2.0736447089024803E-2</v>
      </c>
      <c r="AV6" s="66">
        <f t="shared" si="13"/>
        <v>2.1935415457618828E-2</v>
      </c>
      <c r="AW6" s="66">
        <f t="shared" si="13"/>
        <v>2.1797471060679027E-2</v>
      </c>
      <c r="AX6" s="66">
        <f t="shared" si="13"/>
        <v>2.4152361284045222E-2</v>
      </c>
      <c r="AY6" s="66">
        <f t="shared" si="13"/>
        <v>2.4668210955623382E-2</v>
      </c>
      <c r="AZ6" s="66">
        <f t="shared" si="13"/>
        <v>2.6905733772214464E-2</v>
      </c>
      <c r="BA6" s="66">
        <f t="shared" si="13"/>
        <v>2.6071655652990258E-2</v>
      </c>
      <c r="BB6" s="66">
        <f t="shared" si="13"/>
        <v>2.6640000237595725E-2</v>
      </c>
      <c r="BC6" s="66">
        <f t="shared" si="13"/>
        <v>2.7432145828870647E-2</v>
      </c>
      <c r="BD6" s="66">
        <f t="shared" si="13"/>
        <v>2.8871554493610167E-2</v>
      </c>
    </row>
    <row r="7" spans="2:56" ht="13.5">
      <c r="B7" s="398"/>
      <c r="C7" s="48" t="s">
        <v>402</v>
      </c>
      <c r="D7" s="62">
        <f>('24年CK1'!D145+'24年CK2'!D137)/1000</f>
        <v>79.235715789473673</v>
      </c>
      <c r="E7" s="62">
        <f>('24年CK1'!E145+'24年CK2'!E137)/1000</f>
        <v>99.823853157894746</v>
      </c>
      <c r="F7" s="62">
        <f>('24年CK1'!F145+'24年CK2'!F137)/1000</f>
        <v>148.24951947368433</v>
      </c>
      <c r="G7" s="62">
        <f>('24年CK1'!G145+'24年CK2'!G137)/1000</f>
        <v>39.559414473684214</v>
      </c>
      <c r="H7" s="62">
        <f>('24年CK1'!H145+'24年CK2'!H137)/1000</f>
        <v>105.4825631578947</v>
      </c>
      <c r="I7" s="62">
        <f>('24年CK1'!I145+'24年CK2'!I137)/1000</f>
        <v>101.51888710526316</v>
      </c>
      <c r="J7" s="62">
        <f>('24年CK1'!J145+'24年CK2'!J137)/1000</f>
        <v>236.56759921052631</v>
      </c>
      <c r="K7" s="62">
        <f>('24年CK1'!K145+'24年CK2'!K137)/1000</f>
        <v>-51.401819999999994</v>
      </c>
      <c r="L7" s="62">
        <f>('24年CK1'!L145+'24年CK2'!L137)/1000</f>
        <v>148.08000684210523</v>
      </c>
      <c r="M7" s="62">
        <f>('24年CK1'!M145+'24年CK2'!M137)/1000</f>
        <v>104.14978473684211</v>
      </c>
      <c r="N7" s="62">
        <f>('24年CK1'!N145+'24年CK2'!N137)/1000</f>
        <v>111.53887789473683</v>
      </c>
      <c r="O7" s="62">
        <f>('24年CK1'!O145+'24年CK2'!O137)/1000</f>
        <v>163.94473447368421</v>
      </c>
      <c r="P7" s="74">
        <f t="shared" ref="P7:P22" si="14">SUM(D7:O7)</f>
        <v>1286.7491363157892</v>
      </c>
      <c r="Q7" s="87">
        <f t="shared" ref="Q7:Q21" si="15">P7/$P$5*1000</f>
        <v>0.99944630312645277</v>
      </c>
      <c r="R7" s="63">
        <f t="shared" ref="R7:R18" si="16">P7/$P$22</f>
        <v>3.5127735097832895E-2</v>
      </c>
      <c r="S7" s="66">
        <f t="shared" ref="S7:S21" si="17">Q7/$P$4</f>
        <v>8.1656324458254971E-3</v>
      </c>
      <c r="T7" s="66"/>
      <c r="V7" s="62">
        <f t="shared" si="1"/>
        <v>179.0595689473684</v>
      </c>
      <c r="W7" s="62">
        <f t="shared" si="2"/>
        <v>327.30908842105271</v>
      </c>
      <c r="X7" s="62">
        <f t="shared" si="3"/>
        <v>366.86850289473693</v>
      </c>
      <c r="Y7" s="62">
        <f t="shared" si="4"/>
        <v>472.35106605263161</v>
      </c>
      <c r="Z7" s="62">
        <f t="shared" si="5"/>
        <v>573.86995315789477</v>
      </c>
      <c r="AA7" s="117">
        <f t="shared" si="6"/>
        <v>810.43755236842105</v>
      </c>
      <c r="AB7" s="117">
        <f t="shared" si="7"/>
        <v>759.03573236842101</v>
      </c>
      <c r="AC7" s="117">
        <f t="shared" si="8"/>
        <v>907.11573921052627</v>
      </c>
      <c r="AD7" s="117">
        <f t="shared" si="9"/>
        <v>1011.2655239473684</v>
      </c>
      <c r="AE7" s="117">
        <f t="shared" si="10"/>
        <v>1122.8044018421051</v>
      </c>
      <c r="AF7" s="117">
        <f t="shared" si="11"/>
        <v>1286.7491363157892</v>
      </c>
      <c r="AH7" s="50">
        <f t="shared" ref="AH7:AH22" si="18">V7/V$5*1000</f>
        <v>0.90640584840909544</v>
      </c>
      <c r="AI7" s="50">
        <f t="shared" si="12"/>
        <v>1.0518489223782526</v>
      </c>
      <c r="AJ7" s="50">
        <f t="shared" si="12"/>
        <v>0.87185029906566158</v>
      </c>
      <c r="AK7" s="50">
        <f t="shared" si="12"/>
        <v>0.82187747476628981</v>
      </c>
      <c r="AL7" s="50">
        <f t="shared" si="12"/>
        <v>0.8245838473655398</v>
      </c>
      <c r="AM7" s="50">
        <f t="shared" si="12"/>
        <v>0.98317560756372158</v>
      </c>
      <c r="AN7" s="50">
        <f t="shared" si="12"/>
        <v>0.85994610846641217</v>
      </c>
      <c r="AO7" s="50">
        <f t="shared" si="12"/>
        <v>0.91391342728265468</v>
      </c>
      <c r="AP7" s="50">
        <f t="shared" si="12"/>
        <v>0.91214541782822822</v>
      </c>
      <c r="AQ7" s="50">
        <f t="shared" si="12"/>
        <v>0.92438893820178336</v>
      </c>
      <c r="AR7" s="50">
        <f t="shared" si="12"/>
        <v>0.99944630312645277</v>
      </c>
      <c r="AT7" s="66">
        <f t="shared" ref="AT7:AT21" si="19">AH7/AT$4</f>
        <v>7.4054773945357762E-3</v>
      </c>
      <c r="AU7" s="66">
        <f t="shared" si="13"/>
        <v>8.5937700322773012E-3</v>
      </c>
      <c r="AV7" s="66">
        <f t="shared" si="13"/>
        <v>7.1231531575863833E-3</v>
      </c>
      <c r="AW7" s="66">
        <f t="shared" si="13"/>
        <v>6.7148673755168505E-3</v>
      </c>
      <c r="AX7" s="66">
        <f t="shared" si="13"/>
        <v>6.7369788624849838E-3</v>
      </c>
      <c r="AY7" s="66">
        <f t="shared" si="13"/>
        <v>8.0326983210130144E-3</v>
      </c>
      <c r="AZ7" s="66">
        <f t="shared" si="13"/>
        <v>7.0258940605298975E-3</v>
      </c>
      <c r="BA7" s="66">
        <f t="shared" si="13"/>
        <v>7.466815486885269E-3</v>
      </c>
      <c r="BB7" s="66">
        <f t="shared" si="13"/>
        <v>7.4523705734162518E-3</v>
      </c>
      <c r="BC7" s="66">
        <f t="shared" si="13"/>
        <v>7.5524020477442709E-3</v>
      </c>
      <c r="BD7" s="66">
        <f t="shared" si="13"/>
        <v>8.1656324458254971E-3</v>
      </c>
    </row>
    <row r="8" spans="2:56" ht="13.5">
      <c r="B8" s="398"/>
      <c r="C8" s="48" t="s">
        <v>403</v>
      </c>
      <c r="D8" s="62">
        <f>('24年CK1'!D146+'24年CK2'!D138)/1000</f>
        <v>26</v>
      </c>
      <c r="E8" s="62">
        <f>('24年CK1'!E146+'24年CK2'!E138)/1000</f>
        <v>26</v>
      </c>
      <c r="F8" s="62">
        <f>('24年CK1'!F146+'24年CK2'!F138)/1000</f>
        <v>12.200314210526328</v>
      </c>
      <c r="G8" s="62">
        <f>('24年CK1'!G146+'24年CK2'!G138)/1000</f>
        <v>26</v>
      </c>
      <c r="H8" s="62">
        <f>('24年CK1'!H146+'24年CK2'!H138)/1000</f>
        <v>26</v>
      </c>
      <c r="I8" s="62">
        <f>('24年CK1'!I146+'24年CK2'!I138)/1000</f>
        <v>26</v>
      </c>
      <c r="J8" s="62">
        <f>('24年CK1'!J146+'24年CK2'!J138)/1000</f>
        <v>373.56135973684212</v>
      </c>
      <c r="K8" s="62">
        <f>('24年CK1'!K146+'24年CK2'!K138)/1000</f>
        <v>373.56135973684212</v>
      </c>
      <c r="L8" s="62">
        <f>('24年CK1'!L146+'24年CK2'!L138)/1000</f>
        <v>402.66924157894732</v>
      </c>
      <c r="M8" s="62">
        <f>('24年CK1'!M146+'24年CK2'!M138)/1000</f>
        <v>494.33590815789478</v>
      </c>
      <c r="N8" s="62">
        <f>('24年CK1'!N146+'24年CK2'!N138)/1000</f>
        <v>494.4693381578947</v>
      </c>
      <c r="O8" s="62">
        <f>('24年CK1'!O146+'24年CK2'!O138)/1000</f>
        <v>506.99463078947366</v>
      </c>
      <c r="P8" s="74">
        <f t="shared" si="14"/>
        <v>2787.7921523684208</v>
      </c>
      <c r="Q8" s="87">
        <f t="shared" si="15"/>
        <v>2.1653393671956302</v>
      </c>
      <c r="R8" s="63">
        <f t="shared" si="16"/>
        <v>7.6105607124481459E-2</v>
      </c>
      <c r="S8" s="66">
        <f t="shared" si="17"/>
        <v>1.7691160933494186E-2</v>
      </c>
      <c r="T8" s="66"/>
      <c r="V8" s="62">
        <f t="shared" si="1"/>
        <v>52</v>
      </c>
      <c r="W8" s="62">
        <f t="shared" si="2"/>
        <v>64.200314210526329</v>
      </c>
      <c r="X8" s="62">
        <f t="shared" si="3"/>
        <v>90.200314210526329</v>
      </c>
      <c r="Y8" s="62">
        <f t="shared" si="4"/>
        <v>116.20031421052633</v>
      </c>
      <c r="Z8" s="62">
        <f t="shared" si="5"/>
        <v>142.20031421052633</v>
      </c>
      <c r="AA8" s="117">
        <f t="shared" si="6"/>
        <v>515.76167394736842</v>
      </c>
      <c r="AB8" s="117">
        <f t="shared" si="7"/>
        <v>889.32303368421049</v>
      </c>
      <c r="AC8" s="117">
        <f t="shared" si="8"/>
        <v>1291.9922752631578</v>
      </c>
      <c r="AD8" s="117">
        <f t="shared" si="9"/>
        <v>1786.3281834210525</v>
      </c>
      <c r="AE8" s="117">
        <f t="shared" si="10"/>
        <v>2280.797521578947</v>
      </c>
      <c r="AF8" s="117">
        <f t="shared" si="11"/>
        <v>2787.7921523684208</v>
      </c>
      <c r="AH8" s="50">
        <f t="shared" si="18"/>
        <v>0.26322583257824644</v>
      </c>
      <c r="AI8" s="50">
        <f t="shared" si="12"/>
        <v>0.20631578439953829</v>
      </c>
      <c r="AJ8" s="50">
        <f t="shared" si="12"/>
        <v>0.21435792470532147</v>
      </c>
      <c r="AK8" s="50">
        <f t="shared" si="12"/>
        <v>0.20218525515036195</v>
      </c>
      <c r="AL8" s="50">
        <f t="shared" si="12"/>
        <v>0.20432518124196436</v>
      </c>
      <c r="AM8" s="50">
        <f t="shared" si="12"/>
        <v>0.62569200508957645</v>
      </c>
      <c r="AN8" s="50">
        <f t="shared" si="12"/>
        <v>1.0075545186785442</v>
      </c>
      <c r="AO8" s="50">
        <f t="shared" si="12"/>
        <v>1.3016741274229295</v>
      </c>
      <c r="AP8" s="50">
        <f t="shared" si="12"/>
        <v>1.6112396088465271</v>
      </c>
      <c r="AQ8" s="50">
        <f t="shared" si="12"/>
        <v>1.8777482487302439</v>
      </c>
      <c r="AR8" s="50">
        <f t="shared" si="12"/>
        <v>2.1653393671956302</v>
      </c>
      <c r="AT8" s="66">
        <f t="shared" si="19"/>
        <v>2.1505961774600816E-3</v>
      </c>
      <c r="AU8" s="66">
        <f t="shared" si="13"/>
        <v>1.6856321924537201E-3</v>
      </c>
      <c r="AV8" s="66">
        <f t="shared" si="13"/>
        <v>1.7513377352221099E-3</v>
      </c>
      <c r="AW8" s="66">
        <f t="shared" si="13"/>
        <v>1.6518851231514505E-3</v>
      </c>
      <c r="AX8" s="66">
        <f t="shared" si="13"/>
        <v>1.6693686536528849E-3</v>
      </c>
      <c r="AY8" s="66">
        <f t="shared" si="13"/>
        <v>5.1120014370663307E-3</v>
      </c>
      <c r="AZ8" s="66">
        <f t="shared" si="13"/>
        <v>8.2318778336795441E-3</v>
      </c>
      <c r="BA8" s="66">
        <f t="shared" si="13"/>
        <v>1.0634880989130496E-2</v>
      </c>
      <c r="BB8" s="66">
        <f t="shared" si="13"/>
        <v>1.3164079337568725E-2</v>
      </c>
      <c r="BC8" s="66">
        <f t="shared" si="13"/>
        <v>1.5341496563606491E-2</v>
      </c>
      <c r="BD8" s="66">
        <f t="shared" si="13"/>
        <v>1.7691160933494186E-2</v>
      </c>
    </row>
    <row r="9" spans="2:56" ht="13.5">
      <c r="B9" s="398"/>
      <c r="C9" s="48" t="s">
        <v>383</v>
      </c>
      <c r="D9" s="62">
        <f>('24年CK1'!D147+'24年CK2'!D139)/1000</f>
        <v>12.400184210526318</v>
      </c>
      <c r="E9" s="62">
        <f>('24年CK1'!E147+'24年CK2'!E139)/1000</f>
        <v>-1.0670255263157897</v>
      </c>
      <c r="F9" s="62">
        <f>('24年CK1'!F147+'24年CK2'!F139)/1000</f>
        <v>16.256635789473684</v>
      </c>
      <c r="G9" s="62">
        <f>('24年CK1'!G147+'24年CK2'!G139)/1000</f>
        <v>6.0209281578947378</v>
      </c>
      <c r="H9" s="62">
        <f>('24年CK1'!H147+'24年CK2'!H139)/1000</f>
        <v>6.1583452631578952</v>
      </c>
      <c r="I9" s="62">
        <f>('24年CK1'!I147+'24年CK2'!I139)/1000</f>
        <v>5.5907489473684207</v>
      </c>
      <c r="J9" s="62">
        <f>('24年CK1'!J147+'24年CK2'!J139)/1000</f>
        <v>5.5766194736842101</v>
      </c>
      <c r="K9" s="62">
        <f>('24年CK1'!K147+'24年CK2'!K139)/1000</f>
        <v>6.6059644736842111</v>
      </c>
      <c r="L9" s="62">
        <f>('24年CK1'!L147+'24年CK2'!L139)/1000</f>
        <v>5.8750052631578944</v>
      </c>
      <c r="M9" s="62">
        <f>('24年CK1'!M147+'24年CK2'!M139)/1000</f>
        <v>6.4333363157894725</v>
      </c>
      <c r="N9" s="62">
        <f>('24年CK1'!N147+'24年CK2'!N139)/1000</f>
        <v>3.7124299999999999</v>
      </c>
      <c r="O9" s="62">
        <f>('24年CK1'!O147+'24年CK2'!O139)/1000</f>
        <v>7.4976899999999995</v>
      </c>
      <c r="P9" s="74">
        <f t="shared" si="14"/>
        <v>81.060862368421056</v>
      </c>
      <c r="Q9" s="87">
        <f t="shared" si="15"/>
        <v>6.2961751390270979E-2</v>
      </c>
      <c r="R9" s="63">
        <f t="shared" si="16"/>
        <v>2.212929016010598E-3</v>
      </c>
      <c r="S9" s="66">
        <f t="shared" si="17"/>
        <v>5.1440734573745986E-4</v>
      </c>
      <c r="T9" s="66"/>
      <c r="V9" s="62">
        <f t="shared" si="1"/>
        <v>11.333158684210527</v>
      </c>
      <c r="W9" s="62">
        <f t="shared" si="2"/>
        <v>27.589794473684211</v>
      </c>
      <c r="X9" s="62">
        <f t="shared" si="3"/>
        <v>33.610722631578952</v>
      </c>
      <c r="Y9" s="62">
        <f t="shared" si="4"/>
        <v>39.76906789473685</v>
      </c>
      <c r="Z9" s="62">
        <f t="shared" si="5"/>
        <v>45.359816842105268</v>
      </c>
      <c r="AA9" s="117">
        <f t="shared" si="6"/>
        <v>50.936436315789479</v>
      </c>
      <c r="AB9" s="117">
        <f t="shared" si="7"/>
        <v>57.542400789473689</v>
      </c>
      <c r="AC9" s="117">
        <f t="shared" si="8"/>
        <v>63.417406052631584</v>
      </c>
      <c r="AD9" s="117">
        <f t="shared" si="9"/>
        <v>69.850742368421052</v>
      </c>
      <c r="AE9" s="117">
        <f t="shared" si="10"/>
        <v>73.56317236842105</v>
      </c>
      <c r="AF9" s="117">
        <f t="shared" si="11"/>
        <v>81.060862368421056</v>
      </c>
      <c r="AH9" s="50">
        <f>V9/V$5*1000</f>
        <v>5.7368848661398068E-2</v>
      </c>
      <c r="AI9" s="50">
        <f t="shared" si="12"/>
        <v>8.8663274600093878E-2</v>
      </c>
      <c r="AJ9" s="50">
        <f t="shared" si="12"/>
        <v>7.9874718998602517E-2</v>
      </c>
      <c r="AK9" s="50">
        <f t="shared" si="12"/>
        <v>6.9197051608841917E-2</v>
      </c>
      <c r="AL9" s="50">
        <f t="shared" si="12"/>
        <v>6.517673922748192E-2</v>
      </c>
      <c r="AM9" s="50">
        <f t="shared" si="12"/>
        <v>6.1793116046455411E-2</v>
      </c>
      <c r="AN9" s="50">
        <f t="shared" si="12"/>
        <v>6.5192403361985923E-2</v>
      </c>
      <c r="AO9" s="50">
        <f t="shared" si="12"/>
        <v>6.3892639505271798E-2</v>
      </c>
      <c r="AP9" s="50">
        <f t="shared" si="12"/>
        <v>6.3004258599219654E-2</v>
      </c>
      <c r="AQ9" s="50">
        <f t="shared" si="12"/>
        <v>6.0563516392378884E-2</v>
      </c>
      <c r="AR9" s="50">
        <f t="shared" si="12"/>
        <v>6.2961751390270979E-2</v>
      </c>
      <c r="AT9" s="66">
        <f t="shared" si="19"/>
        <v>4.6871245663099396E-4</v>
      </c>
      <c r="AU9" s="66">
        <f t="shared" si="13"/>
        <v>7.2439280585948681E-4</v>
      </c>
      <c r="AV9" s="66">
        <f t="shared" si="13"/>
        <v>6.5258893350837819E-4</v>
      </c>
      <c r="AW9" s="66">
        <f t="shared" si="13"/>
        <v>5.6535072270023782E-4</v>
      </c>
      <c r="AX9" s="66">
        <f t="shared" si="13"/>
        <v>5.3250414242784713E-4</v>
      </c>
      <c r="AY9" s="66">
        <f t="shared" si="13"/>
        <v>5.0485941239582102E-4</v>
      </c>
      <c r="AZ9" s="66">
        <f t="shared" si="13"/>
        <v>5.3263212085404325E-4</v>
      </c>
      <c r="BA9" s="66">
        <f t="shared" si="13"/>
        <v>5.2201284707505634E-4</v>
      </c>
      <c r="BB9" s="66">
        <f t="shared" si="13"/>
        <v>5.1475463627571796E-4</v>
      </c>
      <c r="BC9" s="66">
        <f t="shared" si="13"/>
        <v>4.9481339111454286E-4</v>
      </c>
      <c r="BD9" s="66">
        <f t="shared" si="13"/>
        <v>5.1440734573745986E-4</v>
      </c>
    </row>
    <row r="10" spans="2:56" ht="13.5">
      <c r="B10" s="398"/>
      <c r="C10" s="48" t="s">
        <v>140</v>
      </c>
      <c r="D10" s="62">
        <f>('24年CK1'!D148+'24年CK2'!D140)/1000</f>
        <v>224.16847736842107</v>
      </c>
      <c r="E10" s="62">
        <f>('24年CK1'!E148+'24年CK2'!E140)/1000</f>
        <v>414.34792631578944</v>
      </c>
      <c r="F10" s="62">
        <f>('24年CK1'!F148+'24年CK2'!F140)/1000</f>
        <v>456.91519973684206</v>
      </c>
      <c r="G10" s="62">
        <f>('24年CK1'!G148+'24年CK2'!G140)/1000</f>
        <v>424.53189894736857</v>
      </c>
      <c r="H10" s="62">
        <f>('24年CK1'!H148+'24年CK2'!H140)/1000</f>
        <v>449.10914552631579</v>
      </c>
      <c r="I10" s="62">
        <f>('24年CK1'!I148+'24年CK2'!I140)/1000</f>
        <v>453.03788552631585</v>
      </c>
      <c r="J10" s="62">
        <f>('24年CK1'!J148+'24年CK2'!J140)/1000</f>
        <v>415.64356868421061</v>
      </c>
      <c r="K10" s="62">
        <f>('24年CK1'!K148+'24年CK2'!K140)/1000</f>
        <v>394.26511105263165</v>
      </c>
      <c r="L10" s="62">
        <f>('24年CK1'!L148+'24年CK2'!L140)/1000</f>
        <v>470.23151421052631</v>
      </c>
      <c r="M10" s="62">
        <f>('24年CK1'!M148+'24年CK2'!M140)/1000</f>
        <v>476.42698657894738</v>
      </c>
      <c r="N10" s="62">
        <f>('24年CK1'!N148+'24年CK2'!N140)/1000</f>
        <v>426.48599315789471</v>
      </c>
      <c r="O10" s="62">
        <f>('24年CK1'!O148+'24年CK2'!O140)/1000</f>
        <v>473.50299368421059</v>
      </c>
      <c r="P10" s="74">
        <f t="shared" si="14"/>
        <v>5078.666700789473</v>
      </c>
      <c r="Q10" s="87">
        <f t="shared" si="15"/>
        <v>3.9447119222077798</v>
      </c>
      <c r="R10" s="63">
        <f t="shared" si="16"/>
        <v>0.13864556305537304</v>
      </c>
      <c r="S10" s="66">
        <f t="shared" si="17"/>
        <v>3.222891270961966E-2</v>
      </c>
      <c r="T10" s="66"/>
      <c r="V10" s="62">
        <f t="shared" si="1"/>
        <v>638.51640368421045</v>
      </c>
      <c r="W10" s="62">
        <f t="shared" si="2"/>
        <v>1095.4316034210524</v>
      </c>
      <c r="X10" s="62">
        <f t="shared" si="3"/>
        <v>1519.9635023684209</v>
      </c>
      <c r="Y10" s="62">
        <f t="shared" si="4"/>
        <v>1969.0726478947367</v>
      </c>
      <c r="Z10" s="62">
        <f t="shared" si="5"/>
        <v>2422.1105334210524</v>
      </c>
      <c r="AA10" s="117">
        <f t="shared" si="6"/>
        <v>2837.754102105263</v>
      </c>
      <c r="AB10" s="117">
        <f t="shared" si="7"/>
        <v>3232.0192131578947</v>
      </c>
      <c r="AC10" s="117">
        <f t="shared" si="8"/>
        <v>3702.2507273684209</v>
      </c>
      <c r="AD10" s="117">
        <f t="shared" si="9"/>
        <v>4178.6777139473679</v>
      </c>
      <c r="AE10" s="117">
        <f t="shared" si="10"/>
        <v>4605.1637071052628</v>
      </c>
      <c r="AF10" s="117">
        <f t="shared" si="11"/>
        <v>5078.666700789473</v>
      </c>
      <c r="AH10" s="50">
        <f t="shared" si="18"/>
        <v>3.2321925379739227</v>
      </c>
      <c r="AI10" s="50">
        <f t="shared" si="12"/>
        <v>3.5203072336179075</v>
      </c>
      <c r="AJ10" s="50">
        <f t="shared" si="12"/>
        <v>3.6121406543559917</v>
      </c>
      <c r="AK10" s="50">
        <f t="shared" si="12"/>
        <v>3.4261306299301864</v>
      </c>
      <c r="AL10" s="50">
        <f t="shared" si="12"/>
        <v>3.480288890196368</v>
      </c>
      <c r="AM10" s="50">
        <f t="shared" si="12"/>
        <v>3.4425978970252102</v>
      </c>
      <c r="AN10" s="50">
        <f t="shared" si="12"/>
        <v>3.6617015857360973</v>
      </c>
      <c r="AO10" s="50">
        <f t="shared" si="12"/>
        <v>3.7299944259083273</v>
      </c>
      <c r="AP10" s="50">
        <f t="shared" si="12"/>
        <v>3.7691008336564251</v>
      </c>
      <c r="AQ10" s="50">
        <f t="shared" si="12"/>
        <v>3.7913659605113121</v>
      </c>
      <c r="AR10" s="50">
        <f t="shared" si="12"/>
        <v>3.9447119222077798</v>
      </c>
      <c r="AT10" s="66">
        <f t="shared" si="19"/>
        <v>2.640751801940041E-2</v>
      </c>
      <c r="AU10" s="66">
        <f t="shared" si="13"/>
        <v>2.8761460096638748E-2</v>
      </c>
      <c r="AV10" s="66">
        <f t="shared" si="13"/>
        <v>2.95117534917359E-2</v>
      </c>
      <c r="AW10" s="66">
        <f t="shared" si="13"/>
        <v>2.7992022530754022E-2</v>
      </c>
      <c r="AX10" s="66">
        <f t="shared" si="13"/>
        <v>2.8434503978587287E-2</v>
      </c>
      <c r="AY10" s="66">
        <f t="shared" si="13"/>
        <v>2.8126562675696846E-2</v>
      </c>
      <c r="AZ10" s="66">
        <f t="shared" si="13"/>
        <v>2.9916674044302614E-2</v>
      </c>
      <c r="BA10" s="66">
        <f t="shared" si="13"/>
        <v>3.0474637218295544E-2</v>
      </c>
      <c r="BB10" s="66">
        <f t="shared" si="13"/>
        <v>3.0794142679417998E-2</v>
      </c>
      <c r="BC10" s="66">
        <f t="shared" si="13"/>
        <v>3.09760522444321E-2</v>
      </c>
      <c r="BD10" s="66">
        <f t="shared" si="13"/>
        <v>3.222891270961966E-2</v>
      </c>
    </row>
    <row r="11" spans="2:56" ht="13.5">
      <c r="B11" s="398"/>
      <c r="C11" s="48" t="s">
        <v>141</v>
      </c>
      <c r="D11" s="62">
        <f>('24年CK1'!D149+'24年CK2'!D141)/1000</f>
        <v>122.23615315789473</v>
      </c>
      <c r="E11" s="62">
        <f>('24年CK1'!E149+'24年CK2'!E141)/1000</f>
        <v>84.280247368421058</v>
      </c>
      <c r="F11" s="62">
        <f>('24年CK1'!F149+'24年CK2'!F141)/1000</f>
        <v>158.11683815789476</v>
      </c>
      <c r="G11" s="62">
        <f>('24年CK1'!G149+'24年CK2'!G141)/1000</f>
        <v>163.96533999999997</v>
      </c>
      <c r="H11" s="62">
        <f>('24年CK1'!H149+'24年CK2'!H141)/1000</f>
        <v>195.26381263157893</v>
      </c>
      <c r="I11" s="62">
        <f>('24年CK1'!I149+'24年CK2'!I141)/1000</f>
        <v>201.13422368421047</v>
      </c>
      <c r="J11" s="62">
        <f>('24年CK1'!J149+'24年CK2'!J141)/1000</f>
        <v>244.86137868421054</v>
      </c>
      <c r="K11" s="62">
        <f>('24年CK1'!K149+'24年CK2'!K141)/1000</f>
        <v>223.19252894736837</v>
      </c>
      <c r="L11" s="62">
        <f>('24年CK1'!L149+'24年CK2'!L141)/1000</f>
        <v>201.47073026315792</v>
      </c>
      <c r="M11" s="62">
        <f>('24年CK1'!M149+'24年CK2'!M141)/1000</f>
        <v>92.832716052631582</v>
      </c>
      <c r="N11" s="62">
        <f>('24年CK1'!N149+'24年CK2'!N141)/1000</f>
        <v>218.32645842105262</v>
      </c>
      <c r="O11" s="62">
        <f>('24年CK1'!O149+'24年CK2'!O141)/1000</f>
        <v>184.89071710526315</v>
      </c>
      <c r="P11" s="74">
        <f t="shared" si="14"/>
        <v>2090.5711444736844</v>
      </c>
      <c r="Q11" s="87">
        <f t="shared" si="15"/>
        <v>1.6237925037583123</v>
      </c>
      <c r="R11" s="63">
        <f t="shared" si="16"/>
        <v>5.7071753377281681E-2</v>
      </c>
      <c r="S11" s="66">
        <f t="shared" si="17"/>
        <v>1.3266638450209459E-2</v>
      </c>
      <c r="T11" s="66"/>
      <c r="V11" s="62">
        <f t="shared" si="1"/>
        <v>206.51640052631581</v>
      </c>
      <c r="W11" s="62">
        <f t="shared" si="2"/>
        <v>364.6332386842106</v>
      </c>
      <c r="X11" s="62">
        <f t="shared" si="3"/>
        <v>528.59857868421057</v>
      </c>
      <c r="Y11" s="62">
        <f t="shared" si="4"/>
        <v>723.86239131578952</v>
      </c>
      <c r="Z11" s="62">
        <f t="shared" si="5"/>
        <v>924.99661500000002</v>
      </c>
      <c r="AA11" s="117">
        <f t="shared" si="6"/>
        <v>1169.8579936842107</v>
      </c>
      <c r="AB11" s="117">
        <f t="shared" si="7"/>
        <v>1393.050522631579</v>
      </c>
      <c r="AC11" s="117">
        <f t="shared" si="8"/>
        <v>1594.521252894737</v>
      </c>
      <c r="AD11" s="117">
        <f t="shared" si="9"/>
        <v>1687.3539689473687</v>
      </c>
      <c r="AE11" s="117">
        <f t="shared" si="10"/>
        <v>1905.6804273684213</v>
      </c>
      <c r="AF11" s="117">
        <f t="shared" si="11"/>
        <v>2090.5711444736844</v>
      </c>
      <c r="AH11" s="50">
        <f t="shared" si="18"/>
        <v>1.0453932974923477</v>
      </c>
      <c r="AI11" s="50">
        <f t="shared" si="12"/>
        <v>1.1717947736296637</v>
      </c>
      <c r="AJ11" s="50">
        <f t="shared" si="12"/>
        <v>1.2561962263730875</v>
      </c>
      <c r="AK11" s="50">
        <f t="shared" si="12"/>
        <v>1.2595000562285585</v>
      </c>
      <c r="AL11" s="50">
        <f t="shared" si="12"/>
        <v>1.3291116975189345</v>
      </c>
      <c r="AM11" s="50">
        <f t="shared" si="12"/>
        <v>1.4192035405349599</v>
      </c>
      <c r="AN11" s="50">
        <f t="shared" si="12"/>
        <v>1.578250304628172</v>
      </c>
      <c r="AO11" s="50">
        <f t="shared" si="12"/>
        <v>1.6064701780792907</v>
      </c>
      <c r="AP11" s="50">
        <f t="shared" si="12"/>
        <v>1.5219664416342946</v>
      </c>
      <c r="AQ11" s="50">
        <f t="shared" si="12"/>
        <v>1.5689196657199604</v>
      </c>
      <c r="AR11" s="50">
        <f t="shared" si="12"/>
        <v>1.6237925037583123</v>
      </c>
      <c r="AT11" s="66">
        <f t="shared" si="19"/>
        <v>8.5410265683598056E-3</v>
      </c>
      <c r="AU11" s="66">
        <f t="shared" si="13"/>
        <v>9.5737463768361137E-3</v>
      </c>
      <c r="AV11" s="66">
        <f t="shared" si="13"/>
        <v>1.0263319432277504E-2</v>
      </c>
      <c r="AW11" s="66">
        <f t="shared" si="13"/>
        <v>1.0290312238373168E-2</v>
      </c>
      <c r="AX11" s="66">
        <f t="shared" si="13"/>
        <v>1.0859050223545287E-2</v>
      </c>
      <c r="AY11" s="66">
        <f t="shared" si="13"/>
        <v>1.1595114656556448E-2</v>
      </c>
      <c r="AZ11" s="66">
        <f t="shared" si="13"/>
        <v>1.2894551567994768E-2</v>
      </c>
      <c r="BA11" s="66">
        <f t="shared" si="13"/>
        <v>1.3125112343044622E-2</v>
      </c>
      <c r="BB11" s="66">
        <f t="shared" si="13"/>
        <v>1.2434703613781012E-2</v>
      </c>
      <c r="BC11" s="66">
        <f t="shared" si="13"/>
        <v>1.2818318790334944E-2</v>
      </c>
      <c r="BD11" s="66">
        <f t="shared" si="13"/>
        <v>1.3266638450209459E-2</v>
      </c>
    </row>
    <row r="12" spans="2:56" ht="13.5">
      <c r="B12" s="398"/>
      <c r="C12" s="48" t="s">
        <v>142</v>
      </c>
      <c r="D12" s="62">
        <f>('24年CK1'!D150+'24年CK2'!D142)/1000</f>
        <v>142.51707605263164</v>
      </c>
      <c r="E12" s="62">
        <f>('24年CK1'!E150+'24年CK2'!E142)/1000</f>
        <v>171.2065642105263</v>
      </c>
      <c r="F12" s="62">
        <f>('24年CK1'!F150+'24年CK2'!F142)/1000</f>
        <v>283.62612631578952</v>
      </c>
      <c r="G12" s="62">
        <f>('24年CK1'!G150+'24年CK2'!G142)/1000</f>
        <v>231.25392736842099</v>
      </c>
      <c r="H12" s="62">
        <f>('24年CK1'!H150+'24年CK2'!H142)/1000</f>
        <v>215.49157763157899</v>
      </c>
      <c r="I12" s="62">
        <f>('24年CK1'!I150+'24年CK2'!I142)/1000</f>
        <v>249.63047947368426</v>
      </c>
      <c r="J12" s="62">
        <f>('24年CK1'!J150+'24年CK2'!J142)/1000</f>
        <v>228.76015157894741</v>
      </c>
      <c r="K12" s="62">
        <f>('24年CK1'!K150+'24年CK2'!K142)/1000</f>
        <v>189.02819</v>
      </c>
      <c r="L12" s="62">
        <f>('24年CK1'!L150+'24年CK2'!L142)/1000</f>
        <v>188.77518868421046</v>
      </c>
      <c r="M12" s="62">
        <f>('24年CK1'!M150+'24年CK2'!M142)/1000</f>
        <v>315.96815473684205</v>
      </c>
      <c r="N12" s="62">
        <f>('24年CK1'!N150+'24年CK2'!N142)/1000</f>
        <v>159.57860473684212</v>
      </c>
      <c r="O12" s="62">
        <f>('24年CK1'!O150+'24年CK2'!O142)/1000</f>
        <v>172.45256921052629</v>
      </c>
      <c r="P12" s="74">
        <f t="shared" si="14"/>
        <v>2548.2886099999996</v>
      </c>
      <c r="Q12" s="87">
        <f t="shared" si="15"/>
        <v>1.9793117078406972</v>
      </c>
      <c r="R12" s="63">
        <f t="shared" si="16"/>
        <v>6.9567256521504431E-2</v>
      </c>
      <c r="S12" s="66">
        <f t="shared" si="17"/>
        <v>1.6171285892386127E-2</v>
      </c>
      <c r="T12" s="66"/>
      <c r="V12" s="62">
        <f t="shared" si="1"/>
        <v>313.7236402631579</v>
      </c>
      <c r="W12" s="62">
        <f t="shared" si="2"/>
        <v>597.34976657894742</v>
      </c>
      <c r="X12" s="62">
        <f t="shared" si="3"/>
        <v>828.60369394736836</v>
      </c>
      <c r="Y12" s="62">
        <f t="shared" si="4"/>
        <v>1044.0952715789474</v>
      </c>
      <c r="Z12" s="62">
        <f t="shared" si="5"/>
        <v>1293.7257510526317</v>
      </c>
      <c r="AA12" s="117">
        <f t="shared" si="6"/>
        <v>1522.4859026315792</v>
      </c>
      <c r="AB12" s="117">
        <f t="shared" si="7"/>
        <v>1711.5140926315792</v>
      </c>
      <c r="AC12" s="117">
        <f t="shared" si="8"/>
        <v>1900.2892813157896</v>
      </c>
      <c r="AD12" s="117">
        <f t="shared" si="9"/>
        <v>2216.2574360526314</v>
      </c>
      <c r="AE12" s="117">
        <f t="shared" si="10"/>
        <v>2375.8360407894734</v>
      </c>
      <c r="AF12" s="117">
        <f t="shared" si="11"/>
        <v>2548.2886099999996</v>
      </c>
      <c r="AH12" s="50">
        <f t="shared" si="18"/>
        <v>1.5880801232259232</v>
      </c>
      <c r="AI12" s="50">
        <f t="shared" si="12"/>
        <v>1.9196586055401219</v>
      </c>
      <c r="AJ12" s="50">
        <f t="shared" si="12"/>
        <v>1.9691479990098892</v>
      </c>
      <c r="AK12" s="50">
        <f t="shared" si="12"/>
        <v>1.8166961967332858</v>
      </c>
      <c r="AL12" s="50">
        <f t="shared" si="12"/>
        <v>1.858932239558003</v>
      </c>
      <c r="AM12" s="50">
        <f t="shared" si="12"/>
        <v>1.8469911690944614</v>
      </c>
      <c r="AN12" s="50">
        <f t="shared" si="12"/>
        <v>1.9390521694564458</v>
      </c>
      <c r="AO12" s="50">
        <f t="shared" si="12"/>
        <v>1.9145295521244916</v>
      </c>
      <c r="AP12" s="50">
        <f t="shared" si="12"/>
        <v>1.9990289564428558</v>
      </c>
      <c r="AQ12" s="50">
        <f t="shared" si="12"/>
        <v>1.9559921135718448</v>
      </c>
      <c r="AR12" s="50">
        <f t="shared" si="12"/>
        <v>1.9793117078406972</v>
      </c>
      <c r="AT12" s="66">
        <f t="shared" si="19"/>
        <v>1.2974862721707867E-2</v>
      </c>
      <c r="AU12" s="66">
        <f t="shared" si="13"/>
        <v>1.5683910726640885E-2</v>
      </c>
      <c r="AV12" s="66">
        <f t="shared" si="13"/>
        <v>1.6088246803303351E-2</v>
      </c>
      <c r="AW12" s="66">
        <f t="shared" si="13"/>
        <v>1.484269176027579E-2</v>
      </c>
      <c r="AX12" s="66">
        <f t="shared" si="13"/>
        <v>1.5187766828935233E-2</v>
      </c>
      <c r="AY12" s="66">
        <f t="shared" si="13"/>
        <v>1.5090206417625525E-2</v>
      </c>
      <c r="AZ12" s="66">
        <f t="shared" si="13"/>
        <v>1.5842359173806022E-2</v>
      </c>
      <c r="BA12" s="66">
        <f t="shared" si="13"/>
        <v>1.5642005558893474E-2</v>
      </c>
      <c r="BB12" s="66">
        <f t="shared" si="13"/>
        <v>1.633237889400567E-2</v>
      </c>
      <c r="BC12" s="66">
        <f t="shared" si="13"/>
        <v>1.5980761163854378E-2</v>
      </c>
      <c r="BD12" s="66">
        <f t="shared" si="13"/>
        <v>1.6171285892386127E-2</v>
      </c>
    </row>
    <row r="13" spans="2:56" ht="13.5">
      <c r="B13" s="398" t="s">
        <v>143</v>
      </c>
      <c r="C13" s="48" t="s">
        <v>404</v>
      </c>
      <c r="D13" s="62">
        <f>('24年CK1'!D151+'24年CK2'!D143)/1000</f>
        <v>421.24518947368426</v>
      </c>
      <c r="E13" s="62">
        <f>('24年CK1'!E151+'24年CK2'!E143)/1000</f>
        <v>551.94816763157894</v>
      </c>
      <c r="F13" s="62">
        <f>('24年CK1'!F151+'24年CK2'!F143)/1000</f>
        <v>421.62088157894738</v>
      </c>
      <c r="G13" s="62">
        <f>('24年CK1'!G151+'24年CK2'!G143)/1000</f>
        <v>612.5400081578947</v>
      </c>
      <c r="H13" s="62">
        <f>('24年CK1'!H151+'24年CK2'!H143)/1000</f>
        <v>635.1980207894735</v>
      </c>
      <c r="I13" s="62">
        <f>('24年CK1'!I151+'24年CK2'!I143)/1000</f>
        <v>679.02857921052623</v>
      </c>
      <c r="J13" s="62">
        <f>('24年CK1'!J151+'24年CK2'!J143)/1000</f>
        <v>619.58928131578944</v>
      </c>
      <c r="K13" s="62">
        <f>('24年CK1'!K151+'24年CK2'!K143)/1000</f>
        <v>534.6584718421052</v>
      </c>
      <c r="L13" s="62">
        <f>('24年CK1'!L151+'24年CK2'!L143)/1000</f>
        <v>615.61842105263167</v>
      </c>
      <c r="M13" s="62">
        <f>('24年CK1'!M151+'24年CK2'!M143)/1000</f>
        <v>614.1872602631579</v>
      </c>
      <c r="N13" s="62">
        <f>('24年CK1'!N151+'24年CK2'!N143)/1000</f>
        <v>570.82731631578952</v>
      </c>
      <c r="O13" s="62">
        <f>('24年CK1'!O151+'24年CK2'!O143)/1000</f>
        <v>456.1352857894737</v>
      </c>
      <c r="P13" s="74">
        <f t="shared" si="14"/>
        <v>6732.5968834210507</v>
      </c>
      <c r="Q13" s="87">
        <f t="shared" si="15"/>
        <v>5.229355805003217</v>
      </c>
      <c r="R13" s="63">
        <f t="shared" si="16"/>
        <v>0.18379719338180991</v>
      </c>
      <c r="S13" s="66">
        <f t="shared" si="17"/>
        <v>4.2724653939409822E-2</v>
      </c>
      <c r="T13" s="66"/>
      <c r="V13" s="62">
        <f t="shared" si="1"/>
        <v>973.1933571052632</v>
      </c>
      <c r="W13" s="62">
        <f t="shared" si="2"/>
        <v>1394.8142386842105</v>
      </c>
      <c r="X13" s="62">
        <f t="shared" si="3"/>
        <v>2007.3542468421051</v>
      </c>
      <c r="Y13" s="62">
        <f t="shared" si="4"/>
        <v>2642.5522676315786</v>
      </c>
      <c r="Z13" s="62">
        <f t="shared" si="5"/>
        <v>3321.5808468421046</v>
      </c>
      <c r="AA13" s="117">
        <f t="shared" si="6"/>
        <v>3941.1701281578939</v>
      </c>
      <c r="AB13" s="117">
        <f t="shared" si="7"/>
        <v>4475.8285999999989</v>
      </c>
      <c r="AC13" s="117">
        <f t="shared" si="8"/>
        <v>5091.4470210526306</v>
      </c>
      <c r="AD13" s="117">
        <f t="shared" si="9"/>
        <v>5705.634281315788</v>
      </c>
      <c r="AE13" s="117">
        <f t="shared" si="10"/>
        <v>6276.4615976315772</v>
      </c>
      <c r="AF13" s="117">
        <f t="shared" si="11"/>
        <v>6732.5968834210507</v>
      </c>
      <c r="AH13" s="50">
        <f t="shared" si="18"/>
        <v>4.926339070839453</v>
      </c>
      <c r="AI13" s="50">
        <f t="shared" si="12"/>
        <v>4.482410986371689</v>
      </c>
      <c r="AJ13" s="50">
        <f t="shared" si="12"/>
        <v>4.7704078890145629</v>
      </c>
      <c r="AK13" s="50">
        <f t="shared" si="12"/>
        <v>4.5979660907909885</v>
      </c>
      <c r="AL13" s="50">
        <f t="shared" si="12"/>
        <v>4.7727222848190527</v>
      </c>
      <c r="AM13" s="50">
        <f t="shared" si="12"/>
        <v>4.7811979145582999</v>
      </c>
      <c r="AN13" s="50">
        <f t="shared" si="12"/>
        <v>5.0708698188986627</v>
      </c>
      <c r="AO13" s="50">
        <f t="shared" si="12"/>
        <v>5.129600993240353</v>
      </c>
      <c r="AP13" s="50">
        <f t="shared" si="12"/>
        <v>5.1463913702814175</v>
      </c>
      <c r="AQ13" s="50">
        <f t="shared" si="12"/>
        <v>5.1673218081263066</v>
      </c>
      <c r="AR13" s="50">
        <f t="shared" si="12"/>
        <v>5.229355805003217</v>
      </c>
      <c r="AT13" s="66">
        <f t="shared" si="19"/>
        <v>4.0248959879233132E-2</v>
      </c>
      <c r="AU13" s="66">
        <f t="shared" si="13"/>
        <v>3.6621998071676674E-2</v>
      </c>
      <c r="AV13" s="66">
        <f t="shared" si="13"/>
        <v>3.897497776169246E-2</v>
      </c>
      <c r="AW13" s="66">
        <f t="shared" si="13"/>
        <v>3.756610132862534E-2</v>
      </c>
      <c r="AX13" s="66">
        <f t="shared" si="13"/>
        <v>3.8993886737006593E-2</v>
      </c>
      <c r="AY13" s="66">
        <f t="shared" si="13"/>
        <v>3.9063133956172946E-2</v>
      </c>
      <c r="AZ13" s="66">
        <f t="shared" si="13"/>
        <v>4.1429798671752428E-2</v>
      </c>
      <c r="BA13" s="66">
        <f t="shared" si="13"/>
        <v>4.1909641542035435E-2</v>
      </c>
      <c r="BB13" s="66">
        <f t="shared" si="13"/>
        <v>4.2046821545718746E-2</v>
      </c>
      <c r="BC13" s="66">
        <f t="shared" si="13"/>
        <v>4.2217826492994978E-2</v>
      </c>
      <c r="BD13" s="66">
        <f t="shared" si="13"/>
        <v>4.2724653939409822E-2</v>
      </c>
    </row>
    <row r="14" spans="2:56" ht="13.5">
      <c r="B14" s="398"/>
      <c r="C14" s="48" t="s">
        <v>399</v>
      </c>
      <c r="D14" s="62">
        <f>('24年CK1'!D152+'24年CK2'!D144)/1000</f>
        <v>20.146720526315796</v>
      </c>
      <c r="E14" s="62">
        <f>('24年CK1'!E152+'24年CK2'!E144)/1000</f>
        <v>53.452344736842115</v>
      </c>
      <c r="F14" s="62">
        <f>('24年CK1'!F152+'24年CK2'!F144)/1000</f>
        <v>38.048935526315788</v>
      </c>
      <c r="G14" s="62">
        <f>('24年CK1'!G152+'24年CK2'!G144)/1000</f>
        <v>61.072458684210517</v>
      </c>
      <c r="H14" s="62">
        <f>('24年CK1'!H152+'24年CK2'!H144)/1000</f>
        <v>94.598057368421024</v>
      </c>
      <c r="I14" s="62">
        <f>('24年CK1'!I152+'24年CK2'!I144)/1000</f>
        <v>50.382743947368404</v>
      </c>
      <c r="J14" s="62">
        <f>('24年CK1'!J152+'24年CK2'!J144)/1000</f>
        <v>63.028551842105252</v>
      </c>
      <c r="K14" s="62">
        <f>('24年CK1'!K152+'24年CK2'!K144)/1000</f>
        <v>32.375367105263159</v>
      </c>
      <c r="L14" s="62">
        <f>('24年CK1'!L152+'24年CK2'!L144)/1000</f>
        <v>37.241864999999997</v>
      </c>
      <c r="M14" s="62">
        <f>('24年CK1'!M152+'24年CK2'!M144)/1000</f>
        <v>46.471384736842104</v>
      </c>
      <c r="N14" s="62">
        <f>('24年CK1'!N152+'24年CK2'!N144)/1000</f>
        <v>30.231751842105265</v>
      </c>
      <c r="O14" s="62">
        <f>('24年CK1'!O152+'24年CK2'!O144)/1000</f>
        <v>52.0741581578948</v>
      </c>
      <c r="P14" s="74">
        <f t="shared" si="14"/>
        <v>579.12433947368413</v>
      </c>
      <c r="Q14" s="87">
        <f t="shared" si="15"/>
        <v>0.44981858841168448</v>
      </c>
      <c r="R14" s="63">
        <f t="shared" si="16"/>
        <v>1.5809862087015569E-2</v>
      </c>
      <c r="S14" s="66">
        <f t="shared" si="17"/>
        <v>3.6750881450858205E-3</v>
      </c>
      <c r="T14" s="66"/>
      <c r="V14" s="62">
        <f t="shared" si="1"/>
        <v>73.599065263157911</v>
      </c>
      <c r="W14" s="62">
        <f t="shared" si="2"/>
        <v>111.6480007894737</v>
      </c>
      <c r="X14" s="62">
        <f t="shared" si="3"/>
        <v>172.72045947368423</v>
      </c>
      <c r="Y14" s="62">
        <f t="shared" si="4"/>
        <v>267.31851684210528</v>
      </c>
      <c r="Z14" s="62">
        <f t="shared" si="5"/>
        <v>317.70126078947368</v>
      </c>
      <c r="AA14" s="117">
        <f t="shared" si="6"/>
        <v>380.72981263157891</v>
      </c>
      <c r="AB14" s="117">
        <f t="shared" si="7"/>
        <v>413.10517973684205</v>
      </c>
      <c r="AC14" s="117">
        <f t="shared" si="8"/>
        <v>450.34704473684207</v>
      </c>
      <c r="AD14" s="117">
        <f t="shared" si="9"/>
        <v>496.81842947368415</v>
      </c>
      <c r="AE14" s="117">
        <f t="shared" si="10"/>
        <v>527.05018131578936</v>
      </c>
      <c r="AF14" s="117">
        <f t="shared" si="11"/>
        <v>579.12433947368413</v>
      </c>
      <c r="AH14" s="50">
        <f t="shared" si="18"/>
        <v>0.37256106213221996</v>
      </c>
      <c r="AI14" s="50">
        <f t="shared" si="12"/>
        <v>0.35879489287209348</v>
      </c>
      <c r="AJ14" s="50">
        <f t="shared" si="12"/>
        <v>0.41046419373346094</v>
      </c>
      <c r="AK14" s="50">
        <f t="shared" si="12"/>
        <v>0.4651266470434493</v>
      </c>
      <c r="AL14" s="50">
        <f t="shared" si="12"/>
        <v>0.45649946733243241</v>
      </c>
      <c r="AM14" s="50">
        <f t="shared" si="12"/>
        <v>0.46187922037638801</v>
      </c>
      <c r="AN14" s="50">
        <f t="shared" si="12"/>
        <v>0.46802564958771214</v>
      </c>
      <c r="AO14" s="50">
        <f t="shared" si="12"/>
        <v>0.45372182769120928</v>
      </c>
      <c r="AP14" s="50">
        <f t="shared" si="12"/>
        <v>0.44812232119625117</v>
      </c>
      <c r="AQ14" s="50">
        <f t="shared" si="12"/>
        <v>0.43391293860822655</v>
      </c>
      <c r="AR14" s="50">
        <f t="shared" si="12"/>
        <v>0.44981858841168448</v>
      </c>
      <c r="AT14" s="66">
        <f t="shared" si="19"/>
        <v>3.0438820849919709E-3</v>
      </c>
      <c r="AU14" s="66">
        <f t="shared" si="13"/>
        <v>2.9314103313684129E-3</v>
      </c>
      <c r="AV14" s="66">
        <f t="shared" si="13"/>
        <v>3.3535565919998057E-3</v>
      </c>
      <c r="AW14" s="66">
        <f t="shared" si="13"/>
        <v>3.8001573757739677E-3</v>
      </c>
      <c r="AX14" s="66">
        <f t="shared" si="13"/>
        <v>3.7296719696607249E-3</v>
      </c>
      <c r="AY14" s="66">
        <f t="shared" si="13"/>
        <v>3.7736253925398072E-3</v>
      </c>
      <c r="AZ14" s="66">
        <f t="shared" si="13"/>
        <v>3.8238426794885466E-3</v>
      </c>
      <c r="BA14" s="66">
        <f t="shared" si="13"/>
        <v>3.7069782198252093E-3</v>
      </c>
      <c r="BB14" s="66">
        <f t="shared" si="13"/>
        <v>3.6612293769180825E-3</v>
      </c>
      <c r="BC14" s="66">
        <f t="shared" si="13"/>
        <v>3.5451365011598124E-3</v>
      </c>
      <c r="BD14" s="66">
        <f t="shared" si="13"/>
        <v>3.6750881450858205E-3</v>
      </c>
    </row>
    <row r="15" spans="2:56" ht="13.5">
      <c r="B15" s="398"/>
      <c r="C15" s="48" t="s">
        <v>145</v>
      </c>
      <c r="D15" s="62">
        <f>('24年CK1'!D153+'24年CK2'!D145)/1000</f>
        <v>-5.3140542105263178</v>
      </c>
      <c r="E15" s="62">
        <f>('24年CK1'!E153+'24年CK2'!E145)/1000</f>
        <v>2.639365263157901</v>
      </c>
      <c r="F15" s="62">
        <f>('24年CK1'!F153+'24年CK2'!F145)/1000</f>
        <v>15.297228947368422</v>
      </c>
      <c r="G15" s="62">
        <f>('24年CK1'!G153+'24年CK2'!G145)/1000</f>
        <v>47.314715789473688</v>
      </c>
      <c r="H15" s="62">
        <f>('24年CK1'!H153+'24年CK2'!H145)/1000</f>
        <v>36.021673157894739</v>
      </c>
      <c r="I15" s="62">
        <f>('24年CK1'!I153+'24年CK2'!I145)/1000</f>
        <v>24.306903157894741</v>
      </c>
      <c r="J15" s="62">
        <f>('24年CK1'!J153+'24年CK2'!J145)/1000</f>
        <v>-22.420830263157896</v>
      </c>
      <c r="K15" s="62">
        <f>('24年CK1'!K153+'24年CK2'!K145)/1000</f>
        <v>117.45384973684216</v>
      </c>
      <c r="L15" s="62">
        <f>('24年CK1'!L153+'24年CK2'!L145)/1000</f>
        <v>42.778637894736846</v>
      </c>
      <c r="M15" s="62">
        <f>('24年CK1'!M153+'24年CK2'!M145)/1000</f>
        <v>28.61375447368421</v>
      </c>
      <c r="N15" s="62">
        <f>('24年CK1'!N153+'24年CK2'!N145)/1000</f>
        <v>38.127973684210509</v>
      </c>
      <c r="O15" s="62">
        <f>('24年CK1'!O153+'24年CK2'!O145)/1000</f>
        <v>61.905310263157823</v>
      </c>
      <c r="P15" s="74">
        <f t="shared" si="14"/>
        <v>386.72452789473687</v>
      </c>
      <c r="Q15" s="87">
        <f t="shared" si="15"/>
        <v>0.3003774308637745</v>
      </c>
      <c r="R15" s="63">
        <f t="shared" si="16"/>
        <v>1.0557424433651909E-2</v>
      </c>
      <c r="S15" s="66">
        <f t="shared" si="17"/>
        <v>2.4541305398621408E-3</v>
      </c>
      <c r="T15" s="66"/>
      <c r="V15" s="62">
        <f t="shared" si="1"/>
        <v>-2.6746889473684168</v>
      </c>
      <c r="W15" s="62">
        <f t="shared" si="2"/>
        <v>12.622540000000006</v>
      </c>
      <c r="X15" s="62">
        <f t="shared" si="3"/>
        <v>59.937255789473696</v>
      </c>
      <c r="Y15" s="62">
        <f t="shared" si="4"/>
        <v>95.958928947368435</v>
      </c>
      <c r="Z15" s="62">
        <f t="shared" si="5"/>
        <v>120.26583210526317</v>
      </c>
      <c r="AA15" s="117">
        <f t="shared" si="6"/>
        <v>97.845001842105276</v>
      </c>
      <c r="AB15" s="117">
        <f t="shared" si="7"/>
        <v>215.29885157894745</v>
      </c>
      <c r="AC15" s="117">
        <f t="shared" si="8"/>
        <v>258.0774894736843</v>
      </c>
      <c r="AD15" s="117">
        <f t="shared" si="9"/>
        <v>286.69124394736849</v>
      </c>
      <c r="AE15" s="117">
        <f t="shared" si="10"/>
        <v>324.81921763157902</v>
      </c>
      <c r="AF15" s="117">
        <f t="shared" si="11"/>
        <v>386.72452789473687</v>
      </c>
      <c r="AH15" s="50">
        <f t="shared" si="18"/>
        <v>-1.3539369712670866E-2</v>
      </c>
      <c r="AI15" s="50">
        <f t="shared" si="12"/>
        <v>4.0564119868241363E-2</v>
      </c>
      <c r="AJ15" s="50">
        <f t="shared" si="12"/>
        <v>0.14243881383358017</v>
      </c>
      <c r="AK15" s="50">
        <f t="shared" si="12"/>
        <v>0.16696581816490136</v>
      </c>
      <c r="AL15" s="50">
        <f t="shared" si="12"/>
        <v>0.17280790185697439</v>
      </c>
      <c r="AM15" s="50">
        <f t="shared" si="12"/>
        <v>0.11869985398881638</v>
      </c>
      <c r="AN15" s="50">
        <f t="shared" si="12"/>
        <v>0.24392186253853143</v>
      </c>
      <c r="AO15" s="50">
        <f t="shared" si="12"/>
        <v>0.26001145467354614</v>
      </c>
      <c r="AP15" s="50">
        <f t="shared" si="12"/>
        <v>0.25859094204785432</v>
      </c>
      <c r="AQ15" s="50">
        <f t="shared" si="12"/>
        <v>0.26741905464689603</v>
      </c>
      <c r="AR15" s="50">
        <f t="shared" si="12"/>
        <v>0.3003774308637745</v>
      </c>
      <c r="AT15" s="66">
        <f t="shared" si="19"/>
        <v>-1.1061876588663935E-4</v>
      </c>
      <c r="AU15" s="66">
        <f t="shared" si="13"/>
        <v>3.3141519689083089E-4</v>
      </c>
      <c r="AV15" s="66">
        <f t="shared" si="13"/>
        <v>1.1637473630609057E-3</v>
      </c>
      <c r="AW15" s="66">
        <f t="shared" si="13"/>
        <v>1.3641368204436891E-3</v>
      </c>
      <c r="AX15" s="66">
        <f t="shared" si="13"/>
        <v>1.4118675569504847E-3</v>
      </c>
      <c r="AY15" s="66">
        <f t="shared" si="13"/>
        <v>9.6979635225404883E-4</v>
      </c>
      <c r="AZ15" s="66">
        <f t="shared" si="13"/>
        <v>1.9928797262646078E-3</v>
      </c>
      <c r="BA15" s="66">
        <f t="shared" si="13"/>
        <v>2.12433420777781E-3</v>
      </c>
      <c r="BB15" s="66">
        <f t="shared" si="13"/>
        <v>2.1127283976909964E-3</v>
      </c>
      <c r="BC15" s="66">
        <f t="shared" si="13"/>
        <v>2.1848554568923099E-3</v>
      </c>
      <c r="BD15" s="66">
        <f t="shared" si="13"/>
        <v>2.4541305398621408E-3</v>
      </c>
    </row>
    <row r="16" spans="2:56" ht="13.5">
      <c r="B16" s="398"/>
      <c r="C16" s="48" t="s">
        <v>380</v>
      </c>
      <c r="D16" s="62">
        <f>('24年CK1'!D154+'24年CK2'!D146)/1000</f>
        <v>-64.159226315789482</v>
      </c>
      <c r="E16" s="62">
        <f>('24年CK1'!E154+'24年CK2'!E146)/1000</f>
        <v>-81.222180263157895</v>
      </c>
      <c r="F16" s="62">
        <f>('24年CK1'!F154+'24年CK2'!F146)/1000</f>
        <v>-93.278407894736844</v>
      </c>
      <c r="G16" s="62">
        <f>('24年CK1'!G154+'24年CK2'!G146)/1000</f>
        <v>-96.845092105263163</v>
      </c>
      <c r="H16" s="62">
        <f>('24年CK1'!H154+'24年CK2'!H146)/1000</f>
        <v>-132.97673684210528</v>
      </c>
      <c r="I16" s="62">
        <f>('24年CK1'!I154+'24年CK2'!I146)/1000</f>
        <v>-100.33</v>
      </c>
      <c r="J16" s="62">
        <f>('24年CK1'!J154+'24年CK2'!J146)/1000</f>
        <v>-115.20764473684211</v>
      </c>
      <c r="K16" s="62">
        <f>('24年CK1'!K154+'24年CK2'!K146)/1000</f>
        <v>-77.008381578947379</v>
      </c>
      <c r="L16" s="62">
        <f>('24年CK1'!L154+'24年CK2'!L146)/1000</f>
        <v>-86.158960526315781</v>
      </c>
      <c r="M16" s="62">
        <f>('24年CK1'!M154+'24年CK2'!M146)/1000</f>
        <v>-99.488184210526299</v>
      </c>
      <c r="N16" s="62">
        <f>('24年CK1'!N154+'24年CK2'!N146)/1000</f>
        <v>-108.28688157894736</v>
      </c>
      <c r="O16" s="62">
        <f>('24年CK1'!O154+'24年CK2'!O146)/1000</f>
        <v>-68.61984210526316</v>
      </c>
      <c r="P16" s="74">
        <f t="shared" si="14"/>
        <v>-1123.5815381578948</v>
      </c>
      <c r="Q16" s="87">
        <f t="shared" si="15"/>
        <v>-0.87271044749895121</v>
      </c>
      <c r="R16" s="63">
        <f t="shared" si="16"/>
        <v>-3.0673325141086279E-2</v>
      </c>
      <c r="S16" s="66">
        <f t="shared" si="17"/>
        <v>-7.1301807046723299E-3</v>
      </c>
      <c r="T16" s="66"/>
      <c r="V16" s="62">
        <f t="shared" si="1"/>
        <v>-145.38140657894738</v>
      </c>
      <c r="W16" s="62">
        <f t="shared" si="2"/>
        <v>-238.65981447368421</v>
      </c>
      <c r="X16" s="62">
        <f t="shared" si="3"/>
        <v>-335.50490657894738</v>
      </c>
      <c r="Y16" s="62">
        <f t="shared" si="4"/>
        <v>-468.48164342105269</v>
      </c>
      <c r="Z16" s="62">
        <f t="shared" si="5"/>
        <v>-568.81164342105274</v>
      </c>
      <c r="AA16" s="117">
        <f t="shared" si="6"/>
        <v>-684.01928815789483</v>
      </c>
      <c r="AB16" s="117">
        <f t="shared" si="7"/>
        <v>-761.0276697368422</v>
      </c>
      <c r="AC16" s="117">
        <f t="shared" si="8"/>
        <v>-847.18663026315801</v>
      </c>
      <c r="AD16" s="117">
        <f t="shared" si="9"/>
        <v>-946.67481447368436</v>
      </c>
      <c r="AE16" s="117">
        <f t="shared" si="10"/>
        <v>-1054.9616960526316</v>
      </c>
      <c r="AF16" s="117">
        <f t="shared" si="11"/>
        <v>-1123.5815381578948</v>
      </c>
      <c r="AH16" s="50">
        <f t="shared" si="18"/>
        <v>-0.73592580361807636</v>
      </c>
      <c r="AI16" s="50">
        <f t="shared" si="12"/>
        <v>-0.76696333083854484</v>
      </c>
      <c r="AJ16" s="50">
        <f t="shared" si="12"/>
        <v>-0.79731579797892871</v>
      </c>
      <c r="AK16" s="50">
        <f t="shared" si="12"/>
        <v>-0.81514478899546683</v>
      </c>
      <c r="AL16" s="50">
        <f t="shared" si="12"/>
        <v>-0.81731564926417621</v>
      </c>
      <c r="AM16" s="50">
        <f t="shared" si="12"/>
        <v>-0.82981233687234457</v>
      </c>
      <c r="AN16" s="50">
        <f t="shared" si="12"/>
        <v>-0.86220286492099651</v>
      </c>
      <c r="AO16" s="50">
        <f t="shared" si="12"/>
        <v>-0.85353522526870662</v>
      </c>
      <c r="AP16" s="50">
        <f t="shared" si="12"/>
        <v>-0.85388562523614786</v>
      </c>
      <c r="AQ16" s="50">
        <f t="shared" si="12"/>
        <v>-0.86853500080487023</v>
      </c>
      <c r="AR16" s="50">
        <f t="shared" si="12"/>
        <v>-0.87271044749895121</v>
      </c>
      <c r="AT16" s="66">
        <f t="shared" si="19"/>
        <v>-6.0126287935087334E-3</v>
      </c>
      <c r="AU16" s="66">
        <f t="shared" si="13"/>
        <v>-6.2662102400725351E-3</v>
      </c>
      <c r="AV16" s="66">
        <f t="shared" si="13"/>
        <v>-6.5141946387511432E-3</v>
      </c>
      <c r="AW16" s="66">
        <f t="shared" si="13"/>
        <v>-6.6598602808827494E-3</v>
      </c>
      <c r="AX16" s="66">
        <f t="shared" si="13"/>
        <v>-6.6775965484441729E-3</v>
      </c>
      <c r="AY16" s="66">
        <f t="shared" si="13"/>
        <v>-6.7796964386327655E-3</v>
      </c>
      <c r="AZ16" s="66">
        <f t="shared" si="13"/>
        <v>-7.0443321133499782E-3</v>
      </c>
      <c r="BA16" s="66">
        <f t="shared" si="13"/>
        <v>-6.9735161431952446E-3</v>
      </c>
      <c r="BB16" s="66">
        <f t="shared" si="13"/>
        <v>-6.9763789656742551E-3</v>
      </c>
      <c r="BC16" s="66">
        <f t="shared" si="13"/>
        <v>-7.0960666528274768E-3</v>
      </c>
      <c r="BD16" s="66">
        <f t="shared" si="13"/>
        <v>-7.1301807046723299E-3</v>
      </c>
    </row>
    <row r="17" spans="1:56" ht="13.5">
      <c r="B17" s="398"/>
      <c r="C17" s="48" t="s">
        <v>146</v>
      </c>
      <c r="D17" s="62">
        <f>('24年CK1'!D155+'24年CK2'!D147)/1000</f>
        <v>128.91707499999998</v>
      </c>
      <c r="E17" s="62">
        <f>('24年CK1'!E155+'24年CK2'!E147)/1000</f>
        <v>13.511550789473683</v>
      </c>
      <c r="F17" s="62">
        <f>('24年CK1'!F155+'24年CK2'!F147)/1000</f>
        <v>76.888152631578947</v>
      </c>
      <c r="G17" s="62">
        <f>('24年CK1'!G155+'24年CK2'!G147)/1000</f>
        <v>91.758476052631565</v>
      </c>
      <c r="H17" s="62">
        <f>('24年CK1'!H155+'24年CK2'!H147)/1000</f>
        <v>105.74126947368421</v>
      </c>
      <c r="I17" s="62">
        <f>('24年CK1'!I155+'24年CK2'!I147)/1000</f>
        <v>74.111513947368422</v>
      </c>
      <c r="J17" s="62">
        <f>('24年CK1'!J155+'24年CK2'!J147)/1000</f>
        <v>59.160387631578949</v>
      </c>
      <c r="K17" s="62">
        <f>('24年CK1'!K155+'24年CK2'!K147)/1000</f>
        <v>78.85931078947371</v>
      </c>
      <c r="L17" s="62">
        <f>('24年CK1'!L155+'24年CK2'!L147)/1000</f>
        <v>78.570712105263155</v>
      </c>
      <c r="M17" s="62">
        <f>('24年CK1'!M155+'24年CK2'!M147)/1000</f>
        <v>82.05890710526316</v>
      </c>
      <c r="N17" s="62">
        <f>('24年CK1'!N155+'24年CK2'!N147)/1000</f>
        <v>98.355156578947359</v>
      </c>
      <c r="O17" s="62">
        <f>('24年CK1'!O155+'24年CK2'!O147)/1000</f>
        <v>76.976365789473689</v>
      </c>
      <c r="P17" s="74">
        <f t="shared" si="14"/>
        <v>964.90887789473686</v>
      </c>
      <c r="Q17" s="87">
        <f t="shared" si="15"/>
        <v>0.74946590881496844</v>
      </c>
      <c r="R17" s="63">
        <f t="shared" si="16"/>
        <v>2.6341625185218001E-2</v>
      </c>
      <c r="S17" s="66">
        <f t="shared" si="17"/>
        <v>6.123253568416369E-3</v>
      </c>
      <c r="T17" s="66"/>
      <c r="V17" s="62">
        <f t="shared" si="1"/>
        <v>142.42862578947367</v>
      </c>
      <c r="W17" s="62">
        <f t="shared" si="2"/>
        <v>219.31677842105262</v>
      </c>
      <c r="X17" s="62">
        <f t="shared" si="3"/>
        <v>311.0752544736842</v>
      </c>
      <c r="Y17" s="62">
        <f t="shared" si="4"/>
        <v>416.81652394736841</v>
      </c>
      <c r="Z17" s="62">
        <f t="shared" si="5"/>
        <v>490.9280378947368</v>
      </c>
      <c r="AA17" s="117">
        <f t="shared" si="6"/>
        <v>550.08842552631575</v>
      </c>
      <c r="AB17" s="117">
        <f t="shared" si="7"/>
        <v>628.94773631578948</v>
      </c>
      <c r="AC17" s="117">
        <f t="shared" si="8"/>
        <v>707.51844842105265</v>
      </c>
      <c r="AD17" s="117">
        <f t="shared" si="9"/>
        <v>789.57735552631584</v>
      </c>
      <c r="AE17" s="117">
        <f t="shared" si="10"/>
        <v>887.93251210526319</v>
      </c>
      <c r="AF17" s="117">
        <f t="shared" si="11"/>
        <v>964.90887789473686</v>
      </c>
      <c r="AH17" s="50">
        <f t="shared" si="18"/>
        <v>0.72097872320018663</v>
      </c>
      <c r="AI17" s="50">
        <f t="shared" si="12"/>
        <v>0.7048020516463489</v>
      </c>
      <c r="AJ17" s="50">
        <f t="shared" si="12"/>
        <v>0.73925957531062592</v>
      </c>
      <c r="AK17" s="50">
        <f t="shared" si="12"/>
        <v>0.72524894461560274</v>
      </c>
      <c r="AL17" s="50">
        <f t="shared" si="12"/>
        <v>0.70540603849227435</v>
      </c>
      <c r="AM17" s="50">
        <f t="shared" si="12"/>
        <v>0.66733521959844488</v>
      </c>
      <c r="AN17" s="50">
        <f t="shared" si="12"/>
        <v>0.71256350025297488</v>
      </c>
      <c r="AO17" s="50">
        <f t="shared" si="12"/>
        <v>0.71282040660538348</v>
      </c>
      <c r="AP17" s="50">
        <f t="shared" si="12"/>
        <v>0.71218621599300402</v>
      </c>
      <c r="AQ17" s="50">
        <f t="shared" si="12"/>
        <v>0.73102224279955319</v>
      </c>
      <c r="AR17" s="50">
        <f t="shared" si="12"/>
        <v>0.74946590881496844</v>
      </c>
      <c r="AT17" s="66">
        <f t="shared" si="19"/>
        <v>5.8905088112256631E-3</v>
      </c>
      <c r="AU17" s="66">
        <f t="shared" si="13"/>
        <v>5.7583428772557546E-3</v>
      </c>
      <c r="AV17" s="66">
        <f t="shared" si="13"/>
        <v>6.0398662290913167E-3</v>
      </c>
      <c r="AW17" s="66">
        <f t="shared" si="13"/>
        <v>5.9253971873510268E-3</v>
      </c>
      <c r="AX17" s="66">
        <f t="shared" si="13"/>
        <v>5.7632775441513271E-3</v>
      </c>
      <c r="AY17" s="66">
        <f t="shared" si="13"/>
        <v>5.4522330057642883E-3</v>
      </c>
      <c r="AZ17" s="66">
        <f t="shared" si="13"/>
        <v>5.8217551249879406E-3</v>
      </c>
      <c r="BA17" s="66">
        <f t="shared" si="13"/>
        <v>5.8238540900250853E-3</v>
      </c>
      <c r="BB17" s="66">
        <f t="shared" si="13"/>
        <v>5.818672653638674E-3</v>
      </c>
      <c r="BC17" s="66">
        <f t="shared" si="13"/>
        <v>5.9725659355097027E-3</v>
      </c>
      <c r="BD17" s="66">
        <f t="shared" si="13"/>
        <v>6.123253568416369E-3</v>
      </c>
    </row>
    <row r="18" spans="1:56" ht="13.5">
      <c r="B18" s="398" t="s">
        <v>147</v>
      </c>
      <c r="C18" s="48" t="s">
        <v>341</v>
      </c>
      <c r="D18" s="62">
        <f>('24年CK1'!D156+'24年CK2'!D148)/1000</f>
        <v>342.51653000000005</v>
      </c>
      <c r="E18" s="62">
        <f>('24年CK1'!E156+'24年CK2'!E148)/1000</f>
        <v>306.2693044736842</v>
      </c>
      <c r="F18" s="62">
        <f>('24年CK1'!F156+'24年CK2'!F148)/1000</f>
        <v>363.04305605263158</v>
      </c>
      <c r="G18" s="62">
        <f>('24年CK1'!G156+'24年CK2'!G148)/1000</f>
        <v>406.73275947368421</v>
      </c>
      <c r="H18" s="62">
        <f>('24年CK1'!H156+'24年CK2'!H148)/1000</f>
        <v>348.09050500000001</v>
      </c>
      <c r="I18" s="62">
        <f>('24年CK1'!I156+'24年CK2'!I148)/1000</f>
        <v>320.46688499999999</v>
      </c>
      <c r="J18" s="62">
        <f>('24年CK1'!J156+'24年CK2'!J148)/1000</f>
        <v>396.4749713157895</v>
      </c>
      <c r="K18" s="62">
        <f>('24年CK1'!K156+'24年CK2'!K148)/1000</f>
        <v>599.95462447368425</v>
      </c>
      <c r="L18" s="62">
        <f>('24年CK1'!L156+'24年CK2'!L148)/1000</f>
        <v>344.90339447368422</v>
      </c>
      <c r="M18" s="62">
        <f>('24年CK1'!M156+'24年CK2'!M148)/1000</f>
        <v>372.08370184210526</v>
      </c>
      <c r="N18" s="62">
        <f>('24年CK1'!N156+'24年CK2'!N148)/1000</f>
        <v>425.57822342105266</v>
      </c>
      <c r="O18" s="62">
        <f>('24年CK1'!O156+'24年CK2'!O148)/1000</f>
        <v>251.14300894736843</v>
      </c>
      <c r="P18" s="74">
        <f t="shared" si="14"/>
        <v>4477.2569644736841</v>
      </c>
      <c r="Q18" s="104">
        <f t="shared" si="15"/>
        <v>3.4775837768211288</v>
      </c>
      <c r="R18" s="105">
        <f t="shared" si="16"/>
        <v>0.1222273185768519</v>
      </c>
      <c r="S18" s="106">
        <f t="shared" si="17"/>
        <v>2.8412402779676056E-2</v>
      </c>
      <c r="T18" s="106"/>
      <c r="V18" s="62">
        <f t="shared" si="1"/>
        <v>648.78583447368419</v>
      </c>
      <c r="W18" s="62">
        <f t="shared" si="2"/>
        <v>1011.8288905263157</v>
      </c>
      <c r="X18" s="62">
        <f t="shared" si="3"/>
        <v>1418.5616499999999</v>
      </c>
      <c r="Y18" s="62">
        <f t="shared" si="4"/>
        <v>1766.6521549999998</v>
      </c>
      <c r="Z18" s="62">
        <f t="shared" si="5"/>
        <v>2087.1190399999996</v>
      </c>
      <c r="AA18" s="117">
        <f t="shared" si="6"/>
        <v>2483.594011315789</v>
      </c>
      <c r="AB18" s="117">
        <f t="shared" si="7"/>
        <v>3083.5486357894733</v>
      </c>
      <c r="AC18" s="117">
        <f t="shared" si="8"/>
        <v>3428.4520302631577</v>
      </c>
      <c r="AD18" s="117">
        <f t="shared" si="9"/>
        <v>3800.5357321052629</v>
      </c>
      <c r="AE18" s="117">
        <f t="shared" si="10"/>
        <v>4226.1139555263153</v>
      </c>
      <c r="AF18" s="117">
        <f t="shared" si="11"/>
        <v>4477.2569644736841</v>
      </c>
      <c r="AH18" s="50">
        <f t="shared" si="18"/>
        <v>3.2841767585443824</v>
      </c>
      <c r="AI18" s="50">
        <f t="shared" si="12"/>
        <v>3.2516394007433624</v>
      </c>
      <c r="AJ18" s="50">
        <f t="shared" si="12"/>
        <v>3.3711626619264101</v>
      </c>
      <c r="AK18" s="50">
        <f t="shared" si="12"/>
        <v>3.0739247062057826</v>
      </c>
      <c r="AL18" s="50">
        <f t="shared" si="12"/>
        <v>2.998945385522831</v>
      </c>
      <c r="AM18" s="50">
        <f t="shared" si="12"/>
        <v>3.0129515147479076</v>
      </c>
      <c r="AN18" s="50">
        <f t="shared" si="12"/>
        <v>3.4934925149571159</v>
      </c>
      <c r="AO18" s="50">
        <f t="shared" si="12"/>
        <v>3.4541439529854632</v>
      </c>
      <c r="AP18" s="50">
        <f t="shared" si="12"/>
        <v>3.4280227806052337</v>
      </c>
      <c r="AQ18" s="50">
        <f t="shared" si="12"/>
        <v>3.4792996764703394</v>
      </c>
      <c r="AR18" s="50">
        <f t="shared" si="12"/>
        <v>3.4775837768211288</v>
      </c>
      <c r="AT18" s="66">
        <f t="shared" si="19"/>
        <v>2.6832237223256814E-2</v>
      </c>
      <c r="AU18" s="66">
        <f t="shared" si="13"/>
        <v>2.6566401926522692E-2</v>
      </c>
      <c r="AV18" s="66">
        <f t="shared" si="13"/>
        <v>2.7542925644199284E-2</v>
      </c>
      <c r="AW18" s="66">
        <f t="shared" si="13"/>
        <v>2.5114445106755034E-2</v>
      </c>
      <c r="AX18" s="66">
        <f t="shared" si="13"/>
        <v>2.4501852342321943E-2</v>
      </c>
      <c r="AY18" s="66">
        <f t="shared" si="13"/>
        <v>2.461628460634948E-2</v>
      </c>
      <c r="AZ18" s="66">
        <f t="shared" si="13"/>
        <v>2.8542379655761337E-2</v>
      </c>
      <c r="BA18" s="66">
        <f t="shared" si="13"/>
        <v>2.8220895756799282E-2</v>
      </c>
      <c r="BB18" s="66">
        <f t="shared" si="13"/>
        <v>2.8007481697390816E-2</v>
      </c>
      <c r="BC18" s="66">
        <f t="shared" si="13"/>
        <v>2.8426421947895044E-2</v>
      </c>
      <c r="BD18" s="66">
        <f t="shared" si="13"/>
        <v>2.8412402779676056E-2</v>
      </c>
    </row>
    <row r="19" spans="1:56" ht="13.5">
      <c r="B19" s="398"/>
      <c r="C19" s="48" t="s">
        <v>335</v>
      </c>
      <c r="D19" s="62">
        <f>('24年CK1'!D115+'24年CK2'!D107)/38/1000</f>
        <v>182.09794368421055</v>
      </c>
      <c r="E19" s="62">
        <f>('24年CK1'!E115+'24年CK2'!E107)/38/1000</f>
        <v>304.45861210526317</v>
      </c>
      <c r="F19" s="62">
        <f>('24年CK1'!F115+'24年CK2'!F107)/38/1000</f>
        <v>362.8838647368421</v>
      </c>
      <c r="G19" s="62">
        <f>('24年CK1'!G115+'24年CK2'!G107)/38/1000</f>
        <v>320.6661360526316</v>
      </c>
      <c r="H19" s="62">
        <f>('24年CK1'!H115+'24年CK2'!H107)/38/1000</f>
        <v>319.72739657894738</v>
      </c>
      <c r="I19" s="62">
        <f>('24年CK1'!I115+'24年CK2'!I107)/38/1000</f>
        <v>319.91356421052637</v>
      </c>
      <c r="J19" s="62">
        <f>('24年CK1'!J115+'24年CK2'!J107)/38/1000</f>
        <v>372.58269815789475</v>
      </c>
      <c r="K19" s="62">
        <f>('24年CK1'!K115+'24年CK2'!K107)/38/1000</f>
        <v>375.61781026315788</v>
      </c>
      <c r="L19" s="62">
        <f>('24年CK1'!L115+'24年CK2'!L107)/38/1000</f>
        <v>353.00400999999994</v>
      </c>
      <c r="M19" s="62">
        <f>('24年CK1'!M115+'24年CK2'!M107)/38/1000</f>
        <v>376.77079552631579</v>
      </c>
      <c r="N19" s="62">
        <f>('24年CK1'!N115+'24年CK2'!N107)/38/1000</f>
        <v>402.90827078947365</v>
      </c>
      <c r="O19" s="62">
        <f>('24年CK1'!O115+'24年CK2'!O107)/38/1000</f>
        <v>228.26902394736842</v>
      </c>
      <c r="P19" s="74">
        <f>SUM(D19:O19)</f>
        <v>3918.900126052632</v>
      </c>
      <c r="Q19" s="104">
        <f t="shared" si="15"/>
        <v>3.0438957624012453</v>
      </c>
      <c r="R19" s="106"/>
      <c r="S19" s="106">
        <f t="shared" si="17"/>
        <v>2.4869103944276216E-2</v>
      </c>
      <c r="T19" s="106"/>
      <c r="V19" s="62">
        <f t="shared" si="1"/>
        <v>486.55655578947369</v>
      </c>
      <c r="W19" s="62">
        <f t="shared" si="2"/>
        <v>849.44042052631585</v>
      </c>
      <c r="X19" s="62">
        <f t="shared" si="3"/>
        <v>1170.1065565789474</v>
      </c>
      <c r="Y19" s="62">
        <f t="shared" si="4"/>
        <v>1489.8339531578949</v>
      </c>
      <c r="Z19" s="62">
        <f t="shared" si="5"/>
        <v>1809.7475173684213</v>
      </c>
      <c r="AA19" s="117">
        <f t="shared" si="6"/>
        <v>2182.3302155263159</v>
      </c>
      <c r="AB19" s="117">
        <f t="shared" si="7"/>
        <v>2557.9480257894738</v>
      </c>
      <c r="AC19" s="117">
        <f t="shared" si="8"/>
        <v>2910.9520357894739</v>
      </c>
      <c r="AD19" s="117">
        <f t="shared" si="9"/>
        <v>3287.7228313157898</v>
      </c>
      <c r="AE19" s="117">
        <f t="shared" si="10"/>
        <v>3690.6311021052634</v>
      </c>
      <c r="AF19" s="117">
        <f t="shared" si="11"/>
        <v>3918.900126052632</v>
      </c>
      <c r="AH19" s="50">
        <f t="shared" si="18"/>
        <v>2.4629664325786198</v>
      </c>
      <c r="AI19" s="50">
        <f t="shared" si="12"/>
        <v>2.7297836282680672</v>
      </c>
      <c r="AJ19" s="50">
        <f t="shared" si="12"/>
        <v>2.7807177319464618</v>
      </c>
      <c r="AK19" s="50">
        <f t="shared" si="12"/>
        <v>2.5922688763574304</v>
      </c>
      <c r="AL19" s="50">
        <f t="shared" si="12"/>
        <v>2.6003950240295959</v>
      </c>
      <c r="AM19" s="50">
        <f t="shared" si="12"/>
        <v>2.6474758348554008</v>
      </c>
      <c r="AN19" s="50">
        <f t="shared" si="12"/>
        <v>2.8980156751952619</v>
      </c>
      <c r="AO19" s="50">
        <f t="shared" si="12"/>
        <v>2.9327659489175226</v>
      </c>
      <c r="AP19" s="50">
        <f t="shared" si="12"/>
        <v>2.9654737006836047</v>
      </c>
      <c r="AQ19" s="50">
        <f t="shared" si="12"/>
        <v>3.0384442385266999</v>
      </c>
      <c r="AR19" s="50">
        <f t="shared" si="12"/>
        <v>3.0438957624012453</v>
      </c>
      <c r="AT19" s="66">
        <f t="shared" si="19"/>
        <v>2.0122820557672793E-2</v>
      </c>
      <c r="AU19" s="66">
        <f t="shared" si="13"/>
        <v>2.2302758732850838E-2</v>
      </c>
      <c r="AV19" s="66">
        <f t="shared" si="13"/>
        <v>2.271889831763323E-2</v>
      </c>
      <c r="AW19" s="66">
        <f t="shared" si="13"/>
        <v>2.1179241725015081E-2</v>
      </c>
      <c r="AX19" s="66">
        <f t="shared" si="13"/>
        <v>2.1245633621091772E-2</v>
      </c>
      <c r="AY19" s="66">
        <f t="shared" si="13"/>
        <v>2.1630291201246255E-2</v>
      </c>
      <c r="AZ19" s="66">
        <f t="shared" si="13"/>
        <v>2.3677240840112714E-2</v>
      </c>
      <c r="BA19" s="66">
        <f t="shared" si="13"/>
        <v>2.3961156005660039E-2</v>
      </c>
      <c r="BB19" s="66">
        <f t="shared" si="13"/>
        <v>2.4228383447710354E-2</v>
      </c>
      <c r="BC19" s="66">
        <f t="shared" si="13"/>
        <v>2.4824564142498041E-2</v>
      </c>
      <c r="BD19" s="66">
        <f t="shared" si="13"/>
        <v>2.4869103944276216E-2</v>
      </c>
    </row>
    <row r="20" spans="1:56" ht="13.5">
      <c r="B20" s="398"/>
      <c r="C20" s="48" t="s">
        <v>336</v>
      </c>
      <c r="D20" s="62">
        <f>('24年CK1'!D114+'24年CK2'!D106)/38/1000</f>
        <v>0</v>
      </c>
      <c r="E20" s="62">
        <f>('24年CK1'!E114+'24年CK2'!E106)/38/1000</f>
        <v>1.8106923684210525</v>
      </c>
      <c r="F20" s="62">
        <f>('24年CK1'!F114+'24年CK2'!F106)/38/1000</f>
        <v>0.15919131578947368</v>
      </c>
      <c r="G20" s="62">
        <f>('24年CK1'!G114+'24年CK2'!G106)/38/1000</f>
        <v>9.5572244736842116</v>
      </c>
      <c r="H20" s="62">
        <f>('24年CK1'!H114+'24年CK2'!H106)/38/1000</f>
        <v>8.6376265789473692</v>
      </c>
      <c r="I20" s="62">
        <f>('24年CK1'!I114+'24年CK2'!I106)/38/1000</f>
        <v>8.7279321052631573</v>
      </c>
      <c r="J20" s="62">
        <f>('24年CK1'!J114+'24年CK2'!J106)/38/1000</f>
        <v>8.4154321052631573</v>
      </c>
      <c r="K20" s="62">
        <f>('24年CK1'!K114+'24年CK2'!K106)/38/1000</f>
        <v>7.8008281578947383</v>
      </c>
      <c r="L20" s="62">
        <f>('24年CK1'!L114+'24年CK2'!L106)/38/1000</f>
        <v>8.0014849999999988</v>
      </c>
      <c r="M20" s="62">
        <f>('24年CK1'!M114+'24年CK2'!M106)/38/1000</f>
        <v>7.1629426315789475</v>
      </c>
      <c r="N20" s="62">
        <f>('24年CK1'!N114+'24年CK2'!N106)/38/1000</f>
        <v>7.3593810526315782</v>
      </c>
      <c r="O20" s="62">
        <f>('24年CK1'!O114+'24年CK2'!O106)/38/1000</f>
        <v>7.3971439473684208</v>
      </c>
      <c r="P20" s="74">
        <f t="shared" si="14"/>
        <v>75.029879736842119</v>
      </c>
      <c r="Q20" s="104">
        <f t="shared" si="15"/>
        <v>5.8277354777727122E-2</v>
      </c>
      <c r="R20" s="106"/>
      <c r="S20" s="106">
        <f t="shared" si="17"/>
        <v>4.7613509354257281E-4</v>
      </c>
      <c r="T20" s="106"/>
      <c r="V20" s="62">
        <f t="shared" si="1"/>
        <v>1.8106923684210525</v>
      </c>
      <c r="W20" s="62">
        <f t="shared" si="2"/>
        <v>1.9698836842105263</v>
      </c>
      <c r="X20" s="62">
        <f t="shared" si="3"/>
        <v>11.527108157894737</v>
      </c>
      <c r="Y20" s="62">
        <f t="shared" si="4"/>
        <v>20.164734736842107</v>
      </c>
      <c r="Z20" s="62">
        <f t="shared" si="5"/>
        <v>28.892666842105264</v>
      </c>
      <c r="AA20" s="117">
        <f t="shared" si="6"/>
        <v>37.308098947368421</v>
      </c>
      <c r="AB20" s="117">
        <f t="shared" si="7"/>
        <v>45.108927105263163</v>
      </c>
      <c r="AC20" s="117">
        <f t="shared" si="8"/>
        <v>53.110412105263165</v>
      </c>
      <c r="AD20" s="117">
        <f t="shared" si="9"/>
        <v>60.273354736842116</v>
      </c>
      <c r="AE20" s="117">
        <f t="shared" si="10"/>
        <v>67.632735789473699</v>
      </c>
      <c r="AF20" s="117">
        <f t="shared" si="11"/>
        <v>75.029879736842119</v>
      </c>
      <c r="AH20" s="50">
        <f t="shared" si="18"/>
        <v>9.1657885811674712E-3</v>
      </c>
      <c r="AI20" s="50">
        <f t="shared" si="12"/>
        <v>6.3304689779401504E-3</v>
      </c>
      <c r="AJ20" s="50">
        <f t="shared" si="12"/>
        <v>2.739377356062182E-2</v>
      </c>
      <c r="AK20" s="50">
        <f t="shared" si="12"/>
        <v>3.5086067240930587E-2</v>
      </c>
      <c r="AL20" s="50">
        <f t="shared" si="12"/>
        <v>4.1515375137193944E-2</v>
      </c>
      <c r="AM20" s="50">
        <f t="shared" si="12"/>
        <v>4.5260011388208288E-2</v>
      </c>
      <c r="AN20" s="50">
        <f t="shared" si="12"/>
        <v>5.1105955447216821E-2</v>
      </c>
      <c r="AO20" s="50">
        <f t="shared" si="12"/>
        <v>5.3508407641299154E-2</v>
      </c>
      <c r="AP20" s="50">
        <f t="shared" si="12"/>
        <v>5.4365607289512639E-2</v>
      </c>
      <c r="AQ20" s="50">
        <f t="shared" si="12"/>
        <v>5.5681072074123469E-2</v>
      </c>
      <c r="AR20" s="50">
        <f t="shared" si="12"/>
        <v>5.8277354777727122E-2</v>
      </c>
      <c r="AT20" s="66">
        <f t="shared" si="19"/>
        <v>7.4885924732354952E-5</v>
      </c>
      <c r="AU20" s="66">
        <f t="shared" si="13"/>
        <v>5.172092059559063E-5</v>
      </c>
      <c r="AV20" s="66">
        <f t="shared" si="13"/>
        <v>2.2381140987812393E-4</v>
      </c>
      <c r="AW20" s="66">
        <f t="shared" si="13"/>
        <v>2.8665865105782388E-4</v>
      </c>
      <c r="AX20" s="66">
        <f t="shared" si="13"/>
        <v>3.3918710105829158E-4</v>
      </c>
      <c r="AY20" s="66">
        <f t="shared" si="13"/>
        <v>3.6978136427528037E-4</v>
      </c>
      <c r="AZ20" s="66">
        <f t="shared" si="13"/>
        <v>4.1754364058306639E-4</v>
      </c>
      <c r="BA20" s="66">
        <f t="shared" si="13"/>
        <v>4.3717205035773469E-4</v>
      </c>
      <c r="BB20" s="66">
        <f t="shared" si="13"/>
        <v>4.4417550540890277E-4</v>
      </c>
      <c r="BC20" s="66">
        <f t="shared" si="13"/>
        <v>4.5492305822185261E-4</v>
      </c>
      <c r="BD20" s="66">
        <f t="shared" si="13"/>
        <v>4.7613509354257281E-4</v>
      </c>
    </row>
    <row r="21" spans="1:56" ht="13.5">
      <c r="B21" s="398"/>
      <c r="C21" s="48" t="s">
        <v>337</v>
      </c>
      <c r="D21" s="62">
        <f>D18-D19-D20</f>
        <v>160.4185863157895</v>
      </c>
      <c r="E21" s="62">
        <f t="shared" ref="E21:O21" si="20">E18-E19-E20</f>
        <v>-2.2426505097428162E-14</v>
      </c>
      <c r="F21" s="62">
        <f t="shared" si="20"/>
        <v>1.1407541578023483E-14</v>
      </c>
      <c r="G21" s="62">
        <f t="shared" si="20"/>
        <v>76.509398947368396</v>
      </c>
      <c r="H21" s="62">
        <f t="shared" si="20"/>
        <v>19.72548184210526</v>
      </c>
      <c r="I21" s="62">
        <f t="shared" si="20"/>
        <v>-8.1746113157895408</v>
      </c>
      <c r="J21" s="62">
        <f t="shared" si="20"/>
        <v>15.476841052631592</v>
      </c>
      <c r="K21" s="62">
        <f t="shared" si="20"/>
        <v>216.53598605263164</v>
      </c>
      <c r="L21" s="62">
        <f t="shared" si="20"/>
        <v>-16.10210052631572</v>
      </c>
      <c r="M21" s="62">
        <f t="shared" si="20"/>
        <v>-11.850036315789485</v>
      </c>
      <c r="N21" s="62">
        <f t="shared" si="20"/>
        <v>15.31057157894743</v>
      </c>
      <c r="O21" s="62">
        <f t="shared" si="20"/>
        <v>15.476841052631585</v>
      </c>
      <c r="P21" s="74">
        <f t="shared" si="14"/>
        <v>483.32695868421058</v>
      </c>
      <c r="Q21" s="104">
        <f t="shared" si="15"/>
        <v>0.37541065964215686</v>
      </c>
      <c r="R21" s="106"/>
      <c r="S21" s="106">
        <f t="shared" si="17"/>
        <v>3.0671637418572726E-3</v>
      </c>
      <c r="T21" s="106"/>
      <c r="V21" s="62">
        <f t="shared" si="1"/>
        <v>160.41858631578947</v>
      </c>
      <c r="W21" s="62">
        <f t="shared" si="2"/>
        <v>160.41858631578947</v>
      </c>
      <c r="X21" s="62">
        <f t="shared" si="3"/>
        <v>236.92798526315786</v>
      </c>
      <c r="Y21" s="62">
        <f t="shared" si="4"/>
        <v>256.65346710526313</v>
      </c>
      <c r="Z21" s="62">
        <f t="shared" si="5"/>
        <v>248.47885578947358</v>
      </c>
      <c r="AA21" s="117">
        <f t="shared" si="6"/>
        <v>263.95569684210517</v>
      </c>
      <c r="AB21" s="117">
        <f t="shared" si="7"/>
        <v>480.49168289473681</v>
      </c>
      <c r="AC21" s="117">
        <f t="shared" si="8"/>
        <v>464.38958236842109</v>
      </c>
      <c r="AD21" s="117">
        <f t="shared" si="9"/>
        <v>452.53954605263158</v>
      </c>
      <c r="AE21" s="117">
        <f t="shared" si="10"/>
        <v>467.850117631579</v>
      </c>
      <c r="AF21" s="117">
        <f t="shared" si="11"/>
        <v>483.32695868421058</v>
      </c>
      <c r="AH21" s="50">
        <f t="shared" si="18"/>
        <v>0.81204453738459548</v>
      </c>
      <c r="AI21" s="50">
        <f t="shared" si="12"/>
        <v>0.51552530349735504</v>
      </c>
      <c r="AJ21" s="50">
        <f t="shared" si="12"/>
        <v>0.56305115641932701</v>
      </c>
      <c r="AK21" s="50">
        <f t="shared" si="12"/>
        <v>0.44656976260742259</v>
      </c>
      <c r="AL21" s="50">
        <f t="shared" si="12"/>
        <v>0.35703498635604169</v>
      </c>
      <c r="AM21" s="50">
        <f t="shared" si="12"/>
        <v>0.32021566850429961</v>
      </c>
      <c r="AN21" s="50">
        <f t="shared" si="12"/>
        <v>0.54437088431463798</v>
      </c>
      <c r="AO21" s="50">
        <f t="shared" si="12"/>
        <v>0.46786959642664244</v>
      </c>
      <c r="AP21" s="50">
        <f t="shared" si="12"/>
        <v>0.40818347263211729</v>
      </c>
      <c r="AQ21" s="50">
        <f t="shared" si="12"/>
        <v>0.38517436586951659</v>
      </c>
      <c r="AR21" s="50">
        <f t="shared" si="12"/>
        <v>0.37541065964215686</v>
      </c>
      <c r="AT21" s="66">
        <f t="shared" si="19"/>
        <v>6.6345307408516721E-3</v>
      </c>
      <c r="AU21" s="66">
        <f t="shared" si="13"/>
        <v>4.2119222730762655E-3</v>
      </c>
      <c r="AV21" s="66">
        <f t="shared" si="13"/>
        <v>4.6002159166879369E-3</v>
      </c>
      <c r="AW21" s="66">
        <f t="shared" si="13"/>
        <v>3.648544730682136E-3</v>
      </c>
      <c r="AX21" s="66">
        <f t="shared" si="13"/>
        <v>2.9170316201718857E-3</v>
      </c>
      <c r="AY21" s="66">
        <f t="shared" si="13"/>
        <v>2.616212040827954E-3</v>
      </c>
      <c r="AZ21" s="66">
        <f t="shared" si="13"/>
        <v>4.447595175065564E-3</v>
      </c>
      <c r="BA21" s="66">
        <f t="shared" si="13"/>
        <v>3.8225677007815181E-3</v>
      </c>
      <c r="BB21" s="66">
        <f t="shared" si="13"/>
        <v>3.334922744271566E-3</v>
      </c>
      <c r="BC21" s="66">
        <f t="shared" si="13"/>
        <v>3.1469347471751539E-3</v>
      </c>
      <c r="BD21" s="66">
        <f t="shared" si="13"/>
        <v>3.0671637418572726E-3</v>
      </c>
    </row>
    <row r="22" spans="1:56" ht="12" customHeight="1">
      <c r="B22" s="97" t="s">
        <v>332</v>
      </c>
      <c r="C22" s="108"/>
      <c r="D22" s="99">
        <f>SUM(D6:D18,D26)</f>
        <v>2064.5661002631596</v>
      </c>
      <c r="E22" s="99">
        <f t="shared" ref="E22:O22" si="21">SUM(E6:E18,E26)</f>
        <v>2522.0094276315808</v>
      </c>
      <c r="F22" s="99">
        <f t="shared" si="21"/>
        <v>2777.9378444736831</v>
      </c>
      <c r="G22" s="99">
        <f t="shared" si="21"/>
        <v>2882.7559392105263</v>
      </c>
      <c r="H22" s="99">
        <f t="shared" si="21"/>
        <v>3016.628063947368</v>
      </c>
      <c r="I22" s="99">
        <f t="shared" si="21"/>
        <v>3137.786222894737</v>
      </c>
      <c r="J22" s="99">
        <f t="shared" si="21"/>
        <v>3465.9611450000002</v>
      </c>
      <c r="K22" s="99">
        <f t="shared" si="21"/>
        <v>3368.3281915789421</v>
      </c>
      <c r="L22" s="99">
        <f t="shared" si="21"/>
        <v>3239.5508365789487</v>
      </c>
      <c r="M22" s="99">
        <f t="shared" si="21"/>
        <v>3510.5787063157882</v>
      </c>
      <c r="N22" s="99">
        <f t="shared" si="21"/>
        <v>3461.1506921052592</v>
      </c>
      <c r="O22" s="99">
        <f t="shared" si="21"/>
        <v>3183.3218651428588</v>
      </c>
      <c r="P22" s="99">
        <f t="shared" si="14"/>
        <v>36630.575035142858</v>
      </c>
      <c r="Q22" s="98"/>
      <c r="R22" s="98"/>
      <c r="S22" s="98"/>
      <c r="T22" s="301"/>
      <c r="V22" s="99">
        <f t="shared" ref="V22:AF22" si="22">SUM(V6:V18)</f>
        <v>3528.8126678947369</v>
      </c>
      <c r="W22" s="99">
        <f t="shared" si="22"/>
        <v>5777.869082368421</v>
      </c>
      <c r="X22" s="99">
        <f t="shared" si="22"/>
        <v>8131.7435915789474</v>
      </c>
      <c r="Y22" s="99">
        <f t="shared" si="22"/>
        <v>10619.490225526315</v>
      </c>
      <c r="Z22" s="99">
        <f t="shared" si="22"/>
        <v>13228.395018421052</v>
      </c>
      <c r="AA22" s="99">
        <f t="shared" si="22"/>
        <v>16165.474733421048</v>
      </c>
      <c r="AB22" s="99">
        <f t="shared" si="22"/>
        <v>19004.921494999995</v>
      </c>
      <c r="AC22" s="99">
        <f t="shared" si="22"/>
        <v>21715.590901578948</v>
      </c>
      <c r="AD22" s="99">
        <f t="shared" si="22"/>
        <v>24697.28817789473</v>
      </c>
      <c r="AE22" s="99">
        <f t="shared" si="22"/>
        <v>27629.557439999993</v>
      </c>
      <c r="AF22" s="99">
        <f t="shared" si="22"/>
        <v>30439.769246315784</v>
      </c>
      <c r="AH22" s="50">
        <f t="shared" si="18"/>
        <v>17.86297408690875</v>
      </c>
      <c r="AI22" s="50">
        <f t="shared" ref="AI22" si="23">W22/W$5*1000</f>
        <v>18.567908997729319</v>
      </c>
      <c r="AJ22" s="50">
        <f t="shared" ref="AJ22" si="24">X22/X$5*1000</f>
        <v>19.324807189233063</v>
      </c>
      <c r="AK22" s="50">
        <f t="shared" ref="AK22" si="25">Y22/Y$5*1000</f>
        <v>18.477612176889551</v>
      </c>
      <c r="AL22" s="50">
        <f t="shared" ref="AL22" si="26">Z22/Z$5*1000</f>
        <v>19.00765286409683</v>
      </c>
      <c r="AM22" s="50">
        <f t="shared" ref="AM22" si="27">AA22/AA$5*1000</f>
        <v>19.611011849265985</v>
      </c>
      <c r="AN22" s="50">
        <f t="shared" ref="AN22" si="28">AB22/AB$5*1000</f>
        <v>21.531540063784828</v>
      </c>
      <c r="AO22" s="50">
        <f t="shared" ref="AO22" si="29">AC22/AC$5*1000</f>
        <v>21.878321859570431</v>
      </c>
      <c r="AP22" s="50">
        <f t="shared" ref="AP22" si="30">AD22/AD$5*1000</f>
        <v>22.276561111582406</v>
      </c>
      <c r="AQ22" s="50">
        <f t="shared" ref="AQ22" si="31">AE22/AE$5*1000</f>
        <v>22.747022743270662</v>
      </c>
      <c r="AR22" s="50">
        <f t="shared" ref="AR22" si="32">AF22/AF$5*1000</f>
        <v>23.643237040251115</v>
      </c>
      <c r="AT22" s="66">
        <f>AH22/AT$4</f>
        <v>0.1459432891259064</v>
      </c>
      <c r="AU22" s="66">
        <f t="shared" ref="AU22" si="33">AI22/AU$4</f>
        <v>0.15170271748337288</v>
      </c>
      <c r="AV22" s="66">
        <f t="shared" ref="AV22" si="34">AJ22/AV$4</f>
        <v>0.15788669396254512</v>
      </c>
      <c r="AW22" s="66">
        <f t="shared" ref="AW22" si="35">AK22/AW$4</f>
        <v>0.15096497834951689</v>
      </c>
      <c r="AX22" s="66">
        <f t="shared" ref="AX22" si="36">AL22/AX$4</f>
        <v>0.15529549357532565</v>
      </c>
      <c r="AY22" s="66">
        <f t="shared" ref="AY22" si="37">AM22/AY$4</f>
        <v>0.16022503075042516</v>
      </c>
      <c r="AZ22" s="66">
        <f t="shared" ref="AZ22" si="38">AN22/AZ$4</f>
        <v>0.17591604631828622</v>
      </c>
      <c r="BA22" s="66">
        <f t="shared" ref="BA22" si="39">AO22/BA$4</f>
        <v>0.17874930776958231</v>
      </c>
      <c r="BB22" s="66">
        <f t="shared" ref="BB22" si="40">AP22/BB$4</f>
        <v>0.18200298467774415</v>
      </c>
      <c r="BC22" s="66">
        <f t="shared" ref="BC22" si="41">AQ22/BC$4</f>
        <v>0.18584672971158173</v>
      </c>
      <c r="BD22" s="66">
        <f t="shared" ref="BD22" si="42">AR22/BD$4</f>
        <v>0.19316894053866041</v>
      </c>
    </row>
    <row r="23" spans="1:56" ht="13.5">
      <c r="B23" s="97" t="s">
        <v>333</v>
      </c>
      <c r="C23" s="108"/>
      <c r="D23" s="111">
        <f>D22/D5*1000</f>
        <v>23.639077369993927</v>
      </c>
      <c r="E23" s="111">
        <f t="shared" ref="E23:N23" si="43">E22/E5*1000</f>
        <v>22.883256157510804</v>
      </c>
      <c r="F23" s="111">
        <f t="shared" si="43"/>
        <v>24.448082696510333</v>
      </c>
      <c r="G23" s="111">
        <f t="shared" si="43"/>
        <v>26.298198646303767</v>
      </c>
      <c r="H23" s="111">
        <f t="shared" si="43"/>
        <v>19.597529146212654</v>
      </c>
      <c r="I23" s="111">
        <f t="shared" si="43"/>
        <v>25.883132112734881</v>
      </c>
      <c r="J23" s="111">
        <f t="shared" si="43"/>
        <v>27.002930505239377</v>
      </c>
      <c r="K23" s="111">
        <f t="shared" si="43"/>
        <v>57.727265104439525</v>
      </c>
      <c r="L23" s="111">
        <f t="shared" si="43"/>
        <v>29.475382246617126</v>
      </c>
      <c r="M23" s="111">
        <f t="shared" si="43"/>
        <v>30.236240526383774</v>
      </c>
      <c r="N23" s="111">
        <f t="shared" si="43"/>
        <v>32.659143332628084</v>
      </c>
      <c r="O23" s="111">
        <f>O22/O5*1000</f>
        <v>43.71674011759422</v>
      </c>
      <c r="P23" s="111">
        <f>P22/P5*1000</f>
        <v>28.451771807744898</v>
      </c>
      <c r="Q23" s="101">
        <f>P23</f>
        <v>28.451771807744898</v>
      </c>
      <c r="R23" s="98"/>
      <c r="S23" s="102">
        <f>Q23/$P$4</f>
        <v>0.23245542085431106</v>
      </c>
      <c r="T23" s="102"/>
      <c r="V23" s="111">
        <f>V22/V5*1000</f>
        <v>17.86297408690875</v>
      </c>
      <c r="W23" s="111">
        <f t="shared" ref="W23:AF23" si="44">W22/W5*1000</f>
        <v>18.567908997729319</v>
      </c>
      <c r="X23" s="111">
        <f t="shared" si="44"/>
        <v>19.324807189233063</v>
      </c>
      <c r="Y23" s="111">
        <f t="shared" si="44"/>
        <v>18.477612176889551</v>
      </c>
      <c r="Z23" s="111">
        <f t="shared" si="44"/>
        <v>19.00765286409683</v>
      </c>
      <c r="AA23" s="111">
        <f t="shared" si="44"/>
        <v>19.611011849265985</v>
      </c>
      <c r="AB23" s="111">
        <f t="shared" si="44"/>
        <v>21.531540063784828</v>
      </c>
      <c r="AC23" s="111">
        <f t="shared" si="44"/>
        <v>21.878321859570431</v>
      </c>
      <c r="AD23" s="111">
        <f t="shared" si="44"/>
        <v>22.276561111582406</v>
      </c>
      <c r="AE23" s="111">
        <f t="shared" si="44"/>
        <v>22.747022743270662</v>
      </c>
      <c r="AF23" s="111">
        <f t="shared" si="44"/>
        <v>23.643237040251115</v>
      </c>
    </row>
    <row r="24" spans="1:56" ht="13.5">
      <c r="B24" s="55"/>
      <c r="C24" s="56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</row>
    <row r="25" spans="1:56" ht="13.5">
      <c r="B25" s="48" t="s">
        <v>339</v>
      </c>
      <c r="D25" s="62">
        <f>('24年CK1'!D158+'24年CK2'!D150)/1000</f>
        <v>341.80200026315788</v>
      </c>
      <c r="E25" s="62">
        <f>('24年CK1'!E158+'24年CK2'!E150)/1000</f>
        <v>327.68597131578946</v>
      </c>
      <c r="F25" s="62">
        <f>('24年CK1'!F158+'24年CK2'!F150)/1000</f>
        <v>365.93251999999995</v>
      </c>
      <c r="G25" s="62">
        <f>('24年CK1'!G158+'24年CK2'!G150)/1000</f>
        <v>383.45643421052631</v>
      </c>
      <c r="H25" s="62">
        <f>('24年CK1'!H158+'24年CK2'!H150)/1000</f>
        <v>419.76833210526314</v>
      </c>
      <c r="I25" s="62">
        <f>('24年CK1'!I158+'24年CK2'!I150)/1000</f>
        <v>551.74142157894732</v>
      </c>
      <c r="J25" s="62">
        <f>('24年CK1'!J158+'24年CK2'!J150)/1000</f>
        <v>906.90377315789488</v>
      </c>
      <c r="K25" s="62">
        <f>('24年CK1'!K158+'24年CK2'!K150)/1000</f>
        <v>986.05575473684212</v>
      </c>
      <c r="L25" s="62">
        <f>('24年CK1'!L158+'24年CK2'!L150)/1000</f>
        <v>867.19932578947362</v>
      </c>
      <c r="M25" s="62">
        <f>('24年CK1'!M158+'24年CK2'!M150)/1000</f>
        <v>937.22704684210544</v>
      </c>
      <c r="N25" s="62">
        <f>('24年CK1'!N158+'24年CK2'!N150)/1000</f>
        <v>986.53109842105266</v>
      </c>
      <c r="O25" s="62">
        <f>('24年CK1'!O158+'24年CK2'!O150)/1000</f>
        <v>910.23683000000005</v>
      </c>
      <c r="P25" s="89">
        <f>SUM(D25:O25)</f>
        <v>7984.5405084210524</v>
      </c>
      <c r="Q25" s="50"/>
      <c r="R25" s="50"/>
      <c r="S25" s="50"/>
      <c r="T25" s="50"/>
    </row>
    <row r="26" spans="1:56" ht="13.5">
      <c r="B26" s="402" t="s">
        <v>412</v>
      </c>
      <c r="C26" s="402"/>
      <c r="D26" s="62">
        <v>528.88143000000105</v>
      </c>
      <c r="E26" s="62">
        <v>528.88143000000173</v>
      </c>
      <c r="F26" s="62">
        <v>528.88142999999855</v>
      </c>
      <c r="G26" s="62">
        <v>528.88143000000036</v>
      </c>
      <c r="H26" s="62">
        <v>528.88142999999945</v>
      </c>
      <c r="I26" s="62">
        <v>528.88143000000036</v>
      </c>
      <c r="J26" s="62">
        <v>528.88143000000082</v>
      </c>
      <c r="K26" s="62">
        <v>528.88142999999491</v>
      </c>
      <c r="L26" s="62">
        <v>528.88143000000127</v>
      </c>
      <c r="M26" s="62">
        <v>528.88142999999855</v>
      </c>
      <c r="N26" s="62">
        <v>528.88142999999582</v>
      </c>
      <c r="O26" s="62">
        <v>373.11005882706922</v>
      </c>
      <c r="P26" s="74">
        <f t="shared" ref="P26" si="45">SUM(D26:O26)</f>
        <v>6190.8057888270623</v>
      </c>
      <c r="Q26" s="104">
        <f t="shared" ref="Q26" si="46">P26/$P$5*1000</f>
        <v>4.8085347674937688</v>
      </c>
      <c r="R26" s="50"/>
      <c r="S26" s="50"/>
      <c r="T26" s="50"/>
    </row>
    <row r="27" spans="1:56">
      <c r="P27" s="63"/>
      <c r="Q27" s="104">
        <f>Q23+Q26</f>
        <v>33.260306575238666</v>
      </c>
      <c r="R27" s="49" t="s">
        <v>342</v>
      </c>
      <c r="S27" s="106">
        <f>Q23/P4</f>
        <v>0.23245542085431106</v>
      </c>
      <c r="T27" s="106"/>
    </row>
    <row r="28" spans="1:56" ht="14" customHeight="1">
      <c r="C28" s="401" t="s">
        <v>449</v>
      </c>
      <c r="D28" s="401"/>
      <c r="E28" s="401"/>
      <c r="F28" s="401"/>
      <c r="G28" s="401"/>
      <c r="H28" s="401"/>
      <c r="I28" s="401"/>
      <c r="J28" s="401"/>
      <c r="K28" s="401"/>
      <c r="L28" s="401"/>
      <c r="M28" s="401"/>
      <c r="N28" s="401"/>
      <c r="O28" s="401"/>
      <c r="P28" s="401"/>
    </row>
    <row r="29" spans="1:56" ht="13.5">
      <c r="A29" s="48" t="s">
        <v>604</v>
      </c>
      <c r="C29" s="51" t="s">
        <v>334</v>
      </c>
      <c r="D29" s="53" t="s">
        <v>320</v>
      </c>
      <c r="E29" s="53" t="s">
        <v>321</v>
      </c>
      <c r="F29" s="53" t="s">
        <v>322</v>
      </c>
      <c r="G29" s="53" t="s">
        <v>323</v>
      </c>
      <c r="H29" s="53" t="s">
        <v>324</v>
      </c>
      <c r="I29" s="53" t="s">
        <v>325</v>
      </c>
      <c r="J29" s="53" t="s">
        <v>326</v>
      </c>
      <c r="K29" s="53" t="s">
        <v>327</v>
      </c>
      <c r="L29" s="53" t="s">
        <v>328</v>
      </c>
      <c r="M29" s="53" t="s">
        <v>329</v>
      </c>
      <c r="N29" s="53" t="s">
        <v>330</v>
      </c>
      <c r="O29" s="53" t="s">
        <v>331</v>
      </c>
      <c r="P29" s="54" t="s">
        <v>332</v>
      </c>
      <c r="Q29" s="82" t="s">
        <v>333</v>
      </c>
      <c r="R29" s="82" t="s">
        <v>430</v>
      </c>
      <c r="S29" s="82" t="s">
        <v>434</v>
      </c>
      <c r="T29" s="82" t="s">
        <v>424</v>
      </c>
    </row>
    <row r="30" spans="1:56" ht="13.5">
      <c r="A30" s="48">
        <v>125</v>
      </c>
      <c r="B30" s="400" t="s">
        <v>458</v>
      </c>
      <c r="C30" s="400"/>
      <c r="D30" s="103">
        <v>132.28093515971625</v>
      </c>
      <c r="E30" s="103">
        <v>126.52030416383678</v>
      </c>
      <c r="F30" s="103">
        <v>124.52480956817119</v>
      </c>
      <c r="G30" s="103">
        <v>125.4836524116638</v>
      </c>
      <c r="H30" s="103">
        <v>119.99799852853907</v>
      </c>
      <c r="I30" s="103">
        <v>117.22307998947933</v>
      </c>
      <c r="J30" s="103">
        <v>106.8</v>
      </c>
      <c r="K30" s="103">
        <v>122.15760565945865</v>
      </c>
      <c r="L30" s="103">
        <v>113.63291103558026</v>
      </c>
      <c r="M30" s="103">
        <v>119.39150068558308</v>
      </c>
      <c r="N30" s="103">
        <v>119.78252644796393</v>
      </c>
      <c r="O30" s="103">
        <v>124.50548869730196</v>
      </c>
      <c r="P30" s="62">
        <f>AVERAGE(D30:O30)</f>
        <v>121.02506769560783</v>
      </c>
      <c r="Q30" s="62">
        <f>AVERAGE(D30:O30)</f>
        <v>121.02506769560783</v>
      </c>
      <c r="AT30" s="62">
        <f t="shared" ref="AT30:BD30" si="47">$P$30</f>
        <v>121.02506769560783</v>
      </c>
      <c r="AU30" s="62">
        <f t="shared" si="47"/>
        <v>121.02506769560783</v>
      </c>
      <c r="AV30" s="62">
        <f t="shared" si="47"/>
        <v>121.02506769560783</v>
      </c>
      <c r="AW30" s="62">
        <f t="shared" si="47"/>
        <v>121.02506769560783</v>
      </c>
      <c r="AX30" s="62">
        <f t="shared" si="47"/>
        <v>121.02506769560783</v>
      </c>
      <c r="AY30" s="62">
        <f t="shared" si="47"/>
        <v>121.02506769560783</v>
      </c>
      <c r="AZ30" s="62">
        <f t="shared" si="47"/>
        <v>121.02506769560783</v>
      </c>
      <c r="BA30" s="62">
        <f t="shared" si="47"/>
        <v>121.02506769560783</v>
      </c>
      <c r="BB30" s="62">
        <f t="shared" si="47"/>
        <v>121.02506769560783</v>
      </c>
      <c r="BC30" s="62">
        <f t="shared" si="47"/>
        <v>121.02506769560783</v>
      </c>
      <c r="BD30" s="62">
        <f t="shared" si="47"/>
        <v>121.02506769560783</v>
      </c>
    </row>
    <row r="31" spans="1:56" s="76" customFormat="1" ht="13.5">
      <c r="A31" s="353">
        <f>SUM(D31:F31)</f>
        <v>254474</v>
      </c>
      <c r="C31" s="73" t="s">
        <v>411</v>
      </c>
      <c r="D31" s="79">
        <v>79712</v>
      </c>
      <c r="E31" s="79">
        <v>82105</v>
      </c>
      <c r="F31" s="96">
        <v>92657</v>
      </c>
      <c r="G31" s="96">
        <v>98687</v>
      </c>
      <c r="H31" s="96">
        <v>93353</v>
      </c>
      <c r="I31" s="96">
        <v>75092</v>
      </c>
      <c r="J31" s="96">
        <v>77799</v>
      </c>
      <c r="K31" s="77">
        <v>58812</v>
      </c>
      <c r="L31" s="132">
        <v>90826</v>
      </c>
      <c r="M31" s="77">
        <v>111572</v>
      </c>
      <c r="N31" s="77">
        <v>111625</v>
      </c>
      <c r="O31" s="77">
        <v>75554</v>
      </c>
      <c r="P31" s="78">
        <f t="shared" ref="P31:P47" si="48">SUM(D31:O31)</f>
        <v>1047794</v>
      </c>
      <c r="Q31" s="84"/>
      <c r="R31" s="79"/>
      <c r="S31" s="79"/>
      <c r="T31" s="79"/>
      <c r="U31" s="131">
        <v>1171</v>
      </c>
      <c r="V31" s="49">
        <f t="shared" ref="V31:V47" si="49">D31+E31</f>
        <v>161817</v>
      </c>
      <c r="W31" s="49">
        <f t="shared" ref="W31:W47" si="50">V31+F31</f>
        <v>254474</v>
      </c>
      <c r="X31" s="49">
        <f t="shared" ref="X31:X47" si="51">W31+G31</f>
        <v>353161</v>
      </c>
      <c r="Y31" s="49">
        <f t="shared" ref="Y31:Y47" si="52">X31+H31</f>
        <v>446514</v>
      </c>
      <c r="Z31" s="49">
        <f t="shared" ref="Z31:Z47" si="53">Y31+I31</f>
        <v>521606</v>
      </c>
      <c r="AA31" s="48">
        <f t="shared" ref="AA31:AA47" si="54">Z31+J31</f>
        <v>599405</v>
      </c>
      <c r="AB31" s="48">
        <f t="shared" ref="AB31:AB47" si="55">AA31+K31</f>
        <v>658217</v>
      </c>
      <c r="AC31" s="48">
        <f t="shared" ref="AC31:AC47" si="56">AB31+L31</f>
        <v>749043</v>
      </c>
      <c r="AD31" s="48">
        <f>AC31+M31</f>
        <v>860615</v>
      </c>
      <c r="AE31" s="48">
        <f t="shared" ref="AE31:AE47" si="57">AD31+N31</f>
        <v>972240</v>
      </c>
      <c r="AF31" s="48">
        <f t="shared" ref="AF31:AF47" si="58">AE31+O31</f>
        <v>1047794</v>
      </c>
    </row>
    <row r="32" spans="1:56" ht="13.5">
      <c r="A32" s="353">
        <f t="shared" ref="A32:A47" si="59">SUM(D32:F32)</f>
        <v>2275.3025199999997</v>
      </c>
      <c r="B32" s="398" t="s">
        <v>135</v>
      </c>
      <c r="C32" s="48" t="s">
        <v>401</v>
      </c>
      <c r="D32" s="62">
        <v>770.36882000000003</v>
      </c>
      <c r="E32" s="62">
        <v>741.42854</v>
      </c>
      <c r="F32" s="86">
        <v>763.50515999999982</v>
      </c>
      <c r="G32" s="62">
        <v>766.01623999999993</v>
      </c>
      <c r="H32" s="62">
        <v>831.68695000000002</v>
      </c>
      <c r="I32" s="62">
        <v>824.01967999999999</v>
      </c>
      <c r="J32" s="62">
        <v>839.20910000000003</v>
      </c>
      <c r="K32" s="62">
        <v>583.29030000000012</v>
      </c>
      <c r="L32" s="62">
        <v>793.00730000000044</v>
      </c>
      <c r="M32" s="62">
        <v>589.9204400000001</v>
      </c>
      <c r="N32" s="62">
        <v>801.39808999999991</v>
      </c>
      <c r="O32" s="62">
        <v>815.91192000000012</v>
      </c>
      <c r="P32" s="74">
        <f t="shared" si="48"/>
        <v>9119.7625399999997</v>
      </c>
      <c r="Q32" s="87">
        <f>P32/$P$31*1000</f>
        <v>8.7037743487746635</v>
      </c>
      <c r="R32" s="63">
        <f>P32/$P$48</f>
        <v>0.31599560461814891</v>
      </c>
      <c r="S32" s="66">
        <f t="shared" ref="S32:S50" si="60">Q32/$P$30</f>
        <v>7.1917120266899351E-2</v>
      </c>
      <c r="T32" s="66"/>
      <c r="U32" s="62" t="s">
        <v>680</v>
      </c>
      <c r="V32" s="62">
        <f t="shared" si="49"/>
        <v>1511.79736</v>
      </c>
      <c r="W32" s="62">
        <f t="shared" si="50"/>
        <v>2275.3025199999997</v>
      </c>
      <c r="X32" s="62">
        <f t="shared" si="51"/>
        <v>3041.3187599999997</v>
      </c>
      <c r="Y32" s="62">
        <f t="shared" si="52"/>
        <v>3873.0057099999995</v>
      </c>
      <c r="Z32" s="62">
        <f t="shared" si="53"/>
        <v>4697.0253899999998</v>
      </c>
      <c r="AA32" s="117">
        <f t="shared" si="54"/>
        <v>5536.2344899999998</v>
      </c>
      <c r="AB32" s="117">
        <f t="shared" si="55"/>
        <v>6119.5247899999995</v>
      </c>
      <c r="AC32" s="117">
        <f t="shared" si="56"/>
        <v>6912.5320899999997</v>
      </c>
      <c r="AD32" s="117">
        <f>AC32+M32</f>
        <v>7502.4525299999996</v>
      </c>
      <c r="AE32" s="117">
        <f t="shared" si="57"/>
        <v>8303.8506199999993</v>
      </c>
      <c r="AF32" s="117">
        <f t="shared" si="58"/>
        <v>9119.7625399999997</v>
      </c>
      <c r="AH32" s="50">
        <f>V32/V$31*1000</f>
        <v>9.3426361877923831</v>
      </c>
      <c r="AI32" s="50">
        <f t="shared" ref="AI32:AR32" si="61">W32/W$31*1000</f>
        <v>8.9411983935490458</v>
      </c>
      <c r="AJ32" s="50">
        <f t="shared" si="61"/>
        <v>8.6117061623452198</v>
      </c>
      <c r="AK32" s="50">
        <f t="shared" si="61"/>
        <v>8.6738729580707421</v>
      </c>
      <c r="AL32" s="50">
        <f t="shared" si="61"/>
        <v>9.004929755409254</v>
      </c>
      <c r="AM32" s="50">
        <f t="shared" si="61"/>
        <v>9.2362167315921617</v>
      </c>
      <c r="AN32" s="50">
        <f t="shared" si="61"/>
        <v>9.2971235777866568</v>
      </c>
      <c r="AO32" s="50">
        <f t="shared" si="61"/>
        <v>9.2284850001935794</v>
      </c>
      <c r="AP32" s="50">
        <f t="shared" si="61"/>
        <v>8.7175479511744509</v>
      </c>
      <c r="AQ32" s="50">
        <f t="shared" si="61"/>
        <v>8.5409473175347639</v>
      </c>
      <c r="AR32" s="50">
        <f t="shared" si="61"/>
        <v>8.7037743487746635</v>
      </c>
      <c r="AT32" s="66">
        <f>AH32/AT$30</f>
        <v>7.7195876570713459E-2</v>
      </c>
      <c r="AU32" s="66">
        <f t="shared" ref="AU32:BD47" si="62">AI32/AU$30</f>
        <v>7.3878896031995642E-2</v>
      </c>
      <c r="AV32" s="66">
        <f t="shared" si="62"/>
        <v>7.1156383766747114E-2</v>
      </c>
      <c r="AW32" s="66">
        <f t="shared" si="62"/>
        <v>7.1670052520743432E-2</v>
      </c>
      <c r="AX32" s="66">
        <f t="shared" si="62"/>
        <v>7.4405492406397183E-2</v>
      </c>
      <c r="AY32" s="66">
        <f t="shared" si="62"/>
        <v>7.6316559101807943E-2</v>
      </c>
      <c r="AZ32" s="66">
        <f t="shared" si="62"/>
        <v>7.6819817206547722E-2</v>
      </c>
      <c r="BA32" s="66">
        <f t="shared" si="62"/>
        <v>7.6252673730406798E-2</v>
      </c>
      <c r="BB32" s="66">
        <f t="shared" si="62"/>
        <v>7.203092811400115E-2</v>
      </c>
      <c r="BC32" s="66">
        <f t="shared" si="62"/>
        <v>7.0571721050520231E-2</v>
      </c>
      <c r="BD32" s="66">
        <f t="shared" si="62"/>
        <v>7.1917120266899351E-2</v>
      </c>
    </row>
    <row r="33" spans="1:56" ht="13.5">
      <c r="A33" s="353">
        <f t="shared" si="59"/>
        <v>407.82934</v>
      </c>
      <c r="B33" s="398"/>
      <c r="C33" s="48" t="s">
        <v>402</v>
      </c>
      <c r="D33" s="62">
        <v>95.781680000000023</v>
      </c>
      <c r="E33" s="62">
        <v>108.72298999999998</v>
      </c>
      <c r="F33" s="86">
        <v>203.32467000000003</v>
      </c>
      <c r="G33" s="62">
        <v>12.161189999999991</v>
      </c>
      <c r="H33" s="62">
        <v>83.735709999999997</v>
      </c>
      <c r="I33" s="135">
        <v>82.178740000000005</v>
      </c>
      <c r="J33" s="62">
        <v>72.266059999999996</v>
      </c>
      <c r="K33" s="62">
        <v>71.161460000000005</v>
      </c>
      <c r="L33" s="62">
        <v>85.193569999999994</v>
      </c>
      <c r="M33" s="62">
        <v>87.583819999999989</v>
      </c>
      <c r="N33" s="62">
        <v>120.34260999999998</v>
      </c>
      <c r="O33" s="62">
        <v>75.740299999999749</v>
      </c>
      <c r="P33" s="74">
        <f t="shared" si="48"/>
        <v>1098.1927999999998</v>
      </c>
      <c r="Q33" s="87">
        <f t="shared" ref="Q33:Q43" si="63">P33/$P$31*1000</f>
        <v>1.0480999127691129</v>
      </c>
      <c r="R33" s="63">
        <f t="shared" ref="R33:R43" si="64">P33/$P$48</f>
        <v>3.8051878686667845E-2</v>
      </c>
      <c r="S33" s="66">
        <f t="shared" si="60"/>
        <v>8.660188609893666E-3</v>
      </c>
      <c r="T33" s="66"/>
      <c r="V33" s="62">
        <f t="shared" si="49"/>
        <v>204.50467</v>
      </c>
      <c r="W33" s="62">
        <f t="shared" si="50"/>
        <v>407.82934</v>
      </c>
      <c r="X33" s="62">
        <f t="shared" si="51"/>
        <v>419.99052999999998</v>
      </c>
      <c r="Y33" s="62">
        <f t="shared" si="52"/>
        <v>503.72623999999996</v>
      </c>
      <c r="Z33" s="62">
        <f t="shared" si="53"/>
        <v>585.90498000000002</v>
      </c>
      <c r="AA33" s="117">
        <f t="shared" si="54"/>
        <v>658.17104000000006</v>
      </c>
      <c r="AB33" s="117">
        <f t="shared" si="55"/>
        <v>729.3325000000001</v>
      </c>
      <c r="AC33" s="117">
        <f t="shared" si="56"/>
        <v>814.52607000000012</v>
      </c>
      <c r="AD33" s="117">
        <f>AC33+M33</f>
        <v>902.10989000000006</v>
      </c>
      <c r="AE33" s="117">
        <f t="shared" si="57"/>
        <v>1022.4525000000001</v>
      </c>
      <c r="AF33" s="117">
        <f t="shared" si="58"/>
        <v>1098.1927999999998</v>
      </c>
      <c r="AH33" s="50">
        <f t="shared" ref="AH33:AH48" si="65">V33/V$31*1000</f>
        <v>1.2638021345099713</v>
      </c>
      <c r="AI33" s="50">
        <f t="shared" ref="AI33:AI48" si="66">W33/W$31*1000</f>
        <v>1.602636575838789</v>
      </c>
      <c r="AJ33" s="50">
        <f t="shared" ref="AJ33:AJ48" si="67">X33/X$31*1000</f>
        <v>1.1892324747070033</v>
      </c>
      <c r="AK33" s="50">
        <f t="shared" ref="AK33:AK48" si="68">Y33/Y$31*1000</f>
        <v>1.1281308984712686</v>
      </c>
      <c r="AL33" s="50">
        <f t="shared" ref="AL33:AL48" si="69">Z33/Z$31*1000</f>
        <v>1.1232711663592827</v>
      </c>
      <c r="AM33" s="50">
        <f t="shared" ref="AM33:AM48" si="70">AA33/AA$31*1000</f>
        <v>1.0980406236184217</v>
      </c>
      <c r="AN33" s="50">
        <f t="shared" ref="AN33:AN48" si="71">AB33/AB$31*1000</f>
        <v>1.1080426363949885</v>
      </c>
      <c r="AO33" s="50">
        <f t="shared" ref="AO33:AO48" si="72">AC33/AC$31*1000</f>
        <v>1.0874223108686685</v>
      </c>
      <c r="AP33" s="50">
        <f t="shared" ref="AP33:AP48" si="73">AD33/AD$31*1000</f>
        <v>1.0482153924809585</v>
      </c>
      <c r="AQ33" s="50">
        <f t="shared" ref="AQ33:AQ48" si="74">AE33/AE$31*1000</f>
        <v>1.0516461984695138</v>
      </c>
      <c r="AR33" s="50">
        <f t="shared" ref="AR33:AR48" si="75">AF33/AF$31*1000</f>
        <v>1.0480999127691129</v>
      </c>
      <c r="AT33" s="66">
        <f t="shared" ref="AT33:AT48" si="76">AH33/AT$30</f>
        <v>1.0442482359841194E-2</v>
      </c>
      <c r="AU33" s="66">
        <f t="shared" si="62"/>
        <v>1.3242186981209604E-2</v>
      </c>
      <c r="AV33" s="66">
        <f t="shared" si="62"/>
        <v>9.8263318281966334E-3</v>
      </c>
      <c r="AW33" s="66">
        <f t="shared" si="62"/>
        <v>9.3214647176124658E-3</v>
      </c>
      <c r="AX33" s="66">
        <f t="shared" si="62"/>
        <v>9.2813099612093653E-3</v>
      </c>
      <c r="AY33" s="66">
        <f t="shared" si="62"/>
        <v>9.0728362687647647E-3</v>
      </c>
      <c r="AZ33" s="66">
        <f t="shared" si="62"/>
        <v>9.155480409908507E-3</v>
      </c>
      <c r="BA33" s="66">
        <f t="shared" si="62"/>
        <v>8.9850997943968312E-3</v>
      </c>
      <c r="BB33" s="66">
        <f t="shared" si="62"/>
        <v>8.6611427899990316E-3</v>
      </c>
      <c r="BC33" s="66">
        <f t="shared" si="62"/>
        <v>8.6894906856365226E-3</v>
      </c>
      <c r="BD33" s="66">
        <f t="shared" si="62"/>
        <v>8.660188609893666E-3</v>
      </c>
    </row>
    <row r="34" spans="1:56" ht="13.5">
      <c r="A34" s="353">
        <f t="shared" si="59"/>
        <v>92.553190000000001</v>
      </c>
      <c r="B34" s="398"/>
      <c r="C34" s="48" t="s">
        <v>403</v>
      </c>
      <c r="D34" s="62">
        <v>34.843630000000005</v>
      </c>
      <c r="E34" s="62">
        <v>28.854779999999998</v>
      </c>
      <c r="F34" s="86">
        <v>28.854779999999998</v>
      </c>
      <c r="G34" s="62">
        <v>28.854779999999998</v>
      </c>
      <c r="H34" s="62">
        <v>28.854779999999998</v>
      </c>
      <c r="I34" s="134">
        <v>222.48895000000005</v>
      </c>
      <c r="J34" s="62">
        <v>8.8547800000000283</v>
      </c>
      <c r="K34" s="62">
        <v>8.8550000000000004</v>
      </c>
      <c r="L34" s="134">
        <v>-1281.6853900000001</v>
      </c>
      <c r="M34" s="49">
        <v>0</v>
      </c>
      <c r="N34" s="62">
        <v>0</v>
      </c>
      <c r="O34" s="62">
        <v>-375.25241</v>
      </c>
      <c r="P34" s="74">
        <f t="shared" si="48"/>
        <v>-1266.47632</v>
      </c>
      <c r="Q34" s="87">
        <f t="shared" si="63"/>
        <v>-1.208707360416265</v>
      </c>
      <c r="R34" s="63">
        <f t="shared" si="64"/>
        <v>-4.3882825755347819E-2</v>
      </c>
      <c r="S34" s="66">
        <f t="shared" si="60"/>
        <v>-9.987247959706208E-3</v>
      </c>
      <c r="T34" s="66"/>
      <c r="V34" s="62">
        <f t="shared" si="49"/>
        <v>63.698410000000003</v>
      </c>
      <c r="W34" s="62">
        <f t="shared" si="50"/>
        <v>92.553190000000001</v>
      </c>
      <c r="X34" s="62">
        <f t="shared" si="51"/>
        <v>121.40797000000001</v>
      </c>
      <c r="Y34" s="62">
        <f t="shared" si="52"/>
        <v>150.26275000000001</v>
      </c>
      <c r="Z34" s="62">
        <f>Y34+I34</f>
        <v>372.75170000000003</v>
      </c>
      <c r="AA34" s="117">
        <f t="shared" si="54"/>
        <v>381.60648000000003</v>
      </c>
      <c r="AB34" s="117">
        <f t="shared" si="55"/>
        <v>390.46148000000005</v>
      </c>
      <c r="AC34" s="117">
        <f t="shared" si="56"/>
        <v>-891.22391000000005</v>
      </c>
      <c r="AD34" s="117">
        <f>AC34+[1]Sheet1!L57</f>
        <v>-891.10397340999555</v>
      </c>
      <c r="AE34" s="117">
        <f t="shared" si="57"/>
        <v>-891.10397340999555</v>
      </c>
      <c r="AF34" s="117">
        <f t="shared" si="58"/>
        <v>-1266.3563834099955</v>
      </c>
      <c r="AH34" s="50">
        <f t="shared" si="65"/>
        <v>0.39364473448401588</v>
      </c>
      <c r="AI34" s="50">
        <f t="shared" si="66"/>
        <v>0.3637039147417811</v>
      </c>
      <c r="AJ34" s="50">
        <f t="shared" si="67"/>
        <v>0.34377513372088087</v>
      </c>
      <c r="AK34" s="50">
        <f t="shared" si="68"/>
        <v>0.33652416273621882</v>
      </c>
      <c r="AL34" s="50">
        <f t="shared" si="69"/>
        <v>0.71462310632929837</v>
      </c>
      <c r="AM34" s="50">
        <f t="shared" si="70"/>
        <v>0.63664213678564585</v>
      </c>
      <c r="AN34" s="50">
        <f t="shared" si="71"/>
        <v>0.59321087118685789</v>
      </c>
      <c r="AO34" s="50">
        <f t="shared" si="72"/>
        <v>-1.1898167528432948</v>
      </c>
      <c r="AP34" s="50">
        <f t="shared" si="73"/>
        <v>-1.0354269602667807</v>
      </c>
      <c r="AQ34" s="50">
        <f t="shared" si="74"/>
        <v>-0.91654732721344068</v>
      </c>
      <c r="AR34" s="50">
        <f t="shared" si="75"/>
        <v>-1.2085928946052331</v>
      </c>
      <c r="AT34" s="66">
        <f t="shared" si="76"/>
        <v>3.2525884263422049E-3</v>
      </c>
      <c r="AU34" s="66">
        <f t="shared" si="62"/>
        <v>3.0051948878602481E-3</v>
      </c>
      <c r="AV34" s="66">
        <f t="shared" si="62"/>
        <v>2.8405283324072616E-3</v>
      </c>
      <c r="AW34" s="66">
        <f t="shared" si="62"/>
        <v>2.7806153646004676E-3</v>
      </c>
      <c r="AX34" s="66">
        <f t="shared" si="62"/>
        <v>5.9047527916006532E-3</v>
      </c>
      <c r="AY34" s="66">
        <f t="shared" si="62"/>
        <v>5.2604154569603307E-3</v>
      </c>
      <c r="AZ34" s="66">
        <f t="shared" si="62"/>
        <v>4.9015537233893765E-3</v>
      </c>
      <c r="BA34" s="66">
        <f t="shared" si="62"/>
        <v>-9.8311595729557687E-3</v>
      </c>
      <c r="BB34" s="66">
        <f t="shared" si="62"/>
        <v>-8.5554751588406489E-3</v>
      </c>
      <c r="BC34" s="66">
        <f t="shared" si="62"/>
        <v>-7.5732023510919587E-3</v>
      </c>
      <c r="BD34" s="66">
        <f t="shared" si="62"/>
        <v>-9.9863021572108128E-3</v>
      </c>
    </row>
    <row r="35" spans="1:56" ht="13.5">
      <c r="A35" s="353">
        <f t="shared" si="59"/>
        <v>129.83753999999999</v>
      </c>
      <c r="B35" s="398"/>
      <c r="C35" s="48" t="s">
        <v>383</v>
      </c>
      <c r="D35" s="62">
        <v>47.143420000000006</v>
      </c>
      <c r="E35" s="62">
        <v>35.175810000000006</v>
      </c>
      <c r="F35" s="86">
        <v>47.51831</v>
      </c>
      <c r="G35" s="62">
        <v>5.0895700000000001</v>
      </c>
      <c r="H35" s="62">
        <v>27.514289999999999</v>
      </c>
      <c r="I35" s="62">
        <v>20.250360000000001</v>
      </c>
      <c r="J35" s="62">
        <v>22.368669999999998</v>
      </c>
      <c r="K35" s="62">
        <v>29.970519999999997</v>
      </c>
      <c r="L35" s="62">
        <v>29.529339999999998</v>
      </c>
      <c r="M35" s="62">
        <v>33.099899999999991</v>
      </c>
      <c r="N35" s="62">
        <v>27.765989999999999</v>
      </c>
      <c r="O35" s="62">
        <v>33.875619999999998</v>
      </c>
      <c r="P35" s="74">
        <f t="shared" si="48"/>
        <v>359.30179999999996</v>
      </c>
      <c r="Q35" s="87">
        <f t="shared" si="63"/>
        <v>0.34291263359019042</v>
      </c>
      <c r="R35" s="63">
        <f t="shared" si="64"/>
        <v>1.2449643182418783E-2</v>
      </c>
      <c r="S35" s="66">
        <f t="shared" si="60"/>
        <v>2.8334017085836771E-3</v>
      </c>
      <c r="T35" s="66"/>
      <c r="U35" s="63"/>
      <c r="V35" s="62">
        <f t="shared" si="49"/>
        <v>82.319230000000005</v>
      </c>
      <c r="W35" s="62">
        <f t="shared" si="50"/>
        <v>129.83753999999999</v>
      </c>
      <c r="X35" s="62">
        <f t="shared" si="51"/>
        <v>134.92711</v>
      </c>
      <c r="Y35" s="62">
        <f t="shared" si="52"/>
        <v>162.44139999999999</v>
      </c>
      <c r="Z35" s="62">
        <f t="shared" si="53"/>
        <v>182.69175999999999</v>
      </c>
      <c r="AA35" s="117">
        <f t="shared" si="54"/>
        <v>205.06043</v>
      </c>
      <c r="AB35" s="117">
        <f t="shared" si="55"/>
        <v>235.03094999999999</v>
      </c>
      <c r="AC35" s="117">
        <f t="shared" si="56"/>
        <v>264.56029000000001</v>
      </c>
      <c r="AD35" s="117">
        <f t="shared" ref="AD35:AD47" si="77">AC35+M35</f>
        <v>297.66019</v>
      </c>
      <c r="AE35" s="117">
        <f t="shared" si="57"/>
        <v>325.42617999999999</v>
      </c>
      <c r="AF35" s="117">
        <f t="shared" si="58"/>
        <v>359.30179999999996</v>
      </c>
      <c r="AH35" s="50">
        <f t="shared" si="65"/>
        <v>0.508718058053233</v>
      </c>
      <c r="AI35" s="50">
        <f t="shared" si="66"/>
        <v>0.51021927583957494</v>
      </c>
      <c r="AJ35" s="50">
        <f t="shared" si="67"/>
        <v>0.38205552141940929</v>
      </c>
      <c r="AK35" s="50">
        <f t="shared" si="68"/>
        <v>0.36379911940051152</v>
      </c>
      <c r="AL35" s="50">
        <f t="shared" si="69"/>
        <v>0.35024857842892909</v>
      </c>
      <c r="AM35" s="50">
        <f t="shared" si="70"/>
        <v>0.34210663908375805</v>
      </c>
      <c r="AN35" s="50">
        <f t="shared" si="71"/>
        <v>0.35707213578500702</v>
      </c>
      <c r="AO35" s="50">
        <f t="shared" si="72"/>
        <v>0.35319773364145984</v>
      </c>
      <c r="AP35" s="50">
        <f t="shared" si="73"/>
        <v>0.34586916333087386</v>
      </c>
      <c r="AQ35" s="50">
        <f t="shared" si="74"/>
        <v>0.33471795030033735</v>
      </c>
      <c r="AR35" s="50">
        <f t="shared" si="75"/>
        <v>0.34291263359019042</v>
      </c>
      <c r="AT35" s="66">
        <f t="shared" si="76"/>
        <v>4.2034106465671916E-3</v>
      </c>
      <c r="AU35" s="66">
        <f t="shared" si="62"/>
        <v>4.2158148353433353E-3</v>
      </c>
      <c r="AV35" s="66">
        <f t="shared" si="62"/>
        <v>3.1568296444198117E-3</v>
      </c>
      <c r="AW35" s="66">
        <f t="shared" si="62"/>
        <v>3.0059815402500643E-3</v>
      </c>
      <c r="AX35" s="66">
        <f t="shared" si="62"/>
        <v>2.8940167941888298E-3</v>
      </c>
      <c r="AY35" s="66">
        <f t="shared" si="62"/>
        <v>2.8267419766638442E-3</v>
      </c>
      <c r="AZ35" s="66">
        <f t="shared" si="62"/>
        <v>2.9503981496055436E-3</v>
      </c>
      <c r="BA35" s="66">
        <f t="shared" si="62"/>
        <v>2.918384929391598E-3</v>
      </c>
      <c r="BB35" s="66">
        <f t="shared" si="62"/>
        <v>2.8578307776763669E-3</v>
      </c>
      <c r="BC35" s="66">
        <f t="shared" si="62"/>
        <v>2.7656910809766458E-3</v>
      </c>
      <c r="BD35" s="66">
        <f t="shared" si="62"/>
        <v>2.8334017085836771E-3</v>
      </c>
    </row>
    <row r="36" spans="1:56" ht="13.5">
      <c r="A36" s="353">
        <f t="shared" si="59"/>
        <v>1235.8801100000001</v>
      </c>
      <c r="B36" s="398"/>
      <c r="C36" s="48" t="s">
        <v>140</v>
      </c>
      <c r="D36" s="62">
        <v>385.87333000000001</v>
      </c>
      <c r="E36" s="62">
        <v>358.20537000000002</v>
      </c>
      <c r="F36" s="86">
        <v>491.80141000000003</v>
      </c>
      <c r="G36" s="62">
        <v>403.07668000000001</v>
      </c>
      <c r="H36" s="62">
        <v>452.17887999999994</v>
      </c>
      <c r="I36" s="62">
        <v>332.25238999999999</v>
      </c>
      <c r="J36" s="62">
        <v>332.16483999999991</v>
      </c>
      <c r="K36" s="62">
        <v>279.86156999999997</v>
      </c>
      <c r="L36" s="62">
        <v>317.01562000000001</v>
      </c>
      <c r="M36" s="62">
        <v>415.08803</v>
      </c>
      <c r="N36" s="62">
        <v>361.68075999999996</v>
      </c>
      <c r="O36" s="62">
        <v>422.62091000000004</v>
      </c>
      <c r="P36" s="74">
        <f t="shared" si="48"/>
        <v>4551.8197899999996</v>
      </c>
      <c r="Q36" s="87">
        <f>P36/$P$31*1000</f>
        <v>4.3441934101550492</v>
      </c>
      <c r="R36" s="63">
        <f t="shared" si="64"/>
        <v>0.15771847571087147</v>
      </c>
      <c r="S36" s="66">
        <f t="shared" si="60"/>
        <v>3.5894988475290115E-2</v>
      </c>
      <c r="T36" s="66"/>
      <c r="U36" s="64" t="s">
        <v>340</v>
      </c>
      <c r="V36" s="62">
        <f t="shared" si="49"/>
        <v>744.07870000000003</v>
      </c>
      <c r="W36" s="62">
        <f t="shared" si="50"/>
        <v>1235.8801100000001</v>
      </c>
      <c r="X36" s="62">
        <f t="shared" si="51"/>
        <v>1638.9567900000002</v>
      </c>
      <c r="Y36" s="62">
        <f t="shared" si="52"/>
        <v>2091.1356700000001</v>
      </c>
      <c r="Z36" s="62">
        <f t="shared" si="53"/>
        <v>2423.3880600000002</v>
      </c>
      <c r="AA36" s="117">
        <f t="shared" si="54"/>
        <v>2755.5529000000001</v>
      </c>
      <c r="AB36" s="117">
        <f t="shared" si="55"/>
        <v>3035.4144700000002</v>
      </c>
      <c r="AC36" s="117">
        <f t="shared" si="56"/>
        <v>3352.4300900000003</v>
      </c>
      <c r="AD36" s="117">
        <f t="shared" si="77"/>
        <v>3767.5181200000002</v>
      </c>
      <c r="AE36" s="117">
        <f t="shared" si="57"/>
        <v>4129.1988799999999</v>
      </c>
      <c r="AF36" s="117">
        <f t="shared" si="58"/>
        <v>4551.8197899999996</v>
      </c>
      <c r="AH36" s="50">
        <f t="shared" si="65"/>
        <v>4.5982727401941705</v>
      </c>
      <c r="AI36" s="50">
        <f t="shared" si="66"/>
        <v>4.856606608140714</v>
      </c>
      <c r="AJ36" s="50">
        <f t="shared" si="67"/>
        <v>4.6408204473313877</v>
      </c>
      <c r="AK36" s="50">
        <f t="shared" si="68"/>
        <v>4.6832477145173508</v>
      </c>
      <c r="AL36" s="50">
        <f t="shared" si="69"/>
        <v>4.6460126225541885</v>
      </c>
      <c r="AM36" s="50">
        <f t="shared" si="70"/>
        <v>4.5971470041124123</v>
      </c>
      <c r="AN36" s="50">
        <f t="shared" si="71"/>
        <v>4.6115710624307793</v>
      </c>
      <c r="AO36" s="50">
        <f t="shared" si="72"/>
        <v>4.4756176748197367</v>
      </c>
      <c r="AP36" s="50">
        <f t="shared" si="73"/>
        <v>4.3777044555347047</v>
      </c>
      <c r="AQ36" s="50">
        <f t="shared" si="74"/>
        <v>4.2470983296305436</v>
      </c>
      <c r="AR36" s="50">
        <f t="shared" si="75"/>
        <v>4.3441934101550492</v>
      </c>
      <c r="AT36" s="66">
        <f t="shared" si="76"/>
        <v>3.7994382715483069E-2</v>
      </c>
      <c r="AU36" s="66">
        <f t="shared" si="62"/>
        <v>4.0128931143055803E-2</v>
      </c>
      <c r="AV36" s="66">
        <f t="shared" si="62"/>
        <v>3.834594382548575E-2</v>
      </c>
      <c r="AW36" s="66">
        <f t="shared" si="62"/>
        <v>3.8696509770159891E-2</v>
      </c>
      <c r="AX36" s="66">
        <f t="shared" si="62"/>
        <v>3.8388845476537578E-2</v>
      </c>
      <c r="AY36" s="66">
        <f t="shared" si="62"/>
        <v>3.7985081038539661E-2</v>
      </c>
      <c r="AZ36" s="66">
        <f t="shared" si="62"/>
        <v>3.8104263440937862E-2</v>
      </c>
      <c r="BA36" s="66">
        <f t="shared" si="62"/>
        <v>3.6980914450520597E-2</v>
      </c>
      <c r="BB36" s="66">
        <f t="shared" si="62"/>
        <v>3.6171881899253654E-2</v>
      </c>
      <c r="BC36" s="66">
        <f t="shared" si="62"/>
        <v>3.5092716000890756E-2</v>
      </c>
      <c r="BD36" s="66">
        <f t="shared" si="62"/>
        <v>3.5894988475290115E-2</v>
      </c>
    </row>
    <row r="37" spans="1:56" ht="13.5">
      <c r="A37" s="353">
        <f t="shared" si="59"/>
        <v>722.82553999999993</v>
      </c>
      <c r="B37" s="398"/>
      <c r="C37" s="48" t="s">
        <v>141</v>
      </c>
      <c r="D37" s="62">
        <v>276.16976</v>
      </c>
      <c r="E37" s="62">
        <v>193.34997999999999</v>
      </c>
      <c r="F37" s="86">
        <v>253.3058</v>
      </c>
      <c r="G37" s="62">
        <v>149.25268</v>
      </c>
      <c r="H37" s="62">
        <v>199.13504</v>
      </c>
      <c r="I37" s="62">
        <v>153.80925999999999</v>
      </c>
      <c r="J37" s="62">
        <v>132.57405999999997</v>
      </c>
      <c r="K37" s="62">
        <v>141.30122999999998</v>
      </c>
      <c r="L37" s="62">
        <v>119.39318999999999</v>
      </c>
      <c r="M37" s="62">
        <v>103.52544999999998</v>
      </c>
      <c r="N37" s="62">
        <v>110.08479999999999</v>
      </c>
      <c r="O37" s="62">
        <v>106.23428000000001</v>
      </c>
      <c r="P37" s="74">
        <f t="shared" si="48"/>
        <v>1938.13553</v>
      </c>
      <c r="Q37" s="87">
        <f t="shared" si="63"/>
        <v>1.8497295556187572</v>
      </c>
      <c r="R37" s="63">
        <f t="shared" si="64"/>
        <v>6.7155510458528508E-2</v>
      </c>
      <c r="S37" s="66">
        <f t="shared" si="60"/>
        <v>1.5283854748761991E-2</v>
      </c>
      <c r="T37" s="66"/>
      <c r="U37" s="64"/>
      <c r="V37" s="62">
        <f t="shared" si="49"/>
        <v>469.51973999999996</v>
      </c>
      <c r="W37" s="62">
        <f t="shared" si="50"/>
        <v>722.82553999999993</v>
      </c>
      <c r="X37" s="62">
        <f t="shared" si="51"/>
        <v>872.07821999999987</v>
      </c>
      <c r="Y37" s="62">
        <f t="shared" si="52"/>
        <v>1071.21326</v>
      </c>
      <c r="Z37" s="62">
        <f t="shared" si="53"/>
        <v>1225.02252</v>
      </c>
      <c r="AA37" s="117">
        <f t="shared" si="54"/>
        <v>1357.5965799999999</v>
      </c>
      <c r="AB37" s="117">
        <f t="shared" si="55"/>
        <v>1498.8978099999999</v>
      </c>
      <c r="AC37" s="117">
        <f t="shared" si="56"/>
        <v>1618.2909999999999</v>
      </c>
      <c r="AD37" s="117">
        <f t="shared" si="77"/>
        <v>1721.8164499999998</v>
      </c>
      <c r="AE37" s="117">
        <f t="shared" si="57"/>
        <v>1831.9012499999999</v>
      </c>
      <c r="AF37" s="117">
        <f t="shared" si="58"/>
        <v>1938.13553</v>
      </c>
      <c r="AH37" s="50">
        <f t="shared" si="65"/>
        <v>2.9015476742245867</v>
      </c>
      <c r="AI37" s="50">
        <f t="shared" si="66"/>
        <v>2.8404691245471048</v>
      </c>
      <c r="AJ37" s="50">
        <f t="shared" si="67"/>
        <v>2.4693502963237726</v>
      </c>
      <c r="AK37" s="50">
        <f t="shared" si="68"/>
        <v>2.3990586185427554</v>
      </c>
      <c r="AL37" s="50">
        <f t="shared" si="69"/>
        <v>2.3485591039980367</v>
      </c>
      <c r="AM37" s="50">
        <f t="shared" si="70"/>
        <v>2.2649069994411124</v>
      </c>
      <c r="AN37" s="50">
        <f t="shared" si="71"/>
        <v>2.2772092030439812</v>
      </c>
      <c r="AO37" s="50">
        <f t="shared" si="72"/>
        <v>2.1604781033932632</v>
      </c>
      <c r="AP37" s="50">
        <f t="shared" si="73"/>
        <v>2.0006814313020338</v>
      </c>
      <c r="AQ37" s="50">
        <f t="shared" si="74"/>
        <v>1.8842068316465068</v>
      </c>
      <c r="AR37" s="50">
        <f t="shared" si="75"/>
        <v>1.8497295556187572</v>
      </c>
      <c r="AT37" s="66">
        <f t="shared" si="76"/>
        <v>2.3974765967678016E-2</v>
      </c>
      <c r="AU37" s="66">
        <f t="shared" si="62"/>
        <v>2.3470089119811244E-2</v>
      </c>
      <c r="AV37" s="66">
        <f t="shared" si="62"/>
        <v>2.0403626648112908E-2</v>
      </c>
      <c r="AW37" s="66">
        <f t="shared" si="62"/>
        <v>1.9822824016729062E-2</v>
      </c>
      <c r="AX37" s="66">
        <f t="shared" si="62"/>
        <v>1.940555910206088E-2</v>
      </c>
      <c r="AY37" s="66">
        <f t="shared" si="62"/>
        <v>1.8714362590877602E-2</v>
      </c>
      <c r="AZ37" s="66">
        <f t="shared" si="62"/>
        <v>1.8816012636088154E-2</v>
      </c>
      <c r="BA37" s="66">
        <f t="shared" si="62"/>
        <v>1.7851492624876012E-2</v>
      </c>
      <c r="BB37" s="66">
        <f t="shared" si="62"/>
        <v>1.6531132511604794E-2</v>
      </c>
      <c r="BC37" s="66">
        <f t="shared" si="62"/>
        <v>1.5568731895986267E-2</v>
      </c>
      <c r="BD37" s="66">
        <f t="shared" si="62"/>
        <v>1.5283854748761991E-2</v>
      </c>
    </row>
    <row r="38" spans="1:56" ht="13.5">
      <c r="A38" s="353">
        <f t="shared" si="59"/>
        <v>581.13067999999998</v>
      </c>
      <c r="B38" s="398"/>
      <c r="C38" s="48" t="s">
        <v>142</v>
      </c>
      <c r="D38" s="62">
        <v>219.71750999999998</v>
      </c>
      <c r="E38" s="62">
        <v>220.42753000000005</v>
      </c>
      <c r="F38" s="86">
        <v>140.98563999999999</v>
      </c>
      <c r="G38" s="62">
        <v>147.58937</v>
      </c>
      <c r="H38" s="62">
        <v>170.65504000000001</v>
      </c>
      <c r="I38" s="62">
        <v>126.29138</v>
      </c>
      <c r="J38" s="62">
        <v>128.75935000000001</v>
      </c>
      <c r="K38" s="62">
        <v>134.41711000000001</v>
      </c>
      <c r="L38" s="62">
        <v>147.22651000000002</v>
      </c>
      <c r="M38" s="62">
        <v>149.29277000000002</v>
      </c>
      <c r="N38" s="62">
        <v>157.73939000000001</v>
      </c>
      <c r="O38" s="62">
        <v>168.50673000000003</v>
      </c>
      <c r="P38" s="74">
        <f t="shared" si="48"/>
        <v>1911.6083300000003</v>
      </c>
      <c r="Q38" s="87">
        <f t="shared" si="63"/>
        <v>1.8244123654077045</v>
      </c>
      <c r="R38" s="63">
        <f t="shared" si="64"/>
        <v>6.6236355100473918E-2</v>
      </c>
      <c r="S38" s="66">
        <f t="shared" si="60"/>
        <v>1.5074665109845791E-2</v>
      </c>
      <c r="T38" s="66"/>
      <c r="U38" s="64"/>
      <c r="V38" s="62">
        <f t="shared" si="49"/>
        <v>440.14503999999999</v>
      </c>
      <c r="W38" s="62">
        <f t="shared" si="50"/>
        <v>581.13067999999998</v>
      </c>
      <c r="X38" s="62">
        <f t="shared" si="51"/>
        <v>728.72005000000001</v>
      </c>
      <c r="Y38" s="62">
        <f t="shared" si="52"/>
        <v>899.37509</v>
      </c>
      <c r="Z38" s="62">
        <f t="shared" si="53"/>
        <v>1025.6664700000001</v>
      </c>
      <c r="AA38" s="117">
        <f t="shared" si="54"/>
        <v>1154.4258200000002</v>
      </c>
      <c r="AB38" s="117">
        <f t="shared" si="55"/>
        <v>1288.8429300000003</v>
      </c>
      <c r="AC38" s="117">
        <f t="shared" si="56"/>
        <v>1436.0694400000002</v>
      </c>
      <c r="AD38" s="117">
        <f t="shared" si="77"/>
        <v>1585.3622100000002</v>
      </c>
      <c r="AE38" s="117">
        <f t="shared" si="57"/>
        <v>1743.1016000000002</v>
      </c>
      <c r="AF38" s="117">
        <f t="shared" si="58"/>
        <v>1911.6083300000003</v>
      </c>
      <c r="AH38" s="50">
        <f t="shared" si="65"/>
        <v>2.7200173034971606</v>
      </c>
      <c r="AI38" s="50">
        <f t="shared" si="66"/>
        <v>2.2836544401392675</v>
      </c>
      <c r="AJ38" s="50">
        <f t="shared" si="67"/>
        <v>2.0634216405548744</v>
      </c>
      <c r="AK38" s="50">
        <f t="shared" si="68"/>
        <v>2.0142147614632466</v>
      </c>
      <c r="AL38" s="50">
        <f t="shared" si="69"/>
        <v>1.9663624843272511</v>
      </c>
      <c r="AM38" s="50">
        <f t="shared" si="70"/>
        <v>1.9259529366621901</v>
      </c>
      <c r="AN38" s="50">
        <f t="shared" si="71"/>
        <v>1.9580821066608736</v>
      </c>
      <c r="AO38" s="50">
        <f t="shared" si="72"/>
        <v>1.9172056076887445</v>
      </c>
      <c r="AP38" s="50">
        <f t="shared" si="73"/>
        <v>1.842127095158695</v>
      </c>
      <c r="AQ38" s="50">
        <f t="shared" si="74"/>
        <v>1.7928717189171399</v>
      </c>
      <c r="AR38" s="50">
        <f t="shared" si="75"/>
        <v>1.8244123654077045</v>
      </c>
      <c r="AT38" s="66">
        <f t="shared" si="76"/>
        <v>2.2474825714110084E-2</v>
      </c>
      <c r="AU38" s="66">
        <f t="shared" si="62"/>
        <v>1.8869268025388963E-2</v>
      </c>
      <c r="AV38" s="66">
        <f t="shared" si="62"/>
        <v>1.7049539238801509E-2</v>
      </c>
      <c r="AW38" s="66">
        <f t="shared" si="62"/>
        <v>1.6642955049025313E-2</v>
      </c>
      <c r="AX38" s="66">
        <f t="shared" si="62"/>
        <v>1.6247563597922392E-2</v>
      </c>
      <c r="AY38" s="66">
        <f t="shared" si="62"/>
        <v>1.5913669567251858E-2</v>
      </c>
      <c r="AZ38" s="66">
        <f t="shared" si="62"/>
        <v>1.6179144899019421E-2</v>
      </c>
      <c r="BA38" s="66">
        <f t="shared" si="62"/>
        <v>1.5841392565966089E-2</v>
      </c>
      <c r="BB38" s="66">
        <f t="shared" si="62"/>
        <v>1.5221037510938309E-2</v>
      </c>
      <c r="BC38" s="66">
        <f t="shared" si="62"/>
        <v>1.4814052601287707E-2</v>
      </c>
      <c r="BD38" s="66">
        <f t="shared" si="62"/>
        <v>1.5074665109845791E-2</v>
      </c>
    </row>
    <row r="39" spans="1:56" ht="13.5">
      <c r="A39" s="353">
        <f t="shared" si="59"/>
        <v>1702.28242</v>
      </c>
      <c r="B39" s="398" t="s">
        <v>143</v>
      </c>
      <c r="C39" s="48" t="s">
        <v>404</v>
      </c>
      <c r="D39" s="62">
        <v>544.15844000000004</v>
      </c>
      <c r="E39" s="62">
        <v>469.02011000000005</v>
      </c>
      <c r="F39" s="86">
        <v>689.10386999999992</v>
      </c>
      <c r="G39" s="62">
        <v>573.0451599999999</v>
      </c>
      <c r="H39" s="62">
        <v>645.05798000000004</v>
      </c>
      <c r="I39" s="62">
        <v>596.42250999999999</v>
      </c>
      <c r="J39" s="62">
        <v>524.39303000000007</v>
      </c>
      <c r="K39" s="62">
        <v>432.51216000000005</v>
      </c>
      <c r="L39" s="62">
        <v>570.86095999999986</v>
      </c>
      <c r="M39" s="62">
        <v>501.28107999999997</v>
      </c>
      <c r="N39" s="62">
        <v>640.25558000000001</v>
      </c>
      <c r="O39" s="62">
        <v>557.30606</v>
      </c>
      <c r="P39" s="74">
        <f t="shared" si="48"/>
        <v>6743.4169400000001</v>
      </c>
      <c r="Q39" s="87">
        <f t="shared" si="63"/>
        <v>6.4358232057064653</v>
      </c>
      <c r="R39" s="63">
        <f t="shared" si="64"/>
        <v>0.23365631547985102</v>
      </c>
      <c r="S39" s="66">
        <f t="shared" si="60"/>
        <v>5.317760467520094E-2</v>
      </c>
      <c r="T39" s="66"/>
      <c r="U39" s="64" t="s">
        <v>340</v>
      </c>
      <c r="V39" s="62">
        <f t="shared" si="49"/>
        <v>1013.1785500000001</v>
      </c>
      <c r="W39" s="62">
        <f t="shared" si="50"/>
        <v>1702.28242</v>
      </c>
      <c r="X39" s="62">
        <f t="shared" si="51"/>
        <v>2275.3275800000001</v>
      </c>
      <c r="Y39" s="62">
        <f t="shared" si="52"/>
        <v>2920.3855600000002</v>
      </c>
      <c r="Z39" s="62">
        <f t="shared" si="53"/>
        <v>3516.80807</v>
      </c>
      <c r="AA39" s="117">
        <f t="shared" si="54"/>
        <v>4041.2011000000002</v>
      </c>
      <c r="AB39" s="117">
        <f t="shared" si="55"/>
        <v>4473.7132600000004</v>
      </c>
      <c r="AC39" s="117">
        <f t="shared" si="56"/>
        <v>5044.5742200000004</v>
      </c>
      <c r="AD39" s="117">
        <f t="shared" si="77"/>
        <v>5545.8553000000002</v>
      </c>
      <c r="AE39" s="117">
        <f t="shared" si="57"/>
        <v>6186.1108800000002</v>
      </c>
      <c r="AF39" s="117">
        <f t="shared" si="58"/>
        <v>6743.4169400000001</v>
      </c>
      <c r="AH39" s="50">
        <f t="shared" si="65"/>
        <v>6.261261486741196</v>
      </c>
      <c r="AI39" s="50">
        <f t="shared" si="66"/>
        <v>6.6894158931757275</v>
      </c>
      <c r="AJ39" s="50">
        <f t="shared" si="67"/>
        <v>6.4427487180068015</v>
      </c>
      <c r="AK39" s="50">
        <f t="shared" si="68"/>
        <v>6.5404120811441526</v>
      </c>
      <c r="AL39" s="50">
        <f t="shared" si="69"/>
        <v>6.7422692031916807</v>
      </c>
      <c r="AM39" s="50">
        <f t="shared" si="70"/>
        <v>6.7420210041624609</v>
      </c>
      <c r="AN39" s="50">
        <f t="shared" si="71"/>
        <v>6.7967148523967023</v>
      </c>
      <c r="AO39" s="50">
        <f t="shared" si="72"/>
        <v>6.7346924275375386</v>
      </c>
      <c r="AP39" s="50">
        <f t="shared" si="73"/>
        <v>6.444060700777932</v>
      </c>
      <c r="AQ39" s="50">
        <f t="shared" si="74"/>
        <v>6.3627405578869416</v>
      </c>
      <c r="AR39" s="50">
        <f t="shared" si="75"/>
        <v>6.4358232057064653</v>
      </c>
      <c r="AT39" s="66">
        <f t="shared" si="76"/>
        <v>5.1735244655999692E-2</v>
      </c>
      <c r="AU39" s="66">
        <f t="shared" si="62"/>
        <v>5.5272977909009639E-2</v>
      </c>
      <c r="AV39" s="66">
        <f t="shared" si="62"/>
        <v>5.3234828458936012E-2</v>
      </c>
      <c r="AW39" s="66">
        <f t="shared" si="62"/>
        <v>5.4041796511067046E-2</v>
      </c>
      <c r="AX39" s="66">
        <f t="shared" si="62"/>
        <v>5.5709691649578535E-2</v>
      </c>
      <c r="AY39" s="66">
        <f t="shared" si="62"/>
        <v>5.570764084279986E-2</v>
      </c>
      <c r="AZ39" s="66">
        <f t="shared" si="62"/>
        <v>5.6159562492385739E-2</v>
      </c>
      <c r="BA39" s="66">
        <f t="shared" si="62"/>
        <v>5.5647086638910839E-2</v>
      </c>
      <c r="BB39" s="66">
        <f t="shared" si="62"/>
        <v>5.324566904589962E-2</v>
      </c>
      <c r="BC39" s="66">
        <f t="shared" si="62"/>
        <v>5.2573740953320319E-2</v>
      </c>
      <c r="BD39" s="66">
        <f t="shared" si="62"/>
        <v>5.317760467520094E-2</v>
      </c>
    </row>
    <row r="40" spans="1:56" ht="13.5">
      <c r="A40" s="353">
        <f t="shared" si="59"/>
        <v>95.433799999999991</v>
      </c>
      <c r="B40" s="398"/>
      <c r="C40" s="48" t="s">
        <v>399</v>
      </c>
      <c r="D40" s="62">
        <v>30.005119999999998</v>
      </c>
      <c r="E40" s="62">
        <v>32.087289999999996</v>
      </c>
      <c r="F40" s="86">
        <v>33.341389999999997</v>
      </c>
      <c r="G40" s="62">
        <v>38.253590000000003</v>
      </c>
      <c r="H40" s="62">
        <v>38.327019999999997</v>
      </c>
      <c r="I40" s="62">
        <v>39.729919999999971</v>
      </c>
      <c r="J40" s="62">
        <v>34.702720000000028</v>
      </c>
      <c r="K40" s="62">
        <v>33.874789999999997</v>
      </c>
      <c r="L40" s="62">
        <v>43.888560000000005</v>
      </c>
      <c r="M40" s="62">
        <v>42.013539999999992</v>
      </c>
      <c r="N40" s="62">
        <v>43.639099999999999</v>
      </c>
      <c r="O40" s="62">
        <v>51.319590000000339</v>
      </c>
      <c r="P40" s="74">
        <f t="shared" si="48"/>
        <v>461.1826300000003</v>
      </c>
      <c r="Q40" s="87">
        <f t="shared" si="63"/>
        <v>0.44014627875326667</v>
      </c>
      <c r="R40" s="63">
        <f t="shared" si="64"/>
        <v>1.5979767386162465E-2</v>
      </c>
      <c r="S40" s="66">
        <f t="shared" si="60"/>
        <v>3.6368191080899531E-3</v>
      </c>
      <c r="T40" s="66"/>
      <c r="U40" s="63"/>
      <c r="V40" s="62">
        <f t="shared" si="49"/>
        <v>62.092409999999994</v>
      </c>
      <c r="W40" s="62">
        <f t="shared" si="50"/>
        <v>95.433799999999991</v>
      </c>
      <c r="X40" s="62">
        <f t="shared" si="51"/>
        <v>133.68738999999999</v>
      </c>
      <c r="Y40" s="62">
        <f t="shared" si="52"/>
        <v>172.01441</v>
      </c>
      <c r="Z40" s="62">
        <f t="shared" si="53"/>
        <v>211.74432999999996</v>
      </c>
      <c r="AA40" s="117">
        <f t="shared" si="54"/>
        <v>246.44704999999999</v>
      </c>
      <c r="AB40" s="117">
        <f t="shared" si="55"/>
        <v>280.32184000000001</v>
      </c>
      <c r="AC40" s="117">
        <f t="shared" si="56"/>
        <v>324.21039999999999</v>
      </c>
      <c r="AD40" s="117">
        <f t="shared" si="77"/>
        <v>366.22393999999997</v>
      </c>
      <c r="AE40" s="117">
        <f t="shared" si="57"/>
        <v>409.86303999999996</v>
      </c>
      <c r="AF40" s="117">
        <f t="shared" si="58"/>
        <v>461.1826300000003</v>
      </c>
      <c r="AH40" s="50">
        <f t="shared" si="65"/>
        <v>0.38371994289845934</v>
      </c>
      <c r="AI40" s="50">
        <f t="shared" si="66"/>
        <v>0.37502377453099334</v>
      </c>
      <c r="AJ40" s="50">
        <f t="shared" si="67"/>
        <v>0.37854516778466479</v>
      </c>
      <c r="AK40" s="50">
        <f t="shared" si="68"/>
        <v>0.3852385591493212</v>
      </c>
      <c r="AL40" s="50">
        <f t="shared" si="69"/>
        <v>0.40594688327971679</v>
      </c>
      <c r="AM40" s="50">
        <f t="shared" si="70"/>
        <v>0.41115280986978753</v>
      </c>
      <c r="AN40" s="50">
        <f t="shared" si="71"/>
        <v>0.42588058345500041</v>
      </c>
      <c r="AO40" s="50">
        <f t="shared" si="72"/>
        <v>0.43283282802188927</v>
      </c>
      <c r="AP40" s="50">
        <f t="shared" si="73"/>
        <v>0.42553748191700119</v>
      </c>
      <c r="AQ40" s="50">
        <f t="shared" si="74"/>
        <v>0.42156570394141363</v>
      </c>
      <c r="AR40" s="50">
        <f t="shared" si="75"/>
        <v>0.44014627875326667</v>
      </c>
      <c r="AT40" s="66">
        <f t="shared" si="76"/>
        <v>3.1705823446722607E-3</v>
      </c>
      <c r="AU40" s="66">
        <f t="shared" si="62"/>
        <v>3.0987280707350804E-3</v>
      </c>
      <c r="AV40" s="66">
        <f t="shared" si="62"/>
        <v>3.1278244663886499E-3</v>
      </c>
      <c r="AW40" s="66">
        <f t="shared" si="62"/>
        <v>3.1831302926286407E-3</v>
      </c>
      <c r="AX40" s="66">
        <f t="shared" si="62"/>
        <v>3.3542380186947765E-3</v>
      </c>
      <c r="AY40" s="66">
        <f t="shared" si="62"/>
        <v>3.3972532938703645E-3</v>
      </c>
      <c r="AZ40" s="66">
        <f t="shared" si="62"/>
        <v>3.5189452198955986E-3</v>
      </c>
      <c r="BA40" s="66">
        <f t="shared" si="62"/>
        <v>3.5763898856930564E-3</v>
      </c>
      <c r="BB40" s="66">
        <f t="shared" si="62"/>
        <v>3.5161102573169189E-3</v>
      </c>
      <c r="BC40" s="66">
        <f t="shared" si="62"/>
        <v>3.4832924448487033E-3</v>
      </c>
      <c r="BD40" s="66">
        <f t="shared" si="62"/>
        <v>3.6368191080899531E-3</v>
      </c>
    </row>
    <row r="41" spans="1:56" ht="13.5">
      <c r="A41" s="353">
        <f t="shared" si="59"/>
        <v>-16.463329999999988</v>
      </c>
      <c r="B41" s="398"/>
      <c r="C41" s="48" t="s">
        <v>145</v>
      </c>
      <c r="D41" s="62">
        <v>-6.1803699999999999</v>
      </c>
      <c r="E41" s="62">
        <v>-5.4341800000000005</v>
      </c>
      <c r="F41" s="86">
        <v>-4.8487799999999872</v>
      </c>
      <c r="G41" s="62">
        <v>-10.031540000000001</v>
      </c>
      <c r="H41" s="62">
        <v>-22.19444</v>
      </c>
      <c r="I41" s="62">
        <v>4.1434800000000012</v>
      </c>
      <c r="J41" s="62">
        <v>-89.605329999999981</v>
      </c>
      <c r="K41" s="62">
        <v>70.591689999998124</v>
      </c>
      <c r="L41" s="62">
        <v>9.3026499999999963</v>
      </c>
      <c r="M41" s="62">
        <v>6.5593100000000018</v>
      </c>
      <c r="N41" s="62">
        <v>5.2420399999999994</v>
      </c>
      <c r="O41" s="62">
        <v>-14.077160000000003</v>
      </c>
      <c r="P41" s="74">
        <f t="shared" si="48"/>
        <v>-56.532630000001859</v>
      </c>
      <c r="Q41" s="87">
        <f t="shared" si="63"/>
        <v>-5.3953954689568616E-2</v>
      </c>
      <c r="R41" s="63">
        <f t="shared" si="64"/>
        <v>-1.958829796187291E-3</v>
      </c>
      <c r="S41" s="66">
        <f t="shared" si="60"/>
        <v>-4.4580809345439994E-4</v>
      </c>
      <c r="T41" s="66"/>
      <c r="V41" s="62">
        <f t="shared" si="49"/>
        <v>-11.614550000000001</v>
      </c>
      <c r="W41" s="62">
        <f t="shared" si="50"/>
        <v>-16.463329999999988</v>
      </c>
      <c r="X41" s="62">
        <f t="shared" si="51"/>
        <v>-26.494869999999992</v>
      </c>
      <c r="Y41" s="62">
        <f t="shared" si="52"/>
        <v>-48.689309999999992</v>
      </c>
      <c r="Z41" s="62">
        <f t="shared" si="53"/>
        <v>-44.545829999999988</v>
      </c>
      <c r="AA41" s="117">
        <f t="shared" si="54"/>
        <v>-134.15115999999998</v>
      </c>
      <c r="AB41" s="117">
        <f t="shared" si="55"/>
        <v>-63.559470000001852</v>
      </c>
      <c r="AC41" s="117">
        <f t="shared" si="56"/>
        <v>-54.256820000001852</v>
      </c>
      <c r="AD41" s="117">
        <f t="shared" si="77"/>
        <v>-47.697510000001849</v>
      </c>
      <c r="AE41" s="117">
        <f t="shared" si="57"/>
        <v>-42.455470000001853</v>
      </c>
      <c r="AF41" s="117">
        <f t="shared" si="58"/>
        <v>-56.532630000001859</v>
      </c>
      <c r="AH41" s="50">
        <f t="shared" si="65"/>
        <v>-7.1775833194287375E-2</v>
      </c>
      <c r="AI41" s="50">
        <f t="shared" si="66"/>
        <v>-6.4695528816303388E-2</v>
      </c>
      <c r="AJ41" s="50">
        <f t="shared" si="67"/>
        <v>-7.5022072086102343E-2</v>
      </c>
      <c r="AK41" s="50">
        <f t="shared" si="68"/>
        <v>-0.10904318789556428</v>
      </c>
      <c r="AL41" s="50">
        <f t="shared" si="69"/>
        <v>-8.5401299064811351E-2</v>
      </c>
      <c r="AM41" s="50">
        <f t="shared" si="70"/>
        <v>-0.22380720881540855</v>
      </c>
      <c r="AN41" s="50">
        <f t="shared" si="71"/>
        <v>-9.6563093934070143E-2</v>
      </c>
      <c r="AO41" s="50">
        <f t="shared" si="72"/>
        <v>-7.2434853539785904E-2</v>
      </c>
      <c r="AP41" s="50">
        <f t="shared" si="73"/>
        <v>-5.5422587335802707E-2</v>
      </c>
      <c r="AQ41" s="50">
        <f t="shared" si="74"/>
        <v>-4.3667684933763114E-2</v>
      </c>
      <c r="AR41" s="50">
        <f t="shared" si="75"/>
        <v>-5.3953954689568616E-2</v>
      </c>
      <c r="AT41" s="66">
        <f t="shared" si="76"/>
        <v>-5.9306583801970651E-4</v>
      </c>
      <c r="AU41" s="66">
        <f t="shared" si="62"/>
        <v>-5.3456304588913922E-4</v>
      </c>
      <c r="AV41" s="66">
        <f t="shared" si="62"/>
        <v>-6.1988870169270727E-4</v>
      </c>
      <c r="AW41" s="66">
        <f t="shared" si="62"/>
        <v>-9.0099671061387562E-4</v>
      </c>
      <c r="AX41" s="66">
        <f t="shared" si="62"/>
        <v>-7.0564966986513562E-4</v>
      </c>
      <c r="AY41" s="66">
        <f t="shared" si="62"/>
        <v>-1.8492632400612227E-3</v>
      </c>
      <c r="AZ41" s="66">
        <f t="shared" si="62"/>
        <v>-7.9787680166341728E-4</v>
      </c>
      <c r="BA41" s="66">
        <f t="shared" si="62"/>
        <v>-5.9851115904324887E-4</v>
      </c>
      <c r="BB41" s="66">
        <f t="shared" si="62"/>
        <v>-4.5794303933129776E-4</v>
      </c>
      <c r="BC41" s="66">
        <f t="shared" si="62"/>
        <v>-3.6081520766914534E-4</v>
      </c>
      <c r="BD41" s="66">
        <f t="shared" si="62"/>
        <v>-4.4580809345439994E-4</v>
      </c>
    </row>
    <row r="42" spans="1:56" ht="13.5">
      <c r="A42" s="353">
        <f t="shared" si="59"/>
        <v>-162.5558</v>
      </c>
      <c r="B42" s="398"/>
      <c r="C42" s="48" t="s">
        <v>380</v>
      </c>
      <c r="D42" s="62">
        <v>-36.411020000000001</v>
      </c>
      <c r="E42" s="62">
        <v>-38.330399999999997</v>
      </c>
      <c r="F42" s="86">
        <v>-87.81438</v>
      </c>
      <c r="G42" s="62">
        <v>-84.585560000000015</v>
      </c>
      <c r="H42" s="62">
        <v>-90.780979999999985</v>
      </c>
      <c r="I42" s="62">
        <v>-97.37102999999999</v>
      </c>
      <c r="J42" s="62">
        <v>-81.748930000000001</v>
      </c>
      <c r="K42" s="62">
        <v>-45.933769999999996</v>
      </c>
      <c r="L42" s="62">
        <v>-76.479440000000039</v>
      </c>
      <c r="M42" s="62">
        <v>-78.087779999999995</v>
      </c>
      <c r="N42" s="62">
        <v>-95.429889999999986</v>
      </c>
      <c r="O42" s="62">
        <v>-67.895600000000002</v>
      </c>
      <c r="P42" s="74">
        <f t="shared" si="48"/>
        <v>-880.86878000000002</v>
      </c>
      <c r="Q42" s="87">
        <f t="shared" si="63"/>
        <v>-0.84068889495454258</v>
      </c>
      <c r="R42" s="63">
        <f t="shared" si="64"/>
        <v>-3.0521700702675444E-2</v>
      </c>
      <c r="S42" s="66">
        <f t="shared" si="60"/>
        <v>-6.9464030135390894E-3</v>
      </c>
      <c r="T42" s="66"/>
      <c r="V42" s="62">
        <f t="shared" si="49"/>
        <v>-74.741420000000005</v>
      </c>
      <c r="W42" s="62">
        <f t="shared" si="50"/>
        <v>-162.5558</v>
      </c>
      <c r="X42" s="62">
        <f t="shared" si="51"/>
        <v>-247.14136000000002</v>
      </c>
      <c r="Y42" s="62">
        <f t="shared" si="52"/>
        <v>-337.92234000000002</v>
      </c>
      <c r="Z42" s="62">
        <f t="shared" si="53"/>
        <v>-435.29336999999998</v>
      </c>
      <c r="AA42" s="117">
        <f t="shared" si="54"/>
        <v>-517.04229999999995</v>
      </c>
      <c r="AB42" s="117">
        <f t="shared" si="55"/>
        <v>-562.97606999999994</v>
      </c>
      <c r="AC42" s="117">
        <f t="shared" si="56"/>
        <v>-639.45551</v>
      </c>
      <c r="AD42" s="117">
        <f t="shared" si="77"/>
        <v>-717.54328999999996</v>
      </c>
      <c r="AE42" s="117">
        <f t="shared" si="57"/>
        <v>-812.97317999999996</v>
      </c>
      <c r="AF42" s="117">
        <f t="shared" si="58"/>
        <v>-880.86878000000002</v>
      </c>
      <c r="AH42" s="50">
        <f t="shared" si="65"/>
        <v>-0.46188855311864641</v>
      </c>
      <c r="AI42" s="50">
        <f t="shared" si="66"/>
        <v>-0.63879138929713841</v>
      </c>
      <c r="AJ42" s="50">
        <f t="shared" si="67"/>
        <v>-0.69979799581493995</v>
      </c>
      <c r="AK42" s="50">
        <f t="shared" si="68"/>
        <v>-0.75680122011851814</v>
      </c>
      <c r="AL42" s="50">
        <f t="shared" si="69"/>
        <v>-0.83452523552259739</v>
      </c>
      <c r="AM42" s="50">
        <f t="shared" si="70"/>
        <v>-0.86259257096620801</v>
      </c>
      <c r="AN42" s="50">
        <f t="shared" si="71"/>
        <v>-0.8553046639634041</v>
      </c>
      <c r="AO42" s="50">
        <f t="shared" si="72"/>
        <v>-0.8536966636094323</v>
      </c>
      <c r="AP42" s="50">
        <f t="shared" si="73"/>
        <v>-0.83375642999482924</v>
      </c>
      <c r="AQ42" s="50">
        <f t="shared" si="74"/>
        <v>-0.8361856948901506</v>
      </c>
      <c r="AR42" s="50">
        <f t="shared" si="75"/>
        <v>-0.84068889495454258</v>
      </c>
      <c r="AT42" s="66">
        <f t="shared" si="76"/>
        <v>-3.8164701075016128E-3</v>
      </c>
      <c r="AU42" s="66">
        <f t="shared" si="62"/>
        <v>-5.2781741953144227E-3</v>
      </c>
      <c r="AV42" s="66">
        <f t="shared" si="62"/>
        <v>-5.7822565947660822E-3</v>
      </c>
      <c r="AW42" s="66">
        <f t="shared" si="62"/>
        <v>-6.2532600437949061E-3</v>
      </c>
      <c r="AX42" s="66">
        <f t="shared" si="62"/>
        <v>-6.8954742303596623E-3</v>
      </c>
      <c r="AY42" s="66">
        <f t="shared" si="62"/>
        <v>-7.1273876345661624E-3</v>
      </c>
      <c r="AZ42" s="66">
        <f t="shared" si="62"/>
        <v>-7.0671694736382639E-3</v>
      </c>
      <c r="BA42" s="66">
        <f t="shared" si="62"/>
        <v>-7.0538829670938833E-3</v>
      </c>
      <c r="BB42" s="66">
        <f t="shared" si="62"/>
        <v>-6.8891217817107445E-3</v>
      </c>
      <c r="BC42" s="66">
        <f t="shared" si="62"/>
        <v>-6.9091941926713498E-3</v>
      </c>
      <c r="BD42" s="66">
        <f t="shared" si="62"/>
        <v>-6.9464030135390894E-3</v>
      </c>
    </row>
    <row r="43" spans="1:56" ht="13.5">
      <c r="A43" s="353">
        <f t="shared" si="59"/>
        <v>111.60379999999998</v>
      </c>
      <c r="B43" s="398"/>
      <c r="C43" s="48" t="s">
        <v>146</v>
      </c>
      <c r="D43" s="62">
        <v>27.006879999999995</v>
      </c>
      <c r="E43" s="62">
        <v>41.252569999999992</v>
      </c>
      <c r="F43" s="86">
        <v>43.344349999999991</v>
      </c>
      <c r="G43" s="62">
        <v>73.260509999999996</v>
      </c>
      <c r="H43" s="62">
        <v>63.044939999999997</v>
      </c>
      <c r="I43" s="62">
        <v>42.069389999999999</v>
      </c>
      <c r="J43" s="62">
        <v>44.618099999999998</v>
      </c>
      <c r="K43" s="62">
        <v>33.379979999999996</v>
      </c>
      <c r="L43" s="62">
        <v>43.417999999999992</v>
      </c>
      <c r="M43" s="62">
        <v>58.757280000000009</v>
      </c>
      <c r="N43" s="62">
        <v>60.068150000000003</v>
      </c>
      <c r="O43" s="62">
        <v>31.587700000000002</v>
      </c>
      <c r="P43" s="74">
        <f t="shared" si="48"/>
        <v>561.80784999999992</v>
      </c>
      <c r="Q43" s="87">
        <f t="shared" si="63"/>
        <v>0.53618158722038867</v>
      </c>
      <c r="R43" s="63">
        <f t="shared" si="64"/>
        <v>1.9466385277173266E-2</v>
      </c>
      <c r="S43" s="66">
        <f t="shared" si="60"/>
        <v>4.4303349498547515E-3</v>
      </c>
      <c r="T43" s="66"/>
      <c r="V43" s="62">
        <f t="shared" si="49"/>
        <v>68.259449999999987</v>
      </c>
      <c r="W43" s="62">
        <f t="shared" si="50"/>
        <v>111.60379999999998</v>
      </c>
      <c r="X43" s="62">
        <f t="shared" si="51"/>
        <v>184.86430999999999</v>
      </c>
      <c r="Y43" s="62">
        <f t="shared" si="52"/>
        <v>247.90924999999999</v>
      </c>
      <c r="Z43" s="62">
        <f t="shared" si="53"/>
        <v>289.97863999999998</v>
      </c>
      <c r="AA43" s="117">
        <f t="shared" si="54"/>
        <v>334.59673999999995</v>
      </c>
      <c r="AB43" s="117">
        <f t="shared" si="55"/>
        <v>367.97671999999994</v>
      </c>
      <c r="AC43" s="117">
        <f t="shared" si="56"/>
        <v>411.39471999999995</v>
      </c>
      <c r="AD43" s="117">
        <f t="shared" si="77"/>
        <v>470.15199999999993</v>
      </c>
      <c r="AE43" s="117">
        <f t="shared" si="57"/>
        <v>530.22014999999988</v>
      </c>
      <c r="AF43" s="117">
        <f t="shared" si="58"/>
        <v>561.80784999999992</v>
      </c>
      <c r="AH43" s="50">
        <f t="shared" si="65"/>
        <v>0.42183114258699639</v>
      </c>
      <c r="AI43" s="50">
        <f t="shared" si="66"/>
        <v>0.43856661191320123</v>
      </c>
      <c r="AJ43" s="50">
        <f t="shared" si="67"/>
        <v>0.52345618570566965</v>
      </c>
      <c r="AK43" s="50">
        <f t="shared" si="68"/>
        <v>0.5552104749235186</v>
      </c>
      <c r="AL43" s="50">
        <f t="shared" si="69"/>
        <v>0.55593424922259327</v>
      </c>
      <c r="AM43" s="50">
        <f t="shared" si="70"/>
        <v>0.5582147963397035</v>
      </c>
      <c r="AN43" s="50">
        <f t="shared" si="71"/>
        <v>0.55905076897132699</v>
      </c>
      <c r="AO43" s="50">
        <f t="shared" si="72"/>
        <v>0.54922710712202105</v>
      </c>
      <c r="AP43" s="50">
        <f t="shared" si="73"/>
        <v>0.54629770571045122</v>
      </c>
      <c r="AQ43" s="50">
        <f t="shared" si="74"/>
        <v>0.5453593248580596</v>
      </c>
      <c r="AR43" s="50">
        <f t="shared" si="75"/>
        <v>0.53618158722038867</v>
      </c>
      <c r="AT43" s="66">
        <f t="shared" si="76"/>
        <v>3.4854856982848457E-3</v>
      </c>
      <c r="AU43" s="66">
        <f t="shared" si="62"/>
        <v>3.6237667143161401E-3</v>
      </c>
      <c r="AV43" s="66">
        <f t="shared" si="62"/>
        <v>4.3251881256718078E-3</v>
      </c>
      <c r="AW43" s="66">
        <f t="shared" si="62"/>
        <v>4.5875659108899468E-3</v>
      </c>
      <c r="AX43" s="66">
        <f t="shared" si="62"/>
        <v>4.5935462777086213E-3</v>
      </c>
      <c r="AY43" s="66">
        <f t="shared" si="62"/>
        <v>4.6123898706975225E-3</v>
      </c>
      <c r="AZ43" s="66">
        <f t="shared" si="62"/>
        <v>4.6192973044014724E-3</v>
      </c>
      <c r="BA43" s="66">
        <f t="shared" si="62"/>
        <v>4.5381268325615925E-3</v>
      </c>
      <c r="BB43" s="66">
        <f t="shared" si="62"/>
        <v>4.5139219180976098E-3</v>
      </c>
      <c r="BC43" s="66">
        <f t="shared" si="62"/>
        <v>4.5061683107643609E-3</v>
      </c>
      <c r="BD43" s="66">
        <f t="shared" si="62"/>
        <v>4.4303349498547515E-3</v>
      </c>
    </row>
    <row r="44" spans="1:56" ht="13.5">
      <c r="A44" s="353">
        <f t="shared" si="59"/>
        <v>1282.46658</v>
      </c>
      <c r="B44" s="398" t="s">
        <v>147</v>
      </c>
      <c r="C44" s="48" t="s">
        <v>341</v>
      </c>
      <c r="D44" s="62">
        <v>397.89522999999986</v>
      </c>
      <c r="E44" s="62">
        <v>507.54716999999999</v>
      </c>
      <c r="F44" s="62">
        <v>377.02418000000011</v>
      </c>
      <c r="G44" s="62">
        <v>454.70944999999983</v>
      </c>
      <c r="H44" s="62">
        <v>388.80844000000002</v>
      </c>
      <c r="I44" s="62">
        <v>396.65983000000011</v>
      </c>
      <c r="J44" s="62">
        <v>400.03724999999997</v>
      </c>
      <c r="K44" s="62">
        <v>380.49693999999994</v>
      </c>
      <c r="L44" s="62">
        <v>437.17342000000008</v>
      </c>
      <c r="M44" s="62">
        <v>408.42982000000001</v>
      </c>
      <c r="N44" s="62">
        <v>385.71638000000002</v>
      </c>
      <c r="O44" s="62">
        <v>-215.43911999999995</v>
      </c>
      <c r="P44" s="74">
        <f t="shared" si="48"/>
        <v>4319.0589899999995</v>
      </c>
      <c r="Q44" s="104">
        <f>P44/$P$31*1000</f>
        <v>4.1220497445108482</v>
      </c>
      <c r="R44" s="105">
        <f>P44/$P$48</f>
        <v>0.14965342035391432</v>
      </c>
      <c r="S44" s="106">
        <f t="shared" si="60"/>
        <v>3.4059470678242332E-2</v>
      </c>
      <c r="T44" s="106"/>
      <c r="U44" s="62">
        <f>P44/8*12</f>
        <v>6478.5884849999993</v>
      </c>
      <c r="V44" s="62">
        <f t="shared" si="49"/>
        <v>905.44239999999991</v>
      </c>
      <c r="W44" s="62">
        <f t="shared" si="50"/>
        <v>1282.46658</v>
      </c>
      <c r="X44" s="62">
        <f t="shared" si="51"/>
        <v>1737.1760299999999</v>
      </c>
      <c r="Y44" s="62">
        <f t="shared" si="52"/>
        <v>2125.9844699999999</v>
      </c>
      <c r="Z44" s="62">
        <f t="shared" si="53"/>
        <v>2522.6442999999999</v>
      </c>
      <c r="AA44" s="117">
        <f t="shared" si="54"/>
        <v>2922.6815499999998</v>
      </c>
      <c r="AB44" s="117">
        <f t="shared" si="55"/>
        <v>3303.1784899999998</v>
      </c>
      <c r="AC44" s="117">
        <f t="shared" si="56"/>
        <v>3740.3519099999999</v>
      </c>
      <c r="AD44" s="117">
        <f t="shared" si="77"/>
        <v>4148.7817299999997</v>
      </c>
      <c r="AE44" s="117">
        <f t="shared" si="57"/>
        <v>4534.4981099999995</v>
      </c>
      <c r="AF44" s="117">
        <f t="shared" si="58"/>
        <v>4319.0589899999995</v>
      </c>
      <c r="AH44" s="50">
        <f t="shared" si="65"/>
        <v>5.5954714276003132</v>
      </c>
      <c r="AI44" s="50">
        <f t="shared" si="66"/>
        <v>5.0396762734110361</v>
      </c>
      <c r="AJ44" s="50">
        <f t="shared" si="67"/>
        <v>4.9189350749374929</v>
      </c>
      <c r="AK44" s="50">
        <f t="shared" si="68"/>
        <v>4.7612940915626387</v>
      </c>
      <c r="AL44" s="50">
        <f t="shared" si="69"/>
        <v>4.836302304804776</v>
      </c>
      <c r="AM44" s="50">
        <f t="shared" si="70"/>
        <v>4.8759712548277037</v>
      </c>
      <c r="AN44" s="50">
        <f t="shared" si="71"/>
        <v>5.018373104918286</v>
      </c>
      <c r="AO44" s="50">
        <f t="shared" si="72"/>
        <v>4.9935075956921029</v>
      </c>
      <c r="AP44" s="50">
        <f t="shared" si="73"/>
        <v>4.8207174288154402</v>
      </c>
      <c r="AQ44" s="50">
        <f t="shared" si="74"/>
        <v>4.6639699148358433</v>
      </c>
      <c r="AR44" s="50">
        <f t="shared" si="75"/>
        <v>4.1220497445108482</v>
      </c>
      <c r="AT44" s="66">
        <f t="shared" si="76"/>
        <v>4.6233987174240439E-2</v>
      </c>
      <c r="AU44" s="66">
        <f t="shared" si="62"/>
        <v>4.1641590204158446E-2</v>
      </c>
      <c r="AV44" s="66">
        <f t="shared" si="62"/>
        <v>4.0643935744858979E-2</v>
      </c>
      <c r="AW44" s="66">
        <f t="shared" si="62"/>
        <v>3.9341387550700234E-2</v>
      </c>
      <c r="AX44" s="66">
        <f t="shared" si="62"/>
        <v>3.9961161740216009E-2</v>
      </c>
      <c r="AY44" s="66">
        <f t="shared" si="62"/>
        <v>4.028893639697307E-2</v>
      </c>
      <c r="AZ44" s="66">
        <f t="shared" si="62"/>
        <v>4.1465567427238136E-2</v>
      </c>
      <c r="BA44" s="66">
        <f t="shared" si="62"/>
        <v>4.1260109915834606E-2</v>
      </c>
      <c r="BB44" s="66">
        <f t="shared" si="62"/>
        <v>3.9832387790437823E-2</v>
      </c>
      <c r="BC44" s="66">
        <f t="shared" si="62"/>
        <v>3.853722211142465E-2</v>
      </c>
      <c r="BD44" s="66">
        <f t="shared" si="62"/>
        <v>3.4059470678242332E-2</v>
      </c>
    </row>
    <row r="45" spans="1:56" ht="13.5">
      <c r="A45" s="353">
        <f t="shared" si="59"/>
        <v>758.44390999999996</v>
      </c>
      <c r="B45" s="398"/>
      <c r="C45" s="48" t="s">
        <v>459</v>
      </c>
      <c r="D45" s="62">
        <v>252.82816</v>
      </c>
      <c r="E45" s="62">
        <v>252.82816</v>
      </c>
      <c r="F45" s="62">
        <v>252.78758999999999</v>
      </c>
      <c r="G45" s="62">
        <v>252.81464000000003</v>
      </c>
      <c r="H45" s="62">
        <v>278.01554999999996</v>
      </c>
      <c r="I45" s="62">
        <v>252.81464000000003</v>
      </c>
      <c r="J45" s="62">
        <v>277.71300000000002</v>
      </c>
      <c r="K45" s="62">
        <v>252.8</v>
      </c>
      <c r="L45" s="133">
        <v>278.01554999999996</v>
      </c>
      <c r="M45" s="62">
        <v>278.01554999999996</v>
      </c>
      <c r="N45" s="62">
        <v>252.81464000000003</v>
      </c>
      <c r="O45" s="62">
        <v>-300.68491999999998</v>
      </c>
      <c r="P45" s="74">
        <f t="shared" si="48"/>
        <v>2580.7625600000001</v>
      </c>
      <c r="Q45" s="104">
        <f t="shared" ref="Q45:Q47" si="78">P45/$P$31*1000</f>
        <v>2.4630438425873789</v>
      </c>
      <c r="R45" s="105"/>
      <c r="S45" s="106">
        <f t="shared" si="60"/>
        <v>2.0351517991150574E-2</v>
      </c>
      <c r="T45" s="106"/>
      <c r="V45" s="62">
        <f t="shared" si="49"/>
        <v>505.65631999999999</v>
      </c>
      <c r="W45" s="62">
        <f t="shared" si="50"/>
        <v>758.44390999999996</v>
      </c>
      <c r="X45" s="62">
        <f t="shared" si="51"/>
        <v>1011.25855</v>
      </c>
      <c r="Y45" s="62">
        <f t="shared" si="52"/>
        <v>1289.2741000000001</v>
      </c>
      <c r="Z45" s="62">
        <f t="shared" si="53"/>
        <v>1542.0887400000001</v>
      </c>
      <c r="AA45" s="117">
        <f t="shared" si="54"/>
        <v>1819.8017400000001</v>
      </c>
      <c r="AB45" s="117">
        <f t="shared" si="55"/>
        <v>2072.6017400000001</v>
      </c>
      <c r="AC45" s="117">
        <f t="shared" si="56"/>
        <v>2350.6172900000001</v>
      </c>
      <c r="AD45" s="117">
        <f t="shared" si="77"/>
        <v>2628.6328400000002</v>
      </c>
      <c r="AE45" s="117">
        <f t="shared" si="57"/>
        <v>2881.4474800000003</v>
      </c>
      <c r="AF45" s="117">
        <f t="shared" si="58"/>
        <v>2580.7625600000001</v>
      </c>
      <c r="AH45" s="50">
        <f t="shared" si="65"/>
        <v>3.1248652490158637</v>
      </c>
      <c r="AI45" s="50">
        <f t="shared" si="66"/>
        <v>2.9804377264474953</v>
      </c>
      <c r="AJ45" s="50">
        <f t="shared" si="67"/>
        <v>2.8634491067813266</v>
      </c>
      <c r="AK45" s="50">
        <f t="shared" si="68"/>
        <v>2.8874214470318962</v>
      </c>
      <c r="AL45" s="50">
        <f t="shared" si="69"/>
        <v>2.9564244659762351</v>
      </c>
      <c r="AM45" s="50">
        <f t="shared" si="70"/>
        <v>3.0360136135000544</v>
      </c>
      <c r="AN45" s="50">
        <f t="shared" si="71"/>
        <v>3.1488122306169548</v>
      </c>
      <c r="AO45" s="50">
        <f t="shared" si="72"/>
        <v>3.1381606796939563</v>
      </c>
      <c r="AP45" s="50">
        <f t="shared" si="73"/>
        <v>3.0543655873997086</v>
      </c>
      <c r="AQ45" s="50">
        <f t="shared" si="74"/>
        <v>2.9637203571134703</v>
      </c>
      <c r="AR45" s="50">
        <f t="shared" si="75"/>
        <v>2.4630438425873789</v>
      </c>
      <c r="AT45" s="66">
        <f t="shared" si="76"/>
        <v>2.5819983483713178E-2</v>
      </c>
      <c r="AU45" s="66">
        <f t="shared" si="62"/>
        <v>2.4626614826142004E-2</v>
      </c>
      <c r="AV45" s="66">
        <f t="shared" si="62"/>
        <v>2.3659966991162816E-2</v>
      </c>
      <c r="AW45" s="66">
        <f t="shared" si="62"/>
        <v>2.3858044469713482E-2</v>
      </c>
      <c r="AX45" s="66">
        <f t="shared" si="62"/>
        <v>2.4428199233996611E-2</v>
      </c>
      <c r="AY45" s="66">
        <f t="shared" si="62"/>
        <v>2.5085824542862335E-2</v>
      </c>
      <c r="AZ45" s="66">
        <f t="shared" si="62"/>
        <v>2.6017851430057325E-2</v>
      </c>
      <c r="BA45" s="66">
        <f t="shared" si="62"/>
        <v>2.5929840316939932E-2</v>
      </c>
      <c r="BB45" s="66">
        <f t="shared" si="62"/>
        <v>2.5237462333686064E-2</v>
      </c>
      <c r="BC45" s="66">
        <f t="shared" si="62"/>
        <v>2.4488483365839323E-2</v>
      </c>
      <c r="BD45" s="66">
        <f t="shared" si="62"/>
        <v>2.0351517991150574E-2</v>
      </c>
    </row>
    <row r="46" spans="1:56" ht="13.5">
      <c r="A46" s="353">
        <f t="shared" si="59"/>
        <v>26.284099999999999</v>
      </c>
      <c r="B46" s="398"/>
      <c r="C46" s="48" t="s">
        <v>460</v>
      </c>
      <c r="D46" s="62">
        <v>8.4915999999999983</v>
      </c>
      <c r="E46" s="62">
        <v>8.7034600000000015</v>
      </c>
      <c r="F46" s="62">
        <v>9.0890400000000007</v>
      </c>
      <c r="G46" s="62">
        <v>8.7155799999999992</v>
      </c>
      <c r="H46" s="62">
        <v>8.6380999999999997</v>
      </c>
      <c r="I46" s="62">
        <v>7.0797400000000001</v>
      </c>
      <c r="J46" s="62">
        <v>9.4659999999999993</v>
      </c>
      <c r="K46" s="62">
        <v>7.1109999999999998</v>
      </c>
      <c r="L46" s="62">
        <v>6.9939999999999998</v>
      </c>
      <c r="M46" s="62">
        <v>8.0724099999999996</v>
      </c>
      <c r="N46" s="62">
        <v>5.4752100000000015</v>
      </c>
      <c r="O46" s="62">
        <v>8.4480900000000005</v>
      </c>
      <c r="P46" s="74">
        <f t="shared" si="48"/>
        <v>96.284230000000008</v>
      </c>
      <c r="Q46" s="104">
        <f t="shared" si="78"/>
        <v>9.1892328072121054E-2</v>
      </c>
      <c r="R46" s="105"/>
      <c r="S46" s="106">
        <f t="shared" si="60"/>
        <v>7.5928342633313777E-4</v>
      </c>
      <c r="T46" s="106"/>
      <c r="V46" s="62">
        <f t="shared" si="49"/>
        <v>17.195059999999998</v>
      </c>
      <c r="W46" s="62">
        <f t="shared" si="50"/>
        <v>26.284099999999999</v>
      </c>
      <c r="X46" s="62">
        <f t="shared" si="51"/>
        <v>34.999679999999998</v>
      </c>
      <c r="Y46" s="62">
        <f t="shared" si="52"/>
        <v>43.637779999999999</v>
      </c>
      <c r="Z46" s="62">
        <f t="shared" si="53"/>
        <v>50.71752</v>
      </c>
      <c r="AA46" s="117">
        <f t="shared" si="54"/>
        <v>60.183520000000001</v>
      </c>
      <c r="AB46" s="117">
        <f t="shared" si="55"/>
        <v>67.294520000000006</v>
      </c>
      <c r="AC46" s="117">
        <f t="shared" si="56"/>
        <v>74.288520000000005</v>
      </c>
      <c r="AD46" s="117">
        <f t="shared" si="77"/>
        <v>82.36093000000001</v>
      </c>
      <c r="AE46" s="117">
        <f t="shared" si="57"/>
        <v>87.836140000000015</v>
      </c>
      <c r="AF46" s="117">
        <f t="shared" si="58"/>
        <v>96.284230000000008</v>
      </c>
      <c r="AH46" s="50">
        <f t="shared" si="65"/>
        <v>0.10626238281515538</v>
      </c>
      <c r="AI46" s="50">
        <f t="shared" si="66"/>
        <v>0.10328795869126119</v>
      </c>
      <c r="AJ46" s="50">
        <f t="shared" si="67"/>
        <v>9.9104034703718688E-2</v>
      </c>
      <c r="AK46" s="50">
        <f t="shared" si="68"/>
        <v>9.7729925601436909E-2</v>
      </c>
      <c r="AL46" s="50">
        <f t="shared" si="69"/>
        <v>9.7233390720198765E-2</v>
      </c>
      <c r="AM46" s="50">
        <f t="shared" si="70"/>
        <v>0.10040543539009518</v>
      </c>
      <c r="AN46" s="50">
        <f t="shared" si="71"/>
        <v>0.10223759033874848</v>
      </c>
      <c r="AO46" s="50">
        <f t="shared" si="72"/>
        <v>9.9177911014454459E-2</v>
      </c>
      <c r="AP46" s="50">
        <f t="shared" si="73"/>
        <v>9.5700086566002235E-2</v>
      </c>
      <c r="AQ46" s="50">
        <f t="shared" si="74"/>
        <v>9.034409199374642E-2</v>
      </c>
      <c r="AR46" s="50">
        <f t="shared" si="75"/>
        <v>9.1892328072121054E-2</v>
      </c>
      <c r="AT46" s="66">
        <f t="shared" si="76"/>
        <v>8.7801961063486175E-4</v>
      </c>
      <c r="AU46" s="66">
        <f t="shared" si="62"/>
        <v>8.5344268470927413E-4</v>
      </c>
      <c r="AV46" s="66">
        <f t="shared" si="62"/>
        <v>8.1887196256710142E-4</v>
      </c>
      <c r="AW46" s="66">
        <f t="shared" si="62"/>
        <v>8.0751804119820101E-4</v>
      </c>
      <c r="AX46" s="66">
        <f t="shared" si="62"/>
        <v>8.034152971081337E-4</v>
      </c>
      <c r="AY46" s="66">
        <f t="shared" si="62"/>
        <v>8.2962511239924742E-4</v>
      </c>
      <c r="AZ46" s="66">
        <f t="shared" si="62"/>
        <v>8.4476375254660425E-4</v>
      </c>
      <c r="BA46" s="66">
        <f t="shared" si="62"/>
        <v>8.1948238412804259E-4</v>
      </c>
      <c r="BB46" s="66">
        <f t="shared" si="62"/>
        <v>7.9074598666368124E-4</v>
      </c>
      <c r="BC46" s="66">
        <f t="shared" si="62"/>
        <v>7.4649073711714298E-4</v>
      </c>
      <c r="BD46" s="66">
        <f t="shared" si="62"/>
        <v>7.5928342633313777E-4</v>
      </c>
    </row>
    <row r="47" spans="1:56" ht="13.5">
      <c r="A47" s="353">
        <f t="shared" si="59"/>
        <v>497.73856999999998</v>
      </c>
      <c r="B47" s="398"/>
      <c r="C47" s="48" t="s">
        <v>461</v>
      </c>
      <c r="D47" s="62">
        <v>136.57546999999985</v>
      </c>
      <c r="E47" s="62">
        <v>246.01554999999999</v>
      </c>
      <c r="F47" s="62">
        <v>115.14755000000012</v>
      </c>
      <c r="G47" s="62">
        <v>193.17922999999982</v>
      </c>
      <c r="H47" s="62">
        <v>102.15479000000006</v>
      </c>
      <c r="I47" s="62">
        <v>136.7654500000001</v>
      </c>
      <c r="J47" s="62">
        <v>112.85824999999996</v>
      </c>
      <c r="K47" s="62">
        <v>120.58593999999992</v>
      </c>
      <c r="L47" s="62">
        <f>L44-L45-L46</f>
        <v>152.16387000000012</v>
      </c>
      <c r="M47" s="62">
        <v>122.34186000000004</v>
      </c>
      <c r="N47" s="62">
        <v>127.42652999999999</v>
      </c>
      <c r="O47" s="62">
        <v>76.797710000000023</v>
      </c>
      <c r="P47" s="74">
        <f t="shared" si="48"/>
        <v>1642.0121999999999</v>
      </c>
      <c r="Q47" s="104">
        <f t="shared" si="78"/>
        <v>1.5671135738513486</v>
      </c>
      <c r="R47" s="105"/>
      <c r="S47" s="106">
        <f t="shared" si="60"/>
        <v>1.2948669260758624E-2</v>
      </c>
      <c r="T47" s="106"/>
      <c r="V47" s="62">
        <f t="shared" si="49"/>
        <v>382.59101999999984</v>
      </c>
      <c r="W47" s="62">
        <f t="shared" si="50"/>
        <v>497.73856999999998</v>
      </c>
      <c r="X47" s="62">
        <f t="shared" si="51"/>
        <v>690.91779999999983</v>
      </c>
      <c r="Y47" s="62">
        <f t="shared" si="52"/>
        <v>793.07258999999988</v>
      </c>
      <c r="Z47" s="62">
        <f t="shared" si="53"/>
        <v>929.83803999999998</v>
      </c>
      <c r="AA47" s="117">
        <f t="shared" si="54"/>
        <v>1042.6962899999999</v>
      </c>
      <c r="AB47" s="117">
        <f t="shared" si="55"/>
        <v>1163.2822299999998</v>
      </c>
      <c r="AC47" s="117">
        <f t="shared" si="56"/>
        <v>1315.4460999999999</v>
      </c>
      <c r="AD47" s="117">
        <f t="shared" si="77"/>
        <v>1437.7879599999999</v>
      </c>
      <c r="AE47" s="117">
        <f t="shared" si="57"/>
        <v>1565.2144899999998</v>
      </c>
      <c r="AF47" s="117">
        <f t="shared" si="58"/>
        <v>1642.0121999999999</v>
      </c>
      <c r="AH47" s="50">
        <f t="shared" si="65"/>
        <v>2.3643437957692939</v>
      </c>
      <c r="AI47" s="50">
        <f t="shared" si="66"/>
        <v>1.9559505882722792</v>
      </c>
      <c r="AJ47" s="50">
        <f t="shared" si="67"/>
        <v>1.9563819334524473</v>
      </c>
      <c r="AK47" s="50">
        <f t="shared" si="68"/>
        <v>1.7761427189293055</v>
      </c>
      <c r="AL47" s="50">
        <f t="shared" si="69"/>
        <v>1.7826444481083421</v>
      </c>
      <c r="AM47" s="50">
        <f t="shared" si="70"/>
        <v>1.7395522059375546</v>
      </c>
      <c r="AN47" s="50">
        <f t="shared" si="71"/>
        <v>1.7673232839625834</v>
      </c>
      <c r="AO47" s="50">
        <f t="shared" si="72"/>
        <v>1.7561690049836924</v>
      </c>
      <c r="AP47" s="50">
        <f t="shared" si="73"/>
        <v>1.6706517548497293</v>
      </c>
      <c r="AQ47" s="50">
        <f t="shared" si="74"/>
        <v>1.6099054657286265</v>
      </c>
      <c r="AR47" s="50">
        <f t="shared" si="75"/>
        <v>1.5671135738513486</v>
      </c>
      <c r="AT47" s="66">
        <f t="shared" si="76"/>
        <v>1.9535984079892394E-2</v>
      </c>
      <c r="AU47" s="66">
        <f t="shared" si="62"/>
        <v>1.6161532693307168E-2</v>
      </c>
      <c r="AV47" s="66">
        <f t="shared" si="62"/>
        <v>1.6165096791129058E-2</v>
      </c>
      <c r="AW47" s="66">
        <f t="shared" si="62"/>
        <v>1.4675825039788547E-2</v>
      </c>
      <c r="AX47" s="66">
        <f t="shared" si="62"/>
        <v>1.4729547209111264E-2</v>
      </c>
      <c r="AY47" s="66">
        <f t="shared" si="62"/>
        <v>1.4373486741711489E-2</v>
      </c>
      <c r="AZ47" s="66">
        <f t="shared" si="62"/>
        <v>1.4602952244634209E-2</v>
      </c>
      <c r="BA47" s="66">
        <f t="shared" si="62"/>
        <v>1.4510787214766634E-2</v>
      </c>
      <c r="BB47" s="66">
        <f t="shared" si="62"/>
        <v>1.3804179470088076E-2</v>
      </c>
      <c r="BC47" s="66">
        <f t="shared" si="62"/>
        <v>1.3302248008468184E-2</v>
      </c>
      <c r="BD47" s="66">
        <f t="shared" si="62"/>
        <v>1.2948669260758624E-2</v>
      </c>
    </row>
    <row r="48" spans="1:56" ht="13.5">
      <c r="A48" s="353">
        <f>SUM(D48:F48)</f>
        <v>8458.1263899999994</v>
      </c>
      <c r="B48" s="402" t="s">
        <v>332</v>
      </c>
      <c r="C48" s="402"/>
      <c r="D48" s="99">
        <f>SUM(D32:D44)</f>
        <v>2786.3724299999994</v>
      </c>
      <c r="E48" s="99">
        <f>SUM(E32:E44)</f>
        <v>2692.3075599999997</v>
      </c>
      <c r="F48" s="99">
        <f t="shared" ref="F48:I48" si="79">SUM(F32:F44)</f>
        <v>2979.4464000000007</v>
      </c>
      <c r="G48" s="99">
        <f t="shared" si="79"/>
        <v>2556.6921199999997</v>
      </c>
      <c r="H48" s="99">
        <f t="shared" si="79"/>
        <v>2816.0236500000001</v>
      </c>
      <c r="I48" s="99">
        <f t="shared" si="79"/>
        <v>2742.9448600000005</v>
      </c>
      <c r="J48" s="99">
        <f t="shared" ref="J48:K48" si="80">SUM(J32:J44)</f>
        <v>2368.5936999999999</v>
      </c>
      <c r="K48" s="99">
        <f t="shared" si="80"/>
        <v>2153.7789799999982</v>
      </c>
      <c r="L48" s="99">
        <v>1237.84429</v>
      </c>
      <c r="M48" s="99">
        <v>2317.4636600000003</v>
      </c>
      <c r="N48" s="143">
        <f>SUM(N32:N44)</f>
        <v>2618.5029999999997</v>
      </c>
      <c r="O48" s="143">
        <f>SUM(O32:O44)</f>
        <v>1590.4388200000001</v>
      </c>
      <c r="P48" s="99">
        <f>SUM(P32:P44)</f>
        <v>28860.409469999999</v>
      </c>
      <c r="Q48" s="112">
        <f>P49/P30</f>
        <v>0.22758898926396287</v>
      </c>
      <c r="R48" s="112"/>
      <c r="S48" s="112">
        <f t="shared" si="60"/>
        <v>1.8805111502715763E-3</v>
      </c>
      <c r="T48" s="112"/>
      <c r="V48" s="99">
        <f t="shared" ref="V48:AF48" si="81">SUM(V32:V44)</f>
        <v>5478.6799899999987</v>
      </c>
      <c r="W48" s="99">
        <f t="shared" si="81"/>
        <v>8458.1263899999994</v>
      </c>
      <c r="X48" s="99">
        <f t="shared" si="81"/>
        <v>11014.818509999999</v>
      </c>
      <c r="Y48" s="99">
        <f t="shared" si="81"/>
        <v>13830.84216</v>
      </c>
      <c r="Z48" s="99">
        <f t="shared" si="81"/>
        <v>16573.78702</v>
      </c>
      <c r="AA48" s="99">
        <f t="shared" si="81"/>
        <v>18942.380720000005</v>
      </c>
      <c r="AB48" s="99">
        <f t="shared" si="81"/>
        <v>21096.159699999997</v>
      </c>
      <c r="AC48" s="99">
        <f t="shared" si="81"/>
        <v>22334.003990000001</v>
      </c>
      <c r="AD48" s="99">
        <f t="shared" si="81"/>
        <v>24651.587586589998</v>
      </c>
      <c r="AE48" s="99">
        <f t="shared" si="81"/>
        <v>27270.090586590006</v>
      </c>
      <c r="AF48" s="99">
        <f t="shared" si="81"/>
        <v>28860.529406590002</v>
      </c>
      <c r="AH48" s="50">
        <f t="shared" si="65"/>
        <v>33.85725844626954</v>
      </c>
      <c r="AI48" s="50">
        <f t="shared" si="66"/>
        <v>33.237683967713792</v>
      </c>
      <c r="AJ48" s="50">
        <f t="shared" si="67"/>
        <v>31.189226754936133</v>
      </c>
      <c r="AK48" s="50">
        <f t="shared" si="68"/>
        <v>30.975159031967642</v>
      </c>
      <c r="AL48" s="50">
        <f t="shared" si="69"/>
        <v>31.774532923317597</v>
      </c>
      <c r="AM48" s="50">
        <f t="shared" si="70"/>
        <v>31.601973156713751</v>
      </c>
      <c r="AN48" s="50">
        <f t="shared" si="71"/>
        <v>32.05046314513298</v>
      </c>
      <c r="AO48" s="50">
        <f t="shared" si="72"/>
        <v>29.816718118986493</v>
      </c>
      <c r="AP48" s="50">
        <f t="shared" si="73"/>
        <v>28.644152828605126</v>
      </c>
      <c r="AQ48" s="50">
        <f t="shared" si="74"/>
        <v>28.048723140983714</v>
      </c>
      <c r="AR48" s="50">
        <f t="shared" si="75"/>
        <v>27.5440872982571</v>
      </c>
      <c r="AT48" s="66">
        <f t="shared" si="76"/>
        <v>0.27975409632841103</v>
      </c>
      <c r="AU48" s="66">
        <f t="shared" ref="AU48" si="82">AI48/AU$30</f>
        <v>0.27463470668168055</v>
      </c>
      <c r="AV48" s="66">
        <f t="shared" ref="AV48" si="83">AJ48/AV$30</f>
        <v>0.25770881478356761</v>
      </c>
      <c r="AW48" s="66">
        <f t="shared" ref="AW48" si="84">AK48/AW$30</f>
        <v>0.25594002648999775</v>
      </c>
      <c r="AX48" s="66">
        <f t="shared" ref="AX48" si="85">AL48/AX$30</f>
        <v>0.26254505391589</v>
      </c>
      <c r="AY48" s="66">
        <f t="shared" ref="AY48" si="86">AM48/AY$30</f>
        <v>0.26111923553057953</v>
      </c>
      <c r="AZ48" s="66">
        <f t="shared" ref="AZ48" si="87">AN48/AZ$30</f>
        <v>0.26482499663411579</v>
      </c>
      <c r="BA48" s="66">
        <f t="shared" ref="BA48" si="88">AO48/BA$30</f>
        <v>0.24636811766946512</v>
      </c>
      <c r="BB48" s="66">
        <f t="shared" ref="BB48" si="89">AP48/BB$30</f>
        <v>0.23667950263534257</v>
      </c>
      <c r="BC48" s="66">
        <f t="shared" ref="BC48" si="90">AQ48/BC$30</f>
        <v>0.23175961538422377</v>
      </c>
      <c r="BD48" s="66">
        <f t="shared" ref="BD48" si="91">AR48/BD$30</f>
        <v>0.22758993506645825</v>
      </c>
    </row>
    <row r="49" spans="1:56" ht="13.5">
      <c r="A49" s="111">
        <f>A48/A31*1000</f>
        <v>33.237683967713792</v>
      </c>
      <c r="B49" s="402" t="s">
        <v>333</v>
      </c>
      <c r="C49" s="402"/>
      <c r="D49" s="111">
        <f>D48/D31*1000</f>
        <v>34.955495157567235</v>
      </c>
      <c r="E49" s="111">
        <f>E48/E31*1000</f>
        <v>32.791030509713167</v>
      </c>
      <c r="F49" s="111">
        <f t="shared" ref="F49:H49" si="92">F48/F31*1000</f>
        <v>32.155653647322929</v>
      </c>
      <c r="G49" s="111">
        <f t="shared" si="92"/>
        <v>25.907081175838758</v>
      </c>
      <c r="H49" s="111">
        <f t="shared" si="92"/>
        <v>30.165325699227665</v>
      </c>
      <c r="I49" s="111">
        <f>I48/I31*1000</f>
        <v>36.527790710062334</v>
      </c>
      <c r="J49" s="111">
        <f>J48/J31*1000</f>
        <v>30.44504042468412</v>
      </c>
      <c r="K49" s="111">
        <f>K48/K31*1000</f>
        <v>36.621420458409816</v>
      </c>
      <c r="L49" s="111">
        <f>L48*1000/L31</f>
        <v>13.628743861889768</v>
      </c>
      <c r="M49" s="111">
        <v>20.771014770731011</v>
      </c>
      <c r="N49" s="144">
        <f t="shared" ref="N49:O49" si="93">N48/N31*1000</f>
        <v>23.458033594624855</v>
      </c>
      <c r="O49" s="144">
        <f t="shared" si="93"/>
        <v>21.050358948566586</v>
      </c>
      <c r="P49" s="111">
        <f>P48/P31*1000</f>
        <v>27.54397283244607</v>
      </c>
      <c r="Q49" s="155">
        <f>P49</f>
        <v>27.54397283244607</v>
      </c>
      <c r="R49" s="98"/>
      <c r="S49" s="102">
        <f>Q49/$P$30</f>
        <v>0.22758898926396287</v>
      </c>
      <c r="T49" s="102"/>
      <c r="V49" s="111">
        <f>V48/V31*1000</f>
        <v>33.85725844626954</v>
      </c>
      <c r="W49" s="111">
        <f t="shared" ref="W49" si="94">W48/W31*1000</f>
        <v>33.237683967713792</v>
      </c>
      <c r="X49" s="111">
        <f t="shared" ref="X49" si="95">X48/X31*1000</f>
        <v>31.189226754936133</v>
      </c>
      <c r="Y49" s="111">
        <f t="shared" ref="Y49" si="96">Y48/Y31*1000</f>
        <v>30.975159031967642</v>
      </c>
      <c r="Z49" s="111">
        <f t="shared" ref="Z49" si="97">Z48/Z31*1000</f>
        <v>31.774532923317597</v>
      </c>
      <c r="AA49" s="111">
        <f t="shared" ref="AA49" si="98">AA48/AA31*1000</f>
        <v>31.601973156713751</v>
      </c>
      <c r="AB49" s="111">
        <f t="shared" ref="AB49" si="99">AB48/AB31*1000</f>
        <v>32.05046314513298</v>
      </c>
      <c r="AC49" s="111">
        <f t="shared" ref="AC49" si="100">AC48/AC31*1000</f>
        <v>29.816718118986493</v>
      </c>
      <c r="AD49" s="111">
        <f t="shared" ref="AD49" si="101">AD48/AD31*1000</f>
        <v>28.644152828605126</v>
      </c>
      <c r="AE49" s="111">
        <f t="shared" ref="AE49" si="102">AE48/AE31*1000</f>
        <v>28.048723140983714</v>
      </c>
      <c r="AF49" s="111">
        <f t="shared" ref="AF49" si="103">AF48/AF31*1000</f>
        <v>27.5440872982571</v>
      </c>
    </row>
    <row r="50" spans="1:56" ht="13.5">
      <c r="A50" s="353">
        <f>SUM(D50:F50)</f>
        <v>1004.4359999999999</v>
      </c>
      <c r="B50" s="402" t="s">
        <v>412</v>
      </c>
      <c r="C50" s="402"/>
      <c r="D50" s="119">
        <v>366.58</v>
      </c>
      <c r="E50" s="119">
        <v>326.85599999999999</v>
      </c>
      <c r="F50" s="119">
        <v>311</v>
      </c>
      <c r="G50" s="119">
        <v>358</v>
      </c>
      <c r="H50" s="119">
        <v>360</v>
      </c>
      <c r="I50" s="119">
        <v>370</v>
      </c>
      <c r="J50" s="119">
        <v>392.4</v>
      </c>
      <c r="K50" s="119">
        <v>405.99099999999999</v>
      </c>
      <c r="L50" s="119">
        <v>379.4</v>
      </c>
      <c r="M50" s="98">
        <v>385</v>
      </c>
      <c r="N50" s="119">
        <v>380.95521642411245</v>
      </c>
      <c r="O50" s="119">
        <v>395.93519666926812</v>
      </c>
      <c r="P50" s="99">
        <f>SUM(D50:O50)</f>
        <v>4432.1174130933805</v>
      </c>
      <c r="Q50" s="100">
        <f>P50/$P$31*1000</f>
        <v>4.2299511288415284</v>
      </c>
      <c r="R50" s="101">
        <f>P49-Q50-Q44</f>
        <v>19.191971959093692</v>
      </c>
      <c r="S50" s="102">
        <f t="shared" si="60"/>
        <v>3.4951032950300422E-2</v>
      </c>
      <c r="T50" s="102"/>
      <c r="U50" s="49">
        <f>28/104</f>
        <v>0.26923076923076922</v>
      </c>
    </row>
    <row r="51" spans="1:56" ht="14" hidden="1" customHeight="1" outlineLevel="1">
      <c r="C51" s="401" t="s">
        <v>462</v>
      </c>
      <c r="D51" s="401"/>
      <c r="E51" s="401"/>
      <c r="F51" s="401"/>
      <c r="G51" s="401"/>
      <c r="H51" s="401"/>
      <c r="I51" s="401"/>
      <c r="J51" s="401"/>
      <c r="K51" s="401"/>
      <c r="L51" s="401"/>
      <c r="M51" s="401"/>
      <c r="N51" s="401"/>
      <c r="O51" s="401"/>
      <c r="P51" s="401"/>
      <c r="Q51" s="66">
        <f>P49/P30</f>
        <v>0.22758898926396287</v>
      </c>
      <c r="R51" s="50"/>
      <c r="S51" s="106"/>
      <c r="T51" s="106"/>
    </row>
    <row r="52" spans="1:56" ht="13.5" hidden="1" outlineLevel="1">
      <c r="C52" s="51" t="s">
        <v>334</v>
      </c>
      <c r="D52" s="53" t="s">
        <v>320</v>
      </c>
      <c r="E52" s="53" t="s">
        <v>321</v>
      </c>
      <c r="F52" s="53" t="s">
        <v>322</v>
      </c>
      <c r="G52" s="53" t="s">
        <v>323</v>
      </c>
      <c r="H52" s="53" t="s">
        <v>324</v>
      </c>
      <c r="I52" s="53" t="s">
        <v>325</v>
      </c>
      <c r="J52" s="53" t="s">
        <v>326</v>
      </c>
      <c r="K52" s="53" t="s">
        <v>327</v>
      </c>
      <c r="L52" s="53" t="s">
        <v>328</v>
      </c>
      <c r="M52" s="53" t="s">
        <v>329</v>
      </c>
      <c r="N52" s="53" t="s">
        <v>330</v>
      </c>
      <c r="O52" s="53" t="s">
        <v>331</v>
      </c>
      <c r="P52" s="54" t="s">
        <v>332</v>
      </c>
      <c r="Q52" s="82" t="s">
        <v>333</v>
      </c>
      <c r="R52" s="82" t="s">
        <v>430</v>
      </c>
      <c r="S52" s="82" t="s">
        <v>434</v>
      </c>
      <c r="T52" s="82" t="s">
        <v>424</v>
      </c>
      <c r="V52" s="63"/>
    </row>
    <row r="53" spans="1:56" ht="13.5" hidden="1" outlineLevel="1">
      <c r="B53" s="400" t="s">
        <v>435</v>
      </c>
      <c r="C53" s="400"/>
      <c r="D53" s="150">
        <v>122.39668020293982</v>
      </c>
      <c r="E53" s="150">
        <v>122.39668020293982</v>
      </c>
      <c r="F53" s="150">
        <v>122.39668020293982</v>
      </c>
      <c r="G53" s="150">
        <v>122.39668020293982</v>
      </c>
      <c r="H53" s="150">
        <v>122.39668020293982</v>
      </c>
      <c r="I53" s="150">
        <v>122.39668020293982</v>
      </c>
      <c r="J53" s="150">
        <v>122.39668020293982</v>
      </c>
      <c r="K53" s="150">
        <v>122.39668020293982</v>
      </c>
      <c r="L53" s="150">
        <v>122.39668020293982</v>
      </c>
      <c r="M53" s="150">
        <v>122.39668020293982</v>
      </c>
      <c r="N53" s="150">
        <v>122.39668020293982</v>
      </c>
      <c r="O53" s="150">
        <v>122.39668020293982</v>
      </c>
      <c r="P53" s="74">
        <f>P4</f>
        <v>122.39668020293982</v>
      </c>
      <c r="AT53" s="117">
        <f>$P$53</f>
        <v>122.39668020293982</v>
      </c>
      <c r="AU53" s="117">
        <f t="shared" ref="AU53:BD53" si="104">$P$53</f>
        <v>122.39668020293982</v>
      </c>
      <c r="AV53" s="117">
        <f t="shared" si="104"/>
        <v>122.39668020293982</v>
      </c>
      <c r="AW53" s="117">
        <f t="shared" si="104"/>
        <v>122.39668020293982</v>
      </c>
      <c r="AX53" s="117">
        <f t="shared" si="104"/>
        <v>122.39668020293982</v>
      </c>
      <c r="AY53" s="117">
        <f t="shared" si="104"/>
        <v>122.39668020293982</v>
      </c>
      <c r="AZ53" s="117">
        <f t="shared" si="104"/>
        <v>122.39668020293982</v>
      </c>
      <c r="BA53" s="117">
        <f t="shared" si="104"/>
        <v>122.39668020293982</v>
      </c>
      <c r="BB53" s="117">
        <f t="shared" si="104"/>
        <v>122.39668020293982</v>
      </c>
      <c r="BC53" s="117">
        <f t="shared" si="104"/>
        <v>122.39668020293982</v>
      </c>
      <c r="BD53" s="117">
        <f t="shared" si="104"/>
        <v>122.39668020293982</v>
      </c>
    </row>
    <row r="54" spans="1:56" s="76" customFormat="1" ht="13.5" hidden="1" outlineLevel="1">
      <c r="C54" s="73" t="s">
        <v>411</v>
      </c>
      <c r="D54" s="77">
        <v>76110</v>
      </c>
      <c r="E54" s="77">
        <v>75445</v>
      </c>
      <c r="F54" s="77">
        <v>97997</v>
      </c>
      <c r="G54" s="77">
        <v>107391</v>
      </c>
      <c r="H54" s="77">
        <v>94300</v>
      </c>
      <c r="I54" s="77">
        <v>104181.00000000001</v>
      </c>
      <c r="J54" s="77">
        <v>103114.00000000001</v>
      </c>
      <c r="K54" s="77">
        <v>79317</v>
      </c>
      <c r="L54" s="77">
        <v>129648</v>
      </c>
      <c r="M54" s="77">
        <v>103320.00000000001</v>
      </c>
      <c r="N54" s="77">
        <v>94620</v>
      </c>
      <c r="O54" s="77">
        <v>93020</v>
      </c>
      <c r="P54" s="74">
        <f>SUM(D54:O54)</f>
        <v>1158463</v>
      </c>
      <c r="Q54" s="79"/>
      <c r="R54" s="79"/>
      <c r="S54" s="79"/>
      <c r="T54" s="79"/>
      <c r="U54" s="96"/>
      <c r="V54" s="49">
        <f t="shared" ref="V54:V69" si="105">D54+E54</f>
        <v>151555</v>
      </c>
      <c r="W54" s="49">
        <f t="shared" ref="W54:W70" si="106">V54+F54</f>
        <v>249552</v>
      </c>
      <c r="X54" s="49">
        <f t="shared" ref="X54:X70" si="107">W54+G54</f>
        <v>356943</v>
      </c>
      <c r="Y54" s="49">
        <f t="shared" ref="Y54:Y70" si="108">X54+H54</f>
        <v>451243</v>
      </c>
      <c r="Z54" s="49">
        <f t="shared" ref="Z54:Z70" si="109">Y54+I54</f>
        <v>555424</v>
      </c>
      <c r="AA54" s="48">
        <f t="shared" ref="AA54:AA70" si="110">Z54+J54</f>
        <v>658538</v>
      </c>
      <c r="AB54" s="48">
        <f t="shared" ref="AB54:AB70" si="111">AA54+K54</f>
        <v>737855</v>
      </c>
      <c r="AC54" s="48">
        <f t="shared" ref="AC54:AC70" si="112">AB54+L54</f>
        <v>867503</v>
      </c>
      <c r="AD54" s="48">
        <f t="shared" ref="AD54:AD70" si="113">AC54+M54</f>
        <v>970823</v>
      </c>
      <c r="AE54" s="48">
        <f t="shared" ref="AE54:AE70" si="114">AD54+N54</f>
        <v>1065443</v>
      </c>
      <c r="AF54" s="48">
        <f t="shared" ref="AF54:AF70" si="115">AE54+O54</f>
        <v>1158463</v>
      </c>
    </row>
    <row r="55" spans="1:56" ht="13.5" hidden="1" outlineLevel="1">
      <c r="B55" s="398" t="s">
        <v>135</v>
      </c>
      <c r="C55" s="48" t="s">
        <v>401</v>
      </c>
      <c r="D55" s="62">
        <v>490.85500000000002</v>
      </c>
      <c r="E55" s="62">
        <v>471.51600000000002</v>
      </c>
      <c r="F55" s="86">
        <v>489.56899999999996</v>
      </c>
      <c r="G55" s="62">
        <v>484.65699999999998</v>
      </c>
      <c r="H55" s="62">
        <v>490.59100000000001</v>
      </c>
      <c r="I55" s="62">
        <v>530.26400000000001</v>
      </c>
      <c r="J55" s="62">
        <v>549.73199999999997</v>
      </c>
      <c r="K55" s="62">
        <v>556.00099999999998</v>
      </c>
      <c r="L55" s="62">
        <v>550.30399999999997</v>
      </c>
      <c r="M55" s="62">
        <v>611.23599999999999</v>
      </c>
      <c r="N55" s="62">
        <v>605.41</v>
      </c>
      <c r="O55" s="62">
        <v>649.81399999999996</v>
      </c>
      <c r="P55" s="74">
        <f>SUM(D55:O55)</f>
        <v>6479.9490000000005</v>
      </c>
      <c r="Q55" s="87">
        <f>P55/$P$54*1000</f>
        <v>5.5935744171371899</v>
      </c>
      <c r="R55" s="63">
        <f>P55/$P$71</f>
        <v>0.22261911269224158</v>
      </c>
      <c r="U55" s="121"/>
      <c r="V55" s="62">
        <f t="shared" si="105"/>
        <v>962.37100000000009</v>
      </c>
      <c r="W55" s="62">
        <f t="shared" si="106"/>
        <v>1451.94</v>
      </c>
      <c r="X55" s="62">
        <f t="shared" si="107"/>
        <v>1936.597</v>
      </c>
      <c r="Y55" s="62">
        <f t="shared" si="108"/>
        <v>2427.1880000000001</v>
      </c>
      <c r="Z55" s="62">
        <f t="shared" si="109"/>
        <v>2957.4520000000002</v>
      </c>
      <c r="AA55" s="117">
        <f t="shared" si="110"/>
        <v>3507.1840000000002</v>
      </c>
      <c r="AB55" s="117">
        <f t="shared" si="111"/>
        <v>4063.1850000000004</v>
      </c>
      <c r="AC55" s="117">
        <f t="shared" si="112"/>
        <v>4613.4890000000005</v>
      </c>
      <c r="AD55" s="117">
        <f t="shared" si="113"/>
        <v>5224.7250000000004</v>
      </c>
      <c r="AE55" s="117">
        <f t="shared" si="114"/>
        <v>5830.1350000000002</v>
      </c>
      <c r="AF55" s="117">
        <f t="shared" si="115"/>
        <v>6479.9490000000005</v>
      </c>
      <c r="AH55" s="50">
        <f>V55/V$54*1000</f>
        <v>6.3499785556398676</v>
      </c>
      <c r="AI55" s="50">
        <f t="shared" ref="AI55:AR70" si="116">W55/W$54*1000</f>
        <v>5.8181861896518559</v>
      </c>
      <c r="AJ55" s="50">
        <f t="shared" si="116"/>
        <v>5.4255077141168195</v>
      </c>
      <c r="AK55" s="50">
        <f t="shared" si="116"/>
        <v>5.3788934121969758</v>
      </c>
      <c r="AL55" s="50">
        <f t="shared" si="116"/>
        <v>5.3246744829175556</v>
      </c>
      <c r="AM55" s="50">
        <f t="shared" si="116"/>
        <v>5.3257124114325975</v>
      </c>
      <c r="AN55" s="50">
        <f t="shared" si="116"/>
        <v>5.5067526817599672</v>
      </c>
      <c r="AO55" s="50">
        <f t="shared" si="116"/>
        <v>5.318124548272456</v>
      </c>
      <c r="AP55" s="50">
        <f t="shared" si="116"/>
        <v>5.3817482692519647</v>
      </c>
      <c r="AQ55" s="50">
        <f t="shared" si="116"/>
        <v>5.4720290057750622</v>
      </c>
      <c r="AR55" s="50">
        <f t="shared" si="116"/>
        <v>5.5935744171371899</v>
      </c>
      <c r="AT55" s="118">
        <f>AH55/AT$53</f>
        <v>5.1880316893491603E-2</v>
      </c>
      <c r="AU55" s="118">
        <f t="shared" ref="AU55:BD70" si="117">AI55/AU$53</f>
        <v>4.7535490178369319E-2</v>
      </c>
      <c r="AV55" s="118">
        <f t="shared" si="117"/>
        <v>4.4327245682816367E-2</v>
      </c>
      <c r="AW55" s="118">
        <f t="shared" si="117"/>
        <v>4.3946399553308972E-2</v>
      </c>
      <c r="AX55" s="118">
        <f t="shared" si="117"/>
        <v>4.3503422430158881E-2</v>
      </c>
      <c r="AY55" s="118">
        <f t="shared" si="117"/>
        <v>4.3511902468288358E-2</v>
      </c>
      <c r="AZ55" s="118">
        <f t="shared" si="117"/>
        <v>4.4991029761832557E-2</v>
      </c>
      <c r="BA55" s="118">
        <f t="shared" si="117"/>
        <v>4.3449908440774204E-2</v>
      </c>
      <c r="BB55" s="118">
        <f t="shared" si="117"/>
        <v>4.3969724181479077E-2</v>
      </c>
      <c r="BC55" s="118">
        <f t="shared" si="117"/>
        <v>4.4707331903954949E-2</v>
      </c>
      <c r="BD55" s="118">
        <f t="shared" si="117"/>
        <v>4.570037690452685E-2</v>
      </c>
    </row>
    <row r="56" spans="1:56" ht="13.5" hidden="1" outlineLevel="1">
      <c r="B56" s="398"/>
      <c r="C56" s="48" t="s">
        <v>402</v>
      </c>
      <c r="D56" s="62">
        <v>117.69740845469454</v>
      </c>
      <c r="E56" s="62">
        <v>117.69740845469454</v>
      </c>
      <c r="F56" s="86">
        <v>117.67270621873462</v>
      </c>
      <c r="G56" s="62">
        <v>117.67270621873462</v>
      </c>
      <c r="H56" s="62">
        <v>117.6480039827747</v>
      </c>
      <c r="I56" s="62">
        <v>89.2242500016213</v>
      </c>
      <c r="J56" s="62">
        <v>77.888795066681496</v>
      </c>
      <c r="K56" s="62">
        <v>77.888795066681496</v>
      </c>
      <c r="L56" s="62">
        <v>77.888795066681496</v>
      </c>
      <c r="M56" s="62">
        <v>77.888795066681496</v>
      </c>
      <c r="N56" s="62">
        <v>77.888795066681496</v>
      </c>
      <c r="O56" s="62">
        <v>77.888795066681496</v>
      </c>
      <c r="P56" s="74">
        <f t="shared" ref="P56:P67" si="118">SUM(D56:O56)</f>
        <v>1144.9452537313434</v>
      </c>
      <c r="Q56" s="87">
        <f t="shared" ref="Q56:Q67" si="119">P56/$P$54*1000</f>
        <v>0.98833130944306669</v>
      </c>
      <c r="R56" s="63">
        <f t="shared" ref="R56:R66" si="120">P56/$P$71</f>
        <v>3.9334676317184757E-2</v>
      </c>
      <c r="V56" s="62">
        <f t="shared" si="105"/>
        <v>235.39481690938908</v>
      </c>
      <c r="W56" s="62">
        <f t="shared" si="106"/>
        <v>353.0675231281237</v>
      </c>
      <c r="X56" s="62">
        <f t="shared" si="107"/>
        <v>470.74022934685831</v>
      </c>
      <c r="Y56" s="62">
        <f t="shared" si="108"/>
        <v>588.38823332963307</v>
      </c>
      <c r="Z56" s="62">
        <f t="shared" si="109"/>
        <v>677.61248333125434</v>
      </c>
      <c r="AA56" s="117">
        <f t="shared" si="110"/>
        <v>755.50127839793583</v>
      </c>
      <c r="AB56" s="117">
        <f t="shared" si="111"/>
        <v>833.39007346461733</v>
      </c>
      <c r="AC56" s="117">
        <f t="shared" si="112"/>
        <v>911.27886853129883</v>
      </c>
      <c r="AD56" s="117">
        <f t="shared" si="113"/>
        <v>989.16766359798032</v>
      </c>
      <c r="AE56" s="117">
        <f t="shared" si="114"/>
        <v>1067.0564586646619</v>
      </c>
      <c r="AF56" s="117">
        <f t="shared" si="115"/>
        <v>1144.9452537313434</v>
      </c>
      <c r="AH56" s="50">
        <f t="shared" ref="AH56:AH70" si="121">V56/V$54*1000</f>
        <v>1.5531973007118807</v>
      </c>
      <c r="AI56" s="50">
        <f t="shared" si="116"/>
        <v>1.4148054238320018</v>
      </c>
      <c r="AJ56" s="50">
        <f t="shared" si="116"/>
        <v>1.3188106486101654</v>
      </c>
      <c r="AK56" s="50">
        <f t="shared" si="116"/>
        <v>1.3039276694145572</v>
      </c>
      <c r="AL56" s="50">
        <f t="shared" si="116"/>
        <v>1.2199913639512414</v>
      </c>
      <c r="AM56" s="50">
        <f t="shared" si="116"/>
        <v>1.1472402175697314</v>
      </c>
      <c r="AN56" s="50">
        <f t="shared" si="116"/>
        <v>1.1294767582582179</v>
      </c>
      <c r="AO56" s="50">
        <f t="shared" si="116"/>
        <v>1.0504619217815947</v>
      </c>
      <c r="AP56" s="50">
        <f t="shared" si="116"/>
        <v>1.0188959919552589</v>
      </c>
      <c r="AQ56" s="50">
        <f t="shared" si="116"/>
        <v>1.0015143547469569</v>
      </c>
      <c r="AR56" s="50">
        <f t="shared" si="116"/>
        <v>0.98833130944306669</v>
      </c>
      <c r="AT56" s="118">
        <f t="shared" ref="AT56:AT71" si="122">AH56/AT$53</f>
        <v>1.268986461182282E-2</v>
      </c>
      <c r="AU56" s="118">
        <f t="shared" si="117"/>
        <v>1.1559181355950044E-2</v>
      </c>
      <c r="AV56" s="118">
        <f t="shared" si="117"/>
        <v>1.0774889044568131E-2</v>
      </c>
      <c r="AW56" s="118">
        <f t="shared" si="117"/>
        <v>1.0653292779286005E-2</v>
      </c>
      <c r="AX56" s="118">
        <f t="shared" si="117"/>
        <v>9.9675200497957514E-3</v>
      </c>
      <c r="AY56" s="118">
        <f t="shared" si="117"/>
        <v>9.373131817526012E-3</v>
      </c>
      <c r="AZ56" s="118">
        <f t="shared" si="117"/>
        <v>9.2280015796628555E-3</v>
      </c>
      <c r="BA56" s="118">
        <f t="shared" si="117"/>
        <v>8.5824380207034714E-3</v>
      </c>
      <c r="BB56" s="118">
        <f t="shared" si="117"/>
        <v>8.3245394422943372E-3</v>
      </c>
      <c r="BC56" s="118">
        <f t="shared" si="117"/>
        <v>8.1825287506686953E-3</v>
      </c>
      <c r="BD56" s="118">
        <f t="shared" si="117"/>
        <v>8.0748212108724179E-3</v>
      </c>
    </row>
    <row r="57" spans="1:56" ht="13.5" hidden="1" outlineLevel="1">
      <c r="B57" s="398"/>
      <c r="C57" s="48" t="s">
        <v>403</v>
      </c>
      <c r="D57" s="62">
        <v>28.854447761194031</v>
      </c>
      <c r="E57" s="62">
        <v>28.854447761194031</v>
      </c>
      <c r="F57" s="86">
        <v>28.854447761194031</v>
      </c>
      <c r="G57" s="62">
        <v>28.854447761194031</v>
      </c>
      <c r="H57" s="62">
        <v>28.854447761194031</v>
      </c>
      <c r="I57" s="62">
        <v>8.8544477611940291</v>
      </c>
      <c r="J57" s="62">
        <v>8.8544477611940291</v>
      </c>
      <c r="K57" s="62">
        <v>8.8544477611940291</v>
      </c>
      <c r="L57" s="62">
        <v>8.8544477611940291</v>
      </c>
      <c r="M57" s="62">
        <v>8.8544477611940291</v>
      </c>
      <c r="N57" s="62">
        <v>8.8544477611940291</v>
      </c>
      <c r="O57" s="62">
        <v>8.8544477611940291</v>
      </c>
      <c r="P57" s="74">
        <f t="shared" si="118"/>
        <v>206.25337313432831</v>
      </c>
      <c r="Q57" s="87">
        <f t="shared" si="119"/>
        <v>0.1780405357221839</v>
      </c>
      <c r="R57" s="63">
        <f t="shared" si="120"/>
        <v>7.0858494282819177E-3</v>
      </c>
      <c r="V57" s="62">
        <f t="shared" si="105"/>
        <v>57.708895522388062</v>
      </c>
      <c r="W57" s="62">
        <f t="shared" si="106"/>
        <v>86.5633432835821</v>
      </c>
      <c r="X57" s="62">
        <f t="shared" si="107"/>
        <v>115.41779104477612</v>
      </c>
      <c r="Y57" s="62">
        <f t="shared" si="108"/>
        <v>144.27223880597015</v>
      </c>
      <c r="Z57" s="62">
        <f t="shared" si="109"/>
        <v>153.12668656716417</v>
      </c>
      <c r="AA57" s="117">
        <f t="shared" si="110"/>
        <v>161.98113432835819</v>
      </c>
      <c r="AB57" s="117">
        <f t="shared" si="111"/>
        <v>170.83558208955222</v>
      </c>
      <c r="AC57" s="117">
        <f t="shared" si="112"/>
        <v>179.69002985074624</v>
      </c>
      <c r="AD57" s="117">
        <f t="shared" si="113"/>
        <v>188.54447761194027</v>
      </c>
      <c r="AE57" s="117">
        <f t="shared" si="114"/>
        <v>197.39892537313429</v>
      </c>
      <c r="AF57" s="117">
        <f t="shared" si="115"/>
        <v>206.25337313432831</v>
      </c>
      <c r="AH57" s="50">
        <f t="shared" si="121"/>
        <v>0.38077856568498608</v>
      </c>
      <c r="AI57" s="50">
        <f t="shared" si="116"/>
        <v>0.34687497308609866</v>
      </c>
      <c r="AJ57" s="50">
        <f t="shared" si="116"/>
        <v>0.32335076201179497</v>
      </c>
      <c r="AK57" s="50">
        <f t="shared" si="116"/>
        <v>0.31972183237406487</v>
      </c>
      <c r="AL57" s="50">
        <f t="shared" si="116"/>
        <v>0.27569331999907126</v>
      </c>
      <c r="AM57" s="50">
        <f t="shared" si="116"/>
        <v>0.24597082374647813</v>
      </c>
      <c r="AN57" s="50">
        <f t="shared" si="116"/>
        <v>0.23153001889199398</v>
      </c>
      <c r="AO57" s="50">
        <f t="shared" si="116"/>
        <v>0.20713476477977164</v>
      </c>
      <c r="AP57" s="50">
        <f t="shared" si="116"/>
        <v>0.19421097111619756</v>
      </c>
      <c r="AQ57" s="50">
        <f t="shared" si="116"/>
        <v>0.18527403659617106</v>
      </c>
      <c r="AR57" s="50">
        <f t="shared" si="116"/>
        <v>0.1780405357221839</v>
      </c>
      <c r="AT57" s="118">
        <f t="shared" si="122"/>
        <v>3.1110203728862266E-3</v>
      </c>
      <c r="AU57" s="118">
        <f t="shared" si="117"/>
        <v>2.8340227243987548E-3</v>
      </c>
      <c r="AV57" s="118">
        <f t="shared" si="117"/>
        <v>2.6418262445980006E-3</v>
      </c>
      <c r="AW57" s="118">
        <f t="shared" si="117"/>
        <v>2.6121773224890583E-3</v>
      </c>
      <c r="AX57" s="118">
        <f t="shared" si="117"/>
        <v>2.2524574975559628E-3</v>
      </c>
      <c r="AY57" s="118">
        <f t="shared" si="117"/>
        <v>2.0096200594546046E-3</v>
      </c>
      <c r="AZ57" s="118">
        <f t="shared" si="117"/>
        <v>1.8916364276229194E-3</v>
      </c>
      <c r="BA57" s="118">
        <f t="shared" si="117"/>
        <v>1.6923233901142731E-3</v>
      </c>
      <c r="BB57" s="118">
        <f t="shared" si="117"/>
        <v>1.5867339767237645E-3</v>
      </c>
      <c r="BC57" s="118">
        <f t="shared" si="117"/>
        <v>1.5137178254261262E-3</v>
      </c>
      <c r="BD57" s="118">
        <f t="shared" si="117"/>
        <v>1.4546189931539302E-3</v>
      </c>
    </row>
    <row r="58" spans="1:56" ht="13.5" hidden="1" outlineLevel="1">
      <c r="B58" s="398"/>
      <c r="C58" s="48" t="s">
        <v>383</v>
      </c>
      <c r="D58" s="62">
        <v>40.246478773840614</v>
      </c>
      <c r="E58" s="62">
        <v>40.572571078129258</v>
      </c>
      <c r="F58" s="86">
        <v>42.859853158734673</v>
      </c>
      <c r="G58" s="62">
        <v>40.189619531497115</v>
      </c>
      <c r="H58" s="62">
        <v>30.55681354221781</v>
      </c>
      <c r="I58" s="62">
        <v>21.046617372691699</v>
      </c>
      <c r="J58" s="62">
        <v>21.672925386970974</v>
      </c>
      <c r="K58" s="62">
        <v>21.560250939330018</v>
      </c>
      <c r="L58" s="62">
        <v>23.956360892722607</v>
      </c>
      <c r="M58" s="62">
        <v>27.447748987578269</v>
      </c>
      <c r="N58" s="62">
        <v>30.755890166774158</v>
      </c>
      <c r="O58" s="62">
        <v>35.07824330384117</v>
      </c>
      <c r="P58" s="74">
        <f t="shared" si="118"/>
        <v>375.94337313432845</v>
      </c>
      <c r="Q58" s="87">
        <f>P58/$P$54*1000</f>
        <v>0.32451910258189381</v>
      </c>
      <c r="R58" s="63">
        <f t="shared" si="120"/>
        <v>1.2915561549896842E-2</v>
      </c>
      <c r="V58" s="62">
        <f t="shared" si="105"/>
        <v>80.819049851969879</v>
      </c>
      <c r="W58" s="62">
        <f t="shared" si="106"/>
        <v>123.67890301070454</v>
      </c>
      <c r="X58" s="62">
        <f t="shared" si="107"/>
        <v>163.86852254220167</v>
      </c>
      <c r="Y58" s="62">
        <f t="shared" si="108"/>
        <v>194.42533608441948</v>
      </c>
      <c r="Z58" s="62">
        <f t="shared" si="109"/>
        <v>215.47195345711117</v>
      </c>
      <c r="AA58" s="117">
        <f t="shared" si="110"/>
        <v>237.14487884408214</v>
      </c>
      <c r="AB58" s="117">
        <f t="shared" si="111"/>
        <v>258.70512978341219</v>
      </c>
      <c r="AC58" s="117">
        <f t="shared" si="112"/>
        <v>282.6614906761348</v>
      </c>
      <c r="AD58" s="117">
        <f t="shared" si="113"/>
        <v>310.10923966371308</v>
      </c>
      <c r="AE58" s="117">
        <f t="shared" si="114"/>
        <v>340.86512983048726</v>
      </c>
      <c r="AF58" s="117">
        <f t="shared" si="115"/>
        <v>375.94337313432845</v>
      </c>
      <c r="AH58" s="50">
        <f t="shared" si="121"/>
        <v>0.53326548020170816</v>
      </c>
      <c r="AI58" s="50">
        <f t="shared" si="116"/>
        <v>0.49560373393402796</v>
      </c>
      <c r="AJ58" s="50">
        <f t="shared" si="116"/>
        <v>0.45908876919340535</v>
      </c>
      <c r="AK58" s="50">
        <f t="shared" si="116"/>
        <v>0.43086615434349007</v>
      </c>
      <c r="AL58" s="50">
        <f t="shared" si="116"/>
        <v>0.38794138074175977</v>
      </c>
      <c r="AM58" s="50">
        <f t="shared" si="116"/>
        <v>0.36010811653098551</v>
      </c>
      <c r="AN58" s="50">
        <f t="shared" si="116"/>
        <v>0.35061784467600299</v>
      </c>
      <c r="AO58" s="50">
        <f t="shared" si="116"/>
        <v>0.32583344458305596</v>
      </c>
      <c r="AP58" s="50">
        <f t="shared" si="116"/>
        <v>0.31942922619644681</v>
      </c>
      <c r="AQ58" s="50">
        <f t="shared" si="116"/>
        <v>0.31992807670657863</v>
      </c>
      <c r="AR58" s="50">
        <f t="shared" si="116"/>
        <v>0.32451910258189381</v>
      </c>
      <c r="AT58" s="118">
        <f t="shared" si="122"/>
        <v>4.3568622884013466E-3</v>
      </c>
      <c r="AU58" s="118">
        <f t="shared" si="117"/>
        <v>4.0491599372817315E-3</v>
      </c>
      <c r="AV58" s="118">
        <f t="shared" si="117"/>
        <v>3.7508269704064948E-3</v>
      </c>
      <c r="AW58" s="118">
        <f t="shared" si="117"/>
        <v>3.52024379770017E-3</v>
      </c>
      <c r="AX58" s="118">
        <f t="shared" si="117"/>
        <v>3.169541690988134E-3</v>
      </c>
      <c r="AY58" s="118">
        <f t="shared" si="117"/>
        <v>2.942139573834096E-3</v>
      </c>
      <c r="AZ58" s="118">
        <f t="shared" si="117"/>
        <v>2.8646025700587718E-3</v>
      </c>
      <c r="BA58" s="118">
        <f t="shared" si="117"/>
        <v>2.6621101490890749E-3</v>
      </c>
      <c r="BB58" s="118">
        <f t="shared" si="117"/>
        <v>2.6097866843023615E-3</v>
      </c>
      <c r="BC58" s="118">
        <f t="shared" si="117"/>
        <v>2.6138623709084418E-3</v>
      </c>
      <c r="BD58" s="118">
        <f t="shared" si="117"/>
        <v>2.65137176959232E-3</v>
      </c>
    </row>
    <row r="59" spans="1:56" ht="13.5" hidden="1" outlineLevel="1">
      <c r="B59" s="398"/>
      <c r="C59" s="48" t="s">
        <v>140</v>
      </c>
      <c r="D59" s="62">
        <v>443.2915438926284</v>
      </c>
      <c r="E59" s="62">
        <v>294.73379345119088</v>
      </c>
      <c r="F59" s="86">
        <v>401.38633624074572</v>
      </c>
      <c r="G59" s="62">
        <v>350.62343573265599</v>
      </c>
      <c r="H59" s="62">
        <v>355.51091385646021</v>
      </c>
      <c r="I59" s="62">
        <v>328.03770954952176</v>
      </c>
      <c r="J59" s="62">
        <v>271.19970014626313</v>
      </c>
      <c r="K59" s="62">
        <v>320.7670332145093</v>
      </c>
      <c r="L59" s="62">
        <v>345.95349891563012</v>
      </c>
      <c r="M59" s="62">
        <v>321.36867311032086</v>
      </c>
      <c r="N59" s="62">
        <v>313.62921781057827</v>
      </c>
      <c r="O59" s="62">
        <v>400.61247243770435</v>
      </c>
      <c r="P59" s="74">
        <f t="shared" si="118"/>
        <v>4147.1143283582087</v>
      </c>
      <c r="Q59" s="87">
        <f t="shared" si="119"/>
        <v>3.5798418493799185</v>
      </c>
      <c r="R59" s="63">
        <f t="shared" si="120"/>
        <v>0.14247441021717699</v>
      </c>
      <c r="V59" s="62">
        <f t="shared" si="105"/>
        <v>738.02533734381927</v>
      </c>
      <c r="W59" s="62">
        <f t="shared" si="106"/>
        <v>1139.4116735845651</v>
      </c>
      <c r="X59" s="62">
        <f t="shared" si="107"/>
        <v>1490.035109317221</v>
      </c>
      <c r="Y59" s="62">
        <f t="shared" si="108"/>
        <v>1845.5460231736811</v>
      </c>
      <c r="Z59" s="62">
        <f t="shared" si="109"/>
        <v>2173.583732723203</v>
      </c>
      <c r="AA59" s="117">
        <f t="shared" si="110"/>
        <v>2444.7834328694662</v>
      </c>
      <c r="AB59" s="117">
        <f t="shared" si="111"/>
        <v>2765.5504660839756</v>
      </c>
      <c r="AC59" s="117">
        <f t="shared" si="112"/>
        <v>3111.5039649996056</v>
      </c>
      <c r="AD59" s="117">
        <f t="shared" si="113"/>
        <v>3432.8726381099264</v>
      </c>
      <c r="AE59" s="117">
        <f t="shared" si="114"/>
        <v>3746.5018559205046</v>
      </c>
      <c r="AF59" s="117">
        <f t="shared" si="115"/>
        <v>4147.1143283582087</v>
      </c>
      <c r="AH59" s="50">
        <f>V59/V$54*1000</f>
        <v>4.8696864989199913</v>
      </c>
      <c r="AI59" s="50">
        <f t="shared" si="116"/>
        <v>4.5658286592957182</v>
      </c>
      <c r="AJ59" s="50">
        <f t="shared" si="116"/>
        <v>4.1744343195334297</v>
      </c>
      <c r="AK59" s="50">
        <f t="shared" si="116"/>
        <v>4.0899161276156777</v>
      </c>
      <c r="AL59" s="50">
        <f t="shared" si="116"/>
        <v>3.9133774066716649</v>
      </c>
      <c r="AM59" s="50">
        <f t="shared" si="116"/>
        <v>3.7124409417064261</v>
      </c>
      <c r="AN59" s="50">
        <f t="shared" si="116"/>
        <v>3.7480947694113014</v>
      </c>
      <c r="AO59" s="50">
        <f t="shared" si="116"/>
        <v>3.5867356827579915</v>
      </c>
      <c r="AP59" s="50">
        <f t="shared" si="116"/>
        <v>3.5360437877037589</v>
      </c>
      <c r="AQ59" s="50">
        <f t="shared" si="116"/>
        <v>3.5163794364602374</v>
      </c>
      <c r="AR59" s="50">
        <f t="shared" si="116"/>
        <v>3.5798418493799185</v>
      </c>
      <c r="AT59" s="118">
        <f t="shared" si="122"/>
        <v>3.9786099515491821E-2</v>
      </c>
      <c r="AU59" s="118">
        <f t="shared" si="117"/>
        <v>3.7303533492291999E-2</v>
      </c>
      <c r="AV59" s="118">
        <f t="shared" si="117"/>
        <v>3.4105780586630365E-2</v>
      </c>
      <c r="AW59" s="118">
        <f t="shared" si="117"/>
        <v>3.3415253753895875E-2</v>
      </c>
      <c r="AX59" s="118">
        <f t="shared" si="117"/>
        <v>3.1972904822116822E-2</v>
      </c>
      <c r="AY59" s="118">
        <f t="shared" si="117"/>
        <v>3.0331222509883547E-2</v>
      </c>
      <c r="AZ59" s="118">
        <f t="shared" si="117"/>
        <v>3.0622519852636303E-2</v>
      </c>
      <c r="BA59" s="118">
        <f t="shared" si="117"/>
        <v>2.930419090461444E-2</v>
      </c>
      <c r="BB59" s="118">
        <f t="shared" si="117"/>
        <v>2.8890030202133109E-2</v>
      </c>
      <c r="BC59" s="118">
        <f t="shared" si="117"/>
        <v>2.8729369380198093E-2</v>
      </c>
      <c r="BD59" s="118">
        <f t="shared" si="117"/>
        <v>2.9247867208852082E-2</v>
      </c>
    </row>
    <row r="60" spans="1:56" ht="13.5" hidden="1" outlineLevel="1">
      <c r="B60" s="398"/>
      <c r="C60" s="48" t="s">
        <v>141</v>
      </c>
      <c r="D60" s="62">
        <v>184.50388170215996</v>
      </c>
      <c r="E60" s="62">
        <v>184.50388170215996</v>
      </c>
      <c r="F60" s="86">
        <v>192.37610281711869</v>
      </c>
      <c r="G60" s="62">
        <v>201.60482976585905</v>
      </c>
      <c r="H60" s="62">
        <v>196.84932096806966</v>
      </c>
      <c r="I60" s="62">
        <v>174.44296659788122</v>
      </c>
      <c r="J60" s="62">
        <v>155.56086423062598</v>
      </c>
      <c r="K60" s="62">
        <v>155.56086423062598</v>
      </c>
      <c r="L60" s="62">
        <v>163.71387038624633</v>
      </c>
      <c r="M60" s="62">
        <v>157.17506954800979</v>
      </c>
      <c r="N60" s="62">
        <v>157.17506954800979</v>
      </c>
      <c r="O60" s="62">
        <v>157.17506954800979</v>
      </c>
      <c r="P60" s="74">
        <f t="shared" si="118"/>
        <v>2080.6417910447763</v>
      </c>
      <c r="Q60" s="87">
        <f t="shared" si="119"/>
        <v>1.7960364647336828</v>
      </c>
      <c r="R60" s="63">
        <f t="shared" si="120"/>
        <v>7.1480597972728543E-2</v>
      </c>
      <c r="V60" s="62">
        <f t="shared" si="105"/>
        <v>369.00776340431992</v>
      </c>
      <c r="W60" s="62">
        <f t="shared" si="106"/>
        <v>561.38386622143867</v>
      </c>
      <c r="X60" s="62">
        <f t="shared" si="107"/>
        <v>762.98869598729766</v>
      </c>
      <c r="Y60" s="62">
        <f t="shared" si="108"/>
        <v>959.83801695536727</v>
      </c>
      <c r="Z60" s="62">
        <f t="shared" si="109"/>
        <v>1134.2809835532485</v>
      </c>
      <c r="AA60" s="117">
        <f t="shared" si="110"/>
        <v>1289.8418477838745</v>
      </c>
      <c r="AB60" s="117">
        <f t="shared" si="111"/>
        <v>1445.4027120145006</v>
      </c>
      <c r="AC60" s="117">
        <f t="shared" si="112"/>
        <v>1609.1165824007469</v>
      </c>
      <c r="AD60" s="117">
        <f t="shared" si="113"/>
        <v>1766.2916519487567</v>
      </c>
      <c r="AE60" s="117">
        <f t="shared" si="114"/>
        <v>1923.4667214967665</v>
      </c>
      <c r="AF60" s="117">
        <f t="shared" si="115"/>
        <v>2080.6417910447763</v>
      </c>
      <c r="AH60" s="50">
        <f t="shared" si="121"/>
        <v>2.4348108832062283</v>
      </c>
      <c r="AI60" s="50">
        <f t="shared" si="116"/>
        <v>2.2495666883913521</v>
      </c>
      <c r="AJ60" s="50">
        <f t="shared" si="116"/>
        <v>2.1375645298753518</v>
      </c>
      <c r="AK60" s="50">
        <f t="shared" si="116"/>
        <v>2.1270978540506271</v>
      </c>
      <c r="AL60" s="50">
        <f t="shared" si="116"/>
        <v>2.0421893608364932</v>
      </c>
      <c r="AM60" s="50">
        <f t="shared" si="116"/>
        <v>1.9586445243613497</v>
      </c>
      <c r="AN60" s="50">
        <f t="shared" si="116"/>
        <v>1.9589251438487245</v>
      </c>
      <c r="AO60" s="50">
        <f t="shared" si="116"/>
        <v>1.8548830175812037</v>
      </c>
      <c r="AP60" s="50">
        <f t="shared" si="116"/>
        <v>1.8193755730434451</v>
      </c>
      <c r="AQ60" s="50">
        <f t="shared" si="116"/>
        <v>1.8053210931948178</v>
      </c>
      <c r="AR60" s="50">
        <f t="shared" si="116"/>
        <v>1.7960364647336828</v>
      </c>
      <c r="AT60" s="118">
        <f t="shared" si="122"/>
        <v>1.9892785320395862E-2</v>
      </c>
      <c r="AU60" s="118">
        <f t="shared" si="117"/>
        <v>1.8379311306985269E-2</v>
      </c>
      <c r="AV60" s="118">
        <f t="shared" si="117"/>
        <v>1.746423617316387E-2</v>
      </c>
      <c r="AW60" s="118">
        <f t="shared" si="117"/>
        <v>1.7378721796406506E-2</v>
      </c>
      <c r="AX60" s="118">
        <f t="shared" si="117"/>
        <v>1.6685006141101549E-2</v>
      </c>
      <c r="AY60" s="118">
        <f t="shared" si="117"/>
        <v>1.6002431774406127E-2</v>
      </c>
      <c r="AZ60" s="118">
        <f t="shared" si="117"/>
        <v>1.6004724479460788E-2</v>
      </c>
      <c r="BA60" s="118">
        <f t="shared" si="117"/>
        <v>1.5154684052751388E-2</v>
      </c>
      <c r="BB60" s="118">
        <f t="shared" si="117"/>
        <v>1.4864582683344266E-2</v>
      </c>
      <c r="BC60" s="118">
        <f t="shared" si="117"/>
        <v>1.4749755387168223E-2</v>
      </c>
      <c r="BD60" s="118">
        <f t="shared" si="117"/>
        <v>1.4673898522049492E-2</v>
      </c>
    </row>
    <row r="61" spans="1:56" ht="13.5" hidden="1" outlineLevel="1">
      <c r="B61" s="398"/>
      <c r="C61" s="48" t="s">
        <v>142</v>
      </c>
      <c r="D61" s="62">
        <v>263.44150455857653</v>
      </c>
      <c r="E61" s="62">
        <v>267.1897962397527</v>
      </c>
      <c r="F61" s="86">
        <v>275.529339717732</v>
      </c>
      <c r="G61" s="62">
        <v>268.57422295966603</v>
      </c>
      <c r="H61" s="62">
        <v>267.96380420008023</v>
      </c>
      <c r="I61" s="62">
        <v>200.07935296255951</v>
      </c>
      <c r="J61" s="62">
        <v>209.76880377613188</v>
      </c>
      <c r="K61" s="62">
        <v>165.60960914132721</v>
      </c>
      <c r="L61" s="62">
        <v>207.80533976821772</v>
      </c>
      <c r="M61" s="62">
        <v>201.26576979623107</v>
      </c>
      <c r="N61" s="62">
        <v>213.62978232874445</v>
      </c>
      <c r="O61" s="62">
        <v>216.10291335695069</v>
      </c>
      <c r="P61" s="74">
        <f t="shared" si="118"/>
        <v>2756.9602388059702</v>
      </c>
      <c r="Q61" s="87">
        <f t="shared" si="119"/>
        <v>2.3798431532176432</v>
      </c>
      <c r="R61" s="63">
        <f t="shared" si="120"/>
        <v>9.4715566756895075E-2</v>
      </c>
      <c r="V61" s="62">
        <f t="shared" si="105"/>
        <v>530.63130079832922</v>
      </c>
      <c r="W61" s="62">
        <f t="shared" si="106"/>
        <v>806.16064051606122</v>
      </c>
      <c r="X61" s="62">
        <f t="shared" si="107"/>
        <v>1074.7348634757273</v>
      </c>
      <c r="Y61" s="62">
        <f t="shared" si="108"/>
        <v>1342.6986676758074</v>
      </c>
      <c r="Z61" s="62">
        <f t="shared" si="109"/>
        <v>1542.778020638367</v>
      </c>
      <c r="AA61" s="117">
        <f t="shared" si="110"/>
        <v>1752.5468244144988</v>
      </c>
      <c r="AB61" s="117">
        <f t="shared" si="111"/>
        <v>1918.156433555826</v>
      </c>
      <c r="AC61" s="117">
        <f t="shared" si="112"/>
        <v>2125.9617733240439</v>
      </c>
      <c r="AD61" s="117">
        <f t="shared" si="113"/>
        <v>2327.2275431202747</v>
      </c>
      <c r="AE61" s="117">
        <f t="shared" si="114"/>
        <v>2540.8573254490193</v>
      </c>
      <c r="AF61" s="117">
        <f t="shared" si="115"/>
        <v>2756.9602388059702</v>
      </c>
      <c r="AH61" s="50">
        <f t="shared" si="121"/>
        <v>3.5012457576347149</v>
      </c>
      <c r="AI61" s="50">
        <f t="shared" si="116"/>
        <v>3.2304314953038293</v>
      </c>
      <c r="AJ61" s="50">
        <f t="shared" si="116"/>
        <v>3.0109425411780797</v>
      </c>
      <c r="AK61" s="50">
        <f t="shared" si="116"/>
        <v>2.9755556710592908</v>
      </c>
      <c r="AL61" s="50">
        <f t="shared" si="116"/>
        <v>2.7776581866076491</v>
      </c>
      <c r="AM61" s="50">
        <f t="shared" si="116"/>
        <v>2.66126909064397</v>
      </c>
      <c r="AN61" s="50">
        <f t="shared" si="116"/>
        <v>2.5996387278744821</v>
      </c>
      <c r="AO61" s="50">
        <f t="shared" si="116"/>
        <v>2.4506679208302953</v>
      </c>
      <c r="AP61" s="50">
        <f t="shared" si="116"/>
        <v>2.3971697653643091</v>
      </c>
      <c r="AQ61" s="50">
        <f t="shared" si="116"/>
        <v>2.3847895433627322</v>
      </c>
      <c r="AR61" s="50">
        <f t="shared" si="116"/>
        <v>2.3798431532176432</v>
      </c>
      <c r="AT61" s="118">
        <f t="shared" si="122"/>
        <v>2.8605724859771312E-2</v>
      </c>
      <c r="AU61" s="118">
        <f t="shared" si="117"/>
        <v>2.6393130025647856E-2</v>
      </c>
      <c r="AV61" s="118">
        <f t="shared" si="117"/>
        <v>2.4599870978410415E-2</v>
      </c>
      <c r="AW61" s="118">
        <f t="shared" si="117"/>
        <v>2.4310754720844312E-2</v>
      </c>
      <c r="AX61" s="118">
        <f t="shared" si="117"/>
        <v>2.2693901354204647E-2</v>
      </c>
      <c r="AY61" s="118">
        <f t="shared" si="117"/>
        <v>2.1742984256039075E-2</v>
      </c>
      <c r="AZ61" s="118">
        <f t="shared" si="117"/>
        <v>2.1239454563343967E-2</v>
      </c>
      <c r="BA61" s="118">
        <f t="shared" si="117"/>
        <v>2.0022339795221285E-2</v>
      </c>
      <c r="BB61" s="118">
        <f t="shared" si="117"/>
        <v>1.9585251506737615E-2</v>
      </c>
      <c r="BC61" s="118">
        <f t="shared" si="117"/>
        <v>1.948410315875097E-2</v>
      </c>
      <c r="BD61" s="118">
        <f t="shared" si="117"/>
        <v>1.9443690378462424E-2</v>
      </c>
    </row>
    <row r="62" spans="1:56" ht="13.5" hidden="1" outlineLevel="1">
      <c r="B62" s="398" t="s">
        <v>143</v>
      </c>
      <c r="C62" s="48" t="s">
        <v>404</v>
      </c>
      <c r="D62" s="62">
        <v>454.20493990582975</v>
      </c>
      <c r="E62" s="62">
        <v>472.92512739573681</v>
      </c>
      <c r="F62" s="86">
        <v>634.23575034767316</v>
      </c>
      <c r="G62" s="62">
        <v>553.62357706220689</v>
      </c>
      <c r="H62" s="62">
        <v>551.22624020778267</v>
      </c>
      <c r="I62" s="62">
        <v>576.59543002251598</v>
      </c>
      <c r="J62" s="62">
        <v>469.3681285679537</v>
      </c>
      <c r="K62" s="62">
        <v>477.16244392635747</v>
      </c>
      <c r="L62" s="62">
        <v>601.77072772967426</v>
      </c>
      <c r="M62" s="62">
        <v>499.57136776137986</v>
      </c>
      <c r="N62" s="62">
        <v>489.73127685352551</v>
      </c>
      <c r="O62" s="62">
        <v>500.52742305518507</v>
      </c>
      <c r="P62" s="74">
        <f t="shared" si="118"/>
        <v>6280.94243283582</v>
      </c>
      <c r="Q62" s="87">
        <f>P62/$P$54*1000</f>
        <v>5.4217894165250167</v>
      </c>
      <c r="R62" s="63">
        <f t="shared" si="120"/>
        <v>0.21578222780286688</v>
      </c>
      <c r="V62" s="62">
        <f t="shared" si="105"/>
        <v>927.13006730156656</v>
      </c>
      <c r="W62" s="62">
        <f t="shared" si="106"/>
        <v>1561.3658176492397</v>
      </c>
      <c r="X62" s="62">
        <f t="shared" si="107"/>
        <v>2114.9893947114465</v>
      </c>
      <c r="Y62" s="62">
        <f t="shared" si="108"/>
        <v>2666.2156349192292</v>
      </c>
      <c r="Z62" s="62">
        <f t="shared" si="109"/>
        <v>3242.8110649417449</v>
      </c>
      <c r="AA62" s="117">
        <f t="shared" si="110"/>
        <v>3712.1791935096985</v>
      </c>
      <c r="AB62" s="117">
        <f t="shared" si="111"/>
        <v>4189.3416374360559</v>
      </c>
      <c r="AC62" s="117">
        <f t="shared" si="112"/>
        <v>4791.1123651657299</v>
      </c>
      <c r="AD62" s="117">
        <f t="shared" si="113"/>
        <v>5290.6837329271093</v>
      </c>
      <c r="AE62" s="117">
        <f t="shared" si="114"/>
        <v>5780.415009780635</v>
      </c>
      <c r="AF62" s="117">
        <f t="shared" si="115"/>
        <v>6280.94243283582</v>
      </c>
      <c r="AH62" s="50">
        <f t="shared" si="121"/>
        <v>6.1174495549573855</v>
      </c>
      <c r="AI62" s="50">
        <f t="shared" si="116"/>
        <v>6.2566752326138033</v>
      </c>
      <c r="AJ62" s="50">
        <f t="shared" si="116"/>
        <v>5.9252860952909749</v>
      </c>
      <c r="AK62" s="50">
        <f t="shared" si="116"/>
        <v>5.9086027593097938</v>
      </c>
      <c r="AL62" s="50">
        <f t="shared" si="116"/>
        <v>5.8384424600696851</v>
      </c>
      <c r="AM62" s="50">
        <f t="shared" si="116"/>
        <v>5.6370007402909152</v>
      </c>
      <c r="AN62" s="50">
        <f t="shared" si="116"/>
        <v>5.6777302280746982</v>
      </c>
      <c r="AO62" s="50">
        <f t="shared" si="116"/>
        <v>5.5228769988873001</v>
      </c>
      <c r="AP62" s="50">
        <f t="shared" si="116"/>
        <v>5.4496893181631556</v>
      </c>
      <c r="AQ62" s="50">
        <f t="shared" si="116"/>
        <v>5.4253629802632659</v>
      </c>
      <c r="AR62" s="50">
        <f t="shared" si="116"/>
        <v>5.4217894165250167</v>
      </c>
      <c r="AT62" s="118">
        <f t="shared" si="122"/>
        <v>4.9980518628563682E-2</v>
      </c>
      <c r="AU62" s="118">
        <f t="shared" si="117"/>
        <v>5.1118014167050307E-2</v>
      </c>
      <c r="AV62" s="118">
        <f t="shared" si="117"/>
        <v>4.8410513140279249E-2</v>
      </c>
      <c r="AW62" s="118">
        <f t="shared" si="117"/>
        <v>4.8274207678778824E-2</v>
      </c>
      <c r="AX62" s="118">
        <f t="shared" si="117"/>
        <v>4.7700987072437383E-2</v>
      </c>
      <c r="AY62" s="118">
        <f t="shared" si="117"/>
        <v>4.6055176749438674E-2</v>
      </c>
      <c r="AZ62" s="118">
        <f t="shared" si="117"/>
        <v>4.6387943028035873E-2</v>
      </c>
      <c r="BA62" s="118">
        <f t="shared" si="117"/>
        <v>4.5122767951958284E-2</v>
      </c>
      <c r="BB62" s="118">
        <f t="shared" si="117"/>
        <v>4.4524813165906937E-2</v>
      </c>
      <c r="BC62" s="118">
        <f t="shared" si="117"/>
        <v>4.4326063184620228E-2</v>
      </c>
      <c r="BD62" s="118">
        <f t="shared" si="117"/>
        <v>4.4296866610560176E-2</v>
      </c>
    </row>
    <row r="63" spans="1:56" ht="13.5" hidden="1" outlineLevel="1">
      <c r="B63" s="398"/>
      <c r="C63" s="48" t="s">
        <v>399</v>
      </c>
      <c r="D63" s="62">
        <v>34.252810928193185</v>
      </c>
      <c r="E63" s="62">
        <v>34.351203295138937</v>
      </c>
      <c r="F63" s="86">
        <v>42.227542508753785</v>
      </c>
      <c r="G63" s="62">
        <v>46.878030393515353</v>
      </c>
      <c r="H63" s="62">
        <v>45.705211275335522</v>
      </c>
      <c r="I63" s="62">
        <v>44.324327491382114</v>
      </c>
      <c r="J63" s="62">
        <v>45.128672553267805</v>
      </c>
      <c r="K63" s="62">
        <v>35.491160556165518</v>
      </c>
      <c r="L63" s="62">
        <v>55.11859533556121</v>
      </c>
      <c r="M63" s="62">
        <v>48.777226629452734</v>
      </c>
      <c r="N63" s="62">
        <v>43.631656149307119</v>
      </c>
      <c r="O63" s="62">
        <v>43.241906167508802</v>
      </c>
      <c r="P63" s="74">
        <f t="shared" si="118"/>
        <v>519.12834328358213</v>
      </c>
      <c r="Q63" s="87">
        <f t="shared" si="119"/>
        <v>0.44811819046752649</v>
      </c>
      <c r="R63" s="63">
        <f t="shared" si="120"/>
        <v>1.7834691469822438E-2</v>
      </c>
      <c r="V63" s="62">
        <f t="shared" si="105"/>
        <v>68.604014223332115</v>
      </c>
      <c r="W63" s="62">
        <f t="shared" si="106"/>
        <v>110.8315567320859</v>
      </c>
      <c r="X63" s="62">
        <f t="shared" si="107"/>
        <v>157.70958712560125</v>
      </c>
      <c r="Y63" s="62">
        <f t="shared" si="108"/>
        <v>203.41479840093677</v>
      </c>
      <c r="Z63" s="62">
        <f t="shared" si="109"/>
        <v>247.7391258923189</v>
      </c>
      <c r="AA63" s="117">
        <f t="shared" si="110"/>
        <v>292.86779844558669</v>
      </c>
      <c r="AB63" s="117">
        <f t="shared" si="111"/>
        <v>328.35895900175223</v>
      </c>
      <c r="AC63" s="117">
        <f t="shared" si="112"/>
        <v>383.47755433731345</v>
      </c>
      <c r="AD63" s="117">
        <f t="shared" si="113"/>
        <v>432.25478096676619</v>
      </c>
      <c r="AE63" s="117">
        <f t="shared" si="114"/>
        <v>475.8864371160733</v>
      </c>
      <c r="AF63" s="117">
        <f t="shared" si="115"/>
        <v>519.12834328358213</v>
      </c>
      <c r="AH63" s="50">
        <f t="shared" si="121"/>
        <v>0.4526674423366574</v>
      </c>
      <c r="AI63" s="50">
        <f t="shared" si="116"/>
        <v>0.44412209372029032</v>
      </c>
      <c r="AJ63" s="50">
        <f t="shared" si="116"/>
        <v>0.44183409431085985</v>
      </c>
      <c r="AK63" s="50">
        <f t="shared" si="116"/>
        <v>0.45078770950671093</v>
      </c>
      <c r="AL63" s="50">
        <f t="shared" si="116"/>
        <v>0.44603604794232676</v>
      </c>
      <c r="AM63" s="50">
        <f t="shared" si="116"/>
        <v>0.44472422008386253</v>
      </c>
      <c r="AN63" s="50">
        <f t="shared" si="116"/>
        <v>0.44501827459562138</v>
      </c>
      <c r="AO63" s="50">
        <f t="shared" si="116"/>
        <v>0.44204752529652747</v>
      </c>
      <c r="AP63" s="50">
        <f t="shared" si="116"/>
        <v>0.44524571519913125</v>
      </c>
      <c r="AQ63" s="50">
        <f t="shared" si="116"/>
        <v>0.44665593289934169</v>
      </c>
      <c r="AR63" s="50">
        <f t="shared" si="116"/>
        <v>0.44811819046752649</v>
      </c>
      <c r="AT63" s="118">
        <f t="shared" si="122"/>
        <v>3.6983637267457921E-3</v>
      </c>
      <c r="AU63" s="118">
        <f t="shared" si="117"/>
        <v>3.6285468934607839E-3</v>
      </c>
      <c r="AV63" s="118">
        <f t="shared" si="117"/>
        <v>3.6098535808183427E-3</v>
      </c>
      <c r="AW63" s="118">
        <f t="shared" si="117"/>
        <v>3.6830060158435864E-3</v>
      </c>
      <c r="AX63" s="118">
        <f t="shared" si="117"/>
        <v>3.6441841984829709E-3</v>
      </c>
      <c r="AY63" s="118">
        <f t="shared" si="117"/>
        <v>3.633466359924857E-3</v>
      </c>
      <c r="AZ63" s="118">
        <f t="shared" si="117"/>
        <v>3.6358688312277654E-3</v>
      </c>
      <c r="BA63" s="118">
        <f t="shared" si="117"/>
        <v>3.6115973453168058E-3</v>
      </c>
      <c r="BB63" s="118">
        <f t="shared" si="117"/>
        <v>3.6377270564928034E-3</v>
      </c>
      <c r="BC63" s="118">
        <f t="shared" si="117"/>
        <v>3.6492487554299988E-3</v>
      </c>
      <c r="BD63" s="118">
        <f t="shared" si="117"/>
        <v>3.6611956282190344E-3</v>
      </c>
    </row>
    <row r="64" spans="1:56" ht="13.5" hidden="1" outlineLevel="1">
      <c r="B64" s="398"/>
      <c r="C64" s="48" t="s">
        <v>145</v>
      </c>
      <c r="D64" s="62">
        <v>38.300139104267423</v>
      </c>
      <c r="E64" s="62">
        <v>21.61591526006243</v>
      </c>
      <c r="F64" s="86">
        <v>28.213359812461476</v>
      </c>
      <c r="G64" s="62">
        <v>32.196330273333814</v>
      </c>
      <c r="H64" s="62">
        <v>36.092541435373221</v>
      </c>
      <c r="I64" s="62">
        <v>34.094902458398991</v>
      </c>
      <c r="J64" s="62">
        <v>30.165922776367022</v>
      </c>
      <c r="K64" s="62">
        <v>27.063146743228611</v>
      </c>
      <c r="L64" s="62">
        <v>28.429658282836225</v>
      </c>
      <c r="M64" s="62">
        <v>27.074839075954102</v>
      </c>
      <c r="N64" s="62">
        <v>27.164884114541572</v>
      </c>
      <c r="O64" s="62">
        <v>27.981569618398989</v>
      </c>
      <c r="P64" s="74">
        <f t="shared" si="118"/>
        <v>358.39320895522383</v>
      </c>
      <c r="Q64" s="87">
        <f t="shared" si="119"/>
        <v>0.30936957758273148</v>
      </c>
      <c r="R64" s="63">
        <f t="shared" si="120"/>
        <v>1.2312624400676155E-2</v>
      </c>
      <c r="V64" s="62">
        <f t="shared" si="105"/>
        <v>59.916054364329852</v>
      </c>
      <c r="W64" s="62">
        <f t="shared" si="106"/>
        <v>88.129414176791329</v>
      </c>
      <c r="X64" s="62">
        <f t="shared" si="107"/>
        <v>120.32574445012514</v>
      </c>
      <c r="Y64" s="62">
        <f t="shared" si="108"/>
        <v>156.41828588549836</v>
      </c>
      <c r="Z64" s="62">
        <f t="shared" si="109"/>
        <v>190.51318834389735</v>
      </c>
      <c r="AA64" s="117">
        <f t="shared" si="110"/>
        <v>220.67911112026437</v>
      </c>
      <c r="AB64" s="117">
        <f t="shared" si="111"/>
        <v>247.74225786349297</v>
      </c>
      <c r="AC64" s="117">
        <f t="shared" si="112"/>
        <v>276.17191614632918</v>
      </c>
      <c r="AD64" s="117">
        <f t="shared" si="113"/>
        <v>303.2467552222833</v>
      </c>
      <c r="AE64" s="117">
        <f t="shared" si="114"/>
        <v>330.41163933682486</v>
      </c>
      <c r="AF64" s="117">
        <f t="shared" si="115"/>
        <v>358.39320895522383</v>
      </c>
      <c r="AH64" s="50">
        <f t="shared" si="121"/>
        <v>0.3953419838628211</v>
      </c>
      <c r="AI64" s="50">
        <f t="shared" si="116"/>
        <v>0.35315050240747953</v>
      </c>
      <c r="AJ64" s="50">
        <f t="shared" si="116"/>
        <v>0.33710072602663493</v>
      </c>
      <c r="AK64" s="50">
        <f t="shared" si="116"/>
        <v>0.34663869774267603</v>
      </c>
      <c r="AL64" s="50">
        <f t="shared" si="116"/>
        <v>0.34300496259415753</v>
      </c>
      <c r="AM64" s="50">
        <f t="shared" si="116"/>
        <v>0.33510459703200784</v>
      </c>
      <c r="AN64" s="50">
        <f t="shared" si="116"/>
        <v>0.33576008546868008</v>
      </c>
      <c r="AO64" s="50">
        <f t="shared" si="116"/>
        <v>0.31835269289711876</v>
      </c>
      <c r="AP64" s="50">
        <f t="shared" si="116"/>
        <v>0.31236049745657374</v>
      </c>
      <c r="AQ64" s="50">
        <f t="shared" si="116"/>
        <v>0.31011667385005565</v>
      </c>
      <c r="AR64" s="50">
        <f t="shared" si="116"/>
        <v>0.30936957758273148</v>
      </c>
      <c r="AT64" s="118">
        <f t="shared" si="122"/>
        <v>3.2300057747262777E-3</v>
      </c>
      <c r="AU64" s="118">
        <f t="shared" si="117"/>
        <v>2.8852947794167157E-3</v>
      </c>
      <c r="AV64" s="118">
        <f t="shared" si="117"/>
        <v>2.7541655988357287E-3</v>
      </c>
      <c r="AW64" s="118">
        <f t="shared" si="117"/>
        <v>2.8320923179283274E-3</v>
      </c>
      <c r="AX64" s="118">
        <f t="shared" si="117"/>
        <v>2.8024041340454506E-3</v>
      </c>
      <c r="AY64" s="118">
        <f t="shared" si="117"/>
        <v>2.7378569130828358E-3</v>
      </c>
      <c r="AZ64" s="118">
        <f t="shared" si="117"/>
        <v>2.7432123560212013E-3</v>
      </c>
      <c r="BA64" s="118">
        <f t="shared" si="117"/>
        <v>2.6009912390538214E-3</v>
      </c>
      <c r="BB64" s="118">
        <f t="shared" si="117"/>
        <v>2.5520340661091823E-3</v>
      </c>
      <c r="BC64" s="118">
        <f t="shared" si="117"/>
        <v>2.5337016766783763E-3</v>
      </c>
      <c r="BD64" s="118">
        <f t="shared" si="117"/>
        <v>2.5275977834511628E-3</v>
      </c>
    </row>
    <row r="65" spans="1:56" ht="13.5" hidden="1" outlineLevel="1">
      <c r="B65" s="398"/>
      <c r="C65" s="48" t="s">
        <v>380</v>
      </c>
      <c r="D65" s="62">
        <v>-57.770557433644868</v>
      </c>
      <c r="E65" s="62">
        <v>-57.080766353758143</v>
      </c>
      <c r="F65" s="86">
        <v>-72.353322932302632</v>
      </c>
      <c r="G65" s="62">
        <v>-81.178566081596344</v>
      </c>
      <c r="H65" s="62">
        <v>-82.415760337794879</v>
      </c>
      <c r="I65" s="62">
        <v>-80.418617545117002</v>
      </c>
      <c r="J65" s="62">
        <v>-83.13949178055212</v>
      </c>
      <c r="K65" s="62">
        <v>-66.792603585382011</v>
      </c>
      <c r="L65" s="62">
        <v>-101.45816937159692</v>
      </c>
      <c r="M65" s="62">
        <v>-93.015084160192487</v>
      </c>
      <c r="N65" s="62">
        <v>-83.467961498160349</v>
      </c>
      <c r="O65" s="62">
        <v>-83.495412352738043</v>
      </c>
      <c r="P65" s="74">
        <f t="shared" si="118"/>
        <v>-942.58631343283582</v>
      </c>
      <c r="Q65" s="87">
        <f t="shared" si="119"/>
        <v>-0.81365249769119585</v>
      </c>
      <c r="R65" s="63">
        <f t="shared" si="120"/>
        <v>-3.2382620408319421E-2</v>
      </c>
      <c r="V65" s="62">
        <f t="shared" si="105"/>
        <v>-114.851323787403</v>
      </c>
      <c r="W65" s="62">
        <f t="shared" si="106"/>
        <v>-187.20464671970564</v>
      </c>
      <c r="X65" s="62">
        <f t="shared" si="107"/>
        <v>-268.38321280130197</v>
      </c>
      <c r="Y65" s="62">
        <f t="shared" si="108"/>
        <v>-350.79897313909686</v>
      </c>
      <c r="Z65" s="62">
        <f t="shared" si="109"/>
        <v>-431.21759068421386</v>
      </c>
      <c r="AA65" s="117">
        <f t="shared" si="110"/>
        <v>-514.35708246476599</v>
      </c>
      <c r="AB65" s="117">
        <f t="shared" si="111"/>
        <v>-581.14968605014803</v>
      </c>
      <c r="AC65" s="117">
        <f t="shared" si="112"/>
        <v>-682.60785542174494</v>
      </c>
      <c r="AD65" s="117">
        <f t="shared" si="113"/>
        <v>-775.62293958193743</v>
      </c>
      <c r="AE65" s="117">
        <f t="shared" si="114"/>
        <v>-859.09090108009775</v>
      </c>
      <c r="AF65" s="117">
        <f t="shared" si="115"/>
        <v>-942.58631343283582</v>
      </c>
      <c r="AH65" s="50">
        <f t="shared" si="121"/>
        <v>-0.7578194304866418</v>
      </c>
      <c r="AI65" s="50">
        <f t="shared" si="116"/>
        <v>-0.75016287875755605</v>
      </c>
      <c r="AJ65" s="50">
        <f t="shared" si="116"/>
        <v>-0.75189375558927318</v>
      </c>
      <c r="AK65" s="50">
        <f t="shared" si="116"/>
        <v>-0.77740590577382229</v>
      </c>
      <c r="AL65" s="50">
        <f t="shared" si="116"/>
        <v>-0.77637550895210483</v>
      </c>
      <c r="AM65" s="50">
        <f t="shared" si="116"/>
        <v>-0.78105907702329402</v>
      </c>
      <c r="AN65" s="50">
        <f t="shared" si="116"/>
        <v>-0.78762044853006075</v>
      </c>
      <c r="AO65" s="50">
        <f t="shared" si="116"/>
        <v>-0.78686512371916284</v>
      </c>
      <c r="AP65" s="50">
        <f t="shared" si="116"/>
        <v>-0.79893341997659451</v>
      </c>
      <c r="AQ65" s="50">
        <f t="shared" si="116"/>
        <v>-0.8063227231115111</v>
      </c>
      <c r="AR65" s="50">
        <f t="shared" si="116"/>
        <v>-0.81365249769119585</v>
      </c>
      <c r="AT65" s="118">
        <f t="shared" si="122"/>
        <v>-6.1915031455929952E-3</v>
      </c>
      <c r="AU65" s="118">
        <f t="shared" si="117"/>
        <v>-6.1289479217389595E-3</v>
      </c>
      <c r="AV65" s="118">
        <f t="shared" si="117"/>
        <v>-6.1430894558789969E-3</v>
      </c>
      <c r="AW65" s="118">
        <f t="shared" si="117"/>
        <v>-6.3515277087976933E-3</v>
      </c>
      <c r="AX65" s="118">
        <f t="shared" si="117"/>
        <v>-6.3431092057794E-3</v>
      </c>
      <c r="AY65" s="118">
        <f t="shared" si="117"/>
        <v>-6.3813746886619716E-3</v>
      </c>
      <c r="AZ65" s="118">
        <f t="shared" si="117"/>
        <v>-6.4349821189933149E-3</v>
      </c>
      <c r="BA65" s="118">
        <f t="shared" si="117"/>
        <v>-6.4288109972795099E-3</v>
      </c>
      <c r="BB65" s="118">
        <f t="shared" si="117"/>
        <v>-6.5274108632025225E-3</v>
      </c>
      <c r="BC65" s="118">
        <f t="shared" si="117"/>
        <v>-6.5877826242884017E-3</v>
      </c>
      <c r="BD65" s="118">
        <f t="shared" si="117"/>
        <v>-6.6476680277775448E-3</v>
      </c>
    </row>
    <row r="66" spans="1:56" ht="13.5" hidden="1" outlineLevel="1">
      <c r="B66" s="398"/>
      <c r="C66" s="48" t="s">
        <v>146</v>
      </c>
      <c r="D66" s="62">
        <v>39.347650976462127</v>
      </c>
      <c r="E66" s="62">
        <v>39.310061534744662</v>
      </c>
      <c r="F66" s="86">
        <v>53.385356912720411</v>
      </c>
      <c r="G66" s="62">
        <v>60.988194861243628</v>
      </c>
      <c r="H66" s="62">
        <v>67.210509826167339</v>
      </c>
      <c r="I66" s="62">
        <v>67.187917809096504</v>
      </c>
      <c r="J66" s="62">
        <v>72.038665420567369</v>
      </c>
      <c r="K66" s="62">
        <v>58.925124901337718</v>
      </c>
      <c r="L66" s="62">
        <v>90.989090068660957</v>
      </c>
      <c r="M66" s="62">
        <v>91.822776390880051</v>
      </c>
      <c r="N66" s="62">
        <v>82.750763336046361</v>
      </c>
      <c r="O66" s="62">
        <v>84.77387303669974</v>
      </c>
      <c r="P66" s="74">
        <f>SUM(D66:O66)</f>
        <v>808.72998507462671</v>
      </c>
      <c r="Q66" s="87">
        <f t="shared" si="119"/>
        <v>0.69810601208206624</v>
      </c>
      <c r="R66" s="63">
        <f t="shared" si="120"/>
        <v>2.7783976646254958E-2</v>
      </c>
      <c r="V66" s="62">
        <f t="shared" si="105"/>
        <v>78.657712511206796</v>
      </c>
      <c r="W66" s="62">
        <f t="shared" si="106"/>
        <v>132.04306942392719</v>
      </c>
      <c r="X66" s="62">
        <f t="shared" si="107"/>
        <v>193.03126428517083</v>
      </c>
      <c r="Y66" s="62">
        <f t="shared" si="108"/>
        <v>260.24177411133815</v>
      </c>
      <c r="Z66" s="62">
        <f t="shared" si="109"/>
        <v>327.42969192043466</v>
      </c>
      <c r="AA66" s="117">
        <f t="shared" si="110"/>
        <v>399.46835734100205</v>
      </c>
      <c r="AB66" s="117">
        <f t="shared" si="111"/>
        <v>458.39348224233976</v>
      </c>
      <c r="AC66" s="117">
        <f t="shared" si="112"/>
        <v>549.38257231100067</v>
      </c>
      <c r="AD66" s="117">
        <f t="shared" si="113"/>
        <v>641.20534870188067</v>
      </c>
      <c r="AE66" s="117">
        <f t="shared" si="114"/>
        <v>723.95611203792703</v>
      </c>
      <c r="AF66" s="117">
        <f t="shared" si="115"/>
        <v>808.72998507462671</v>
      </c>
      <c r="AH66" s="50">
        <f t="shared" si="121"/>
        <v>0.51900440441560358</v>
      </c>
      <c r="AI66" s="50">
        <f t="shared" si="116"/>
        <v>0.52912046156282944</v>
      </c>
      <c r="AJ66" s="50">
        <f t="shared" si="116"/>
        <v>0.54079016617547015</v>
      </c>
      <c r="AK66" s="50">
        <f t="shared" si="116"/>
        <v>0.57672201920326338</v>
      </c>
      <c r="AL66" s="50">
        <f t="shared" si="116"/>
        <v>0.58951304214516242</v>
      </c>
      <c r="AM66" s="50">
        <f t="shared" si="116"/>
        <v>0.60659879512040626</v>
      </c>
      <c r="AN66" s="50">
        <f t="shared" si="116"/>
        <v>0.62125144132971899</v>
      </c>
      <c r="AO66" s="50">
        <f t="shared" si="116"/>
        <v>0.63329184142418027</v>
      </c>
      <c r="AP66" s="50">
        <f t="shared" si="116"/>
        <v>0.66047605866556591</v>
      </c>
      <c r="AQ66" s="50">
        <f t="shared" si="116"/>
        <v>0.67948835558347753</v>
      </c>
      <c r="AR66" s="50">
        <f t="shared" si="116"/>
        <v>0.69810601208206624</v>
      </c>
      <c r="AT66" s="118">
        <f t="shared" si="122"/>
        <v>4.2403470711384356E-3</v>
      </c>
      <c r="AU66" s="118">
        <f t="shared" si="117"/>
        <v>4.3229968385214475E-3</v>
      </c>
      <c r="AV66" s="118">
        <f t="shared" si="117"/>
        <v>4.4183401484322368E-3</v>
      </c>
      <c r="AW66" s="118">
        <f t="shared" si="117"/>
        <v>4.7119090015107388E-3</v>
      </c>
      <c r="AX66" s="118">
        <f t="shared" si="117"/>
        <v>4.8164136573616238E-3</v>
      </c>
      <c r="AY66" s="118">
        <f t="shared" si="117"/>
        <v>4.9560069285754741E-3</v>
      </c>
      <c r="AZ66" s="118">
        <f t="shared" si="117"/>
        <v>5.0757213373733099E-3</v>
      </c>
      <c r="BA66" s="118">
        <f t="shared" si="117"/>
        <v>5.1740932872864744E-3</v>
      </c>
      <c r="BB66" s="118">
        <f t="shared" si="117"/>
        <v>5.3961925892962422E-3</v>
      </c>
      <c r="BC66" s="118">
        <f t="shared" si="117"/>
        <v>5.5515260255168015E-3</v>
      </c>
      <c r="BD66" s="118">
        <f t="shared" si="117"/>
        <v>5.703635187854536E-3</v>
      </c>
    </row>
    <row r="67" spans="1:56" ht="13.5" hidden="1" outlineLevel="1">
      <c r="B67" s="399" t="s">
        <v>147</v>
      </c>
      <c r="C67" s="59" t="s">
        <v>341</v>
      </c>
      <c r="D67" s="88">
        <v>479.74409374318066</v>
      </c>
      <c r="E67" s="88">
        <v>478.94000221596468</v>
      </c>
      <c r="F67" s="88">
        <v>480.76247649214667</v>
      </c>
      <c r="G67" s="88">
        <v>479.91122474256287</v>
      </c>
      <c r="H67" s="88">
        <v>479.92480005661554</v>
      </c>
      <c r="I67" s="88">
        <v>356.41065904454251</v>
      </c>
      <c r="J67" s="88">
        <v>355.31076615056998</v>
      </c>
      <c r="K67" s="88">
        <v>355.69559875778288</v>
      </c>
      <c r="L67" s="88">
        <v>356.69976169747235</v>
      </c>
      <c r="M67" s="88">
        <v>355.84971115537877</v>
      </c>
      <c r="N67" s="88">
        <v>355.73197283230292</v>
      </c>
      <c r="O67" s="88">
        <v>356.38770923088322</v>
      </c>
      <c r="P67" s="89">
        <f t="shared" si="118"/>
        <v>4891.3687761194024</v>
      </c>
      <c r="Q67" s="87">
        <f t="shared" si="119"/>
        <v>4.2222917573711047</v>
      </c>
      <c r="R67" s="63">
        <f>P67/$P$71</f>
        <v>0.16804332515429318</v>
      </c>
      <c r="V67" s="62">
        <f t="shared" si="105"/>
        <v>958.68409595914534</v>
      </c>
      <c r="W67" s="62">
        <f t="shared" si="106"/>
        <v>1439.446572451292</v>
      </c>
      <c r="X67" s="62">
        <f t="shared" si="107"/>
        <v>1919.3577971938548</v>
      </c>
      <c r="Y67" s="62">
        <f t="shared" si="108"/>
        <v>2399.2825972504702</v>
      </c>
      <c r="Z67" s="62">
        <f t="shared" si="109"/>
        <v>2755.6932562950128</v>
      </c>
      <c r="AA67" s="117">
        <f t="shared" si="110"/>
        <v>3111.0040224455829</v>
      </c>
      <c r="AB67" s="117">
        <f t="shared" si="111"/>
        <v>3466.699621203366</v>
      </c>
      <c r="AC67" s="117">
        <f t="shared" si="112"/>
        <v>3823.3993829008382</v>
      </c>
      <c r="AD67" s="117">
        <f t="shared" si="113"/>
        <v>4179.2490940562166</v>
      </c>
      <c r="AE67" s="117">
        <f t="shared" si="114"/>
        <v>4534.9810668885193</v>
      </c>
      <c r="AF67" s="117">
        <f t="shared" si="115"/>
        <v>4891.3687761194024</v>
      </c>
      <c r="AH67" s="50">
        <f t="shared" si="121"/>
        <v>6.3256513870155739</v>
      </c>
      <c r="AI67" s="50">
        <f t="shared" si="116"/>
        <v>5.7681227658014844</v>
      </c>
      <c r="AJ67" s="50">
        <f t="shared" si="116"/>
        <v>5.3772109193732751</v>
      </c>
      <c r="AK67" s="50">
        <f t="shared" si="116"/>
        <v>5.317052225187914</v>
      </c>
      <c r="AL67" s="50">
        <f t="shared" si="116"/>
        <v>4.9614227262325947</v>
      </c>
      <c r="AM67" s="50">
        <f t="shared" si="116"/>
        <v>4.7241070711873618</v>
      </c>
      <c r="AN67" s="50">
        <f t="shared" si="116"/>
        <v>4.6983480781499969</v>
      </c>
      <c r="AO67" s="50">
        <f t="shared" si="116"/>
        <v>4.407361568664129</v>
      </c>
      <c r="AP67" s="50">
        <f t="shared" si="116"/>
        <v>4.3048517536731383</v>
      </c>
      <c r="AQ67" s="50">
        <f t="shared" si="116"/>
        <v>4.2564276708266133</v>
      </c>
      <c r="AR67" s="50">
        <f t="shared" si="116"/>
        <v>4.2222917573711047</v>
      </c>
      <c r="AT67" s="118">
        <f t="shared" si="122"/>
        <v>5.1681560125056723E-2</v>
      </c>
      <c r="AU67" s="118">
        <f t="shared" si="117"/>
        <v>4.7126464183813221E-2</v>
      </c>
      <c r="AV67" s="118">
        <f t="shared" si="117"/>
        <v>4.3932653324073742E-2</v>
      </c>
      <c r="AW67" s="118">
        <f t="shared" si="117"/>
        <v>4.3441147393638253E-2</v>
      </c>
      <c r="AX67" s="118">
        <f t="shared" si="117"/>
        <v>4.0535598825117702E-2</v>
      </c>
      <c r="AY67" s="118">
        <f t="shared" si="117"/>
        <v>3.859669284619939E-2</v>
      </c>
      <c r="AZ67" s="118">
        <f t="shared" si="117"/>
        <v>3.83862378486075E-2</v>
      </c>
      <c r="BA67" s="118">
        <f t="shared" si="117"/>
        <v>3.6008832603600875E-2</v>
      </c>
      <c r="BB67" s="118">
        <f t="shared" si="117"/>
        <v>3.5171311399422589E-2</v>
      </c>
      <c r="BC67" s="118">
        <f t="shared" si="117"/>
        <v>3.477567907699166E-2</v>
      </c>
      <c r="BD67" s="118">
        <f t="shared" si="117"/>
        <v>3.4496783330808758E-2</v>
      </c>
    </row>
    <row r="68" spans="1:56" ht="13.5" hidden="1" outlineLevel="1">
      <c r="B68" s="399"/>
      <c r="C68" s="59" t="s">
        <v>335</v>
      </c>
      <c r="D68" s="60"/>
      <c r="E68" s="60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89">
        <f>SUM(D68:O68)</f>
        <v>0</v>
      </c>
      <c r="V68" s="62">
        <f t="shared" si="105"/>
        <v>0</v>
      </c>
      <c r="W68" s="62">
        <f t="shared" si="106"/>
        <v>0</v>
      </c>
      <c r="X68" s="62">
        <f t="shared" si="107"/>
        <v>0</v>
      </c>
      <c r="Y68" s="62">
        <f t="shared" si="108"/>
        <v>0</v>
      </c>
      <c r="Z68" s="62">
        <f t="shared" si="109"/>
        <v>0</v>
      </c>
      <c r="AA68" s="117">
        <f t="shared" si="110"/>
        <v>0</v>
      </c>
      <c r="AB68" s="117">
        <f t="shared" si="111"/>
        <v>0</v>
      </c>
      <c r="AC68" s="117">
        <f t="shared" si="112"/>
        <v>0</v>
      </c>
      <c r="AD68" s="117">
        <f t="shared" si="113"/>
        <v>0</v>
      </c>
      <c r="AE68" s="117">
        <f t="shared" si="114"/>
        <v>0</v>
      </c>
      <c r="AF68" s="117">
        <f t="shared" si="115"/>
        <v>0</v>
      </c>
      <c r="AH68" s="50">
        <f t="shared" si="121"/>
        <v>0</v>
      </c>
      <c r="AI68" s="50">
        <f t="shared" si="116"/>
        <v>0</v>
      </c>
      <c r="AJ68" s="50">
        <f t="shared" si="116"/>
        <v>0</v>
      </c>
      <c r="AK68" s="50">
        <f t="shared" si="116"/>
        <v>0</v>
      </c>
      <c r="AL68" s="50">
        <f t="shared" si="116"/>
        <v>0</v>
      </c>
      <c r="AM68" s="50">
        <f t="shared" si="116"/>
        <v>0</v>
      </c>
      <c r="AN68" s="50">
        <f t="shared" si="116"/>
        <v>0</v>
      </c>
      <c r="AO68" s="50">
        <f t="shared" si="116"/>
        <v>0</v>
      </c>
      <c r="AP68" s="50">
        <f t="shared" si="116"/>
        <v>0</v>
      </c>
      <c r="AQ68" s="50">
        <f t="shared" si="116"/>
        <v>0</v>
      </c>
      <c r="AR68" s="50">
        <f t="shared" si="116"/>
        <v>0</v>
      </c>
      <c r="AT68" s="118">
        <f t="shared" si="122"/>
        <v>0</v>
      </c>
      <c r="AU68" s="118">
        <f t="shared" si="117"/>
        <v>0</v>
      </c>
      <c r="AV68" s="118">
        <f t="shared" si="117"/>
        <v>0</v>
      </c>
      <c r="AW68" s="118">
        <f t="shared" si="117"/>
        <v>0</v>
      </c>
      <c r="AX68" s="118">
        <f t="shared" si="117"/>
        <v>0</v>
      </c>
      <c r="AY68" s="118">
        <f t="shared" si="117"/>
        <v>0</v>
      </c>
      <c r="AZ68" s="118">
        <f t="shared" si="117"/>
        <v>0</v>
      </c>
      <c r="BA68" s="118">
        <f t="shared" si="117"/>
        <v>0</v>
      </c>
      <c r="BB68" s="118">
        <f t="shared" si="117"/>
        <v>0</v>
      </c>
      <c r="BC68" s="118">
        <f t="shared" si="117"/>
        <v>0</v>
      </c>
      <c r="BD68" s="118">
        <f t="shared" si="117"/>
        <v>0</v>
      </c>
    </row>
    <row r="69" spans="1:56" ht="13.5" hidden="1" outlineLevel="1">
      <c r="B69" s="399"/>
      <c r="C69" s="59" t="s">
        <v>336</v>
      </c>
      <c r="D69" s="60"/>
      <c r="E69" s="60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89">
        <f>SUM(D69:O69)</f>
        <v>0</v>
      </c>
      <c r="V69" s="62">
        <f t="shared" si="105"/>
        <v>0</v>
      </c>
      <c r="W69" s="62">
        <f t="shared" si="106"/>
        <v>0</v>
      </c>
      <c r="X69" s="62">
        <f t="shared" si="107"/>
        <v>0</v>
      </c>
      <c r="Y69" s="62">
        <f t="shared" si="108"/>
        <v>0</v>
      </c>
      <c r="Z69" s="62">
        <f t="shared" si="109"/>
        <v>0</v>
      </c>
      <c r="AA69" s="117">
        <f t="shared" si="110"/>
        <v>0</v>
      </c>
      <c r="AB69" s="117">
        <f t="shared" si="111"/>
        <v>0</v>
      </c>
      <c r="AC69" s="117">
        <f t="shared" si="112"/>
        <v>0</v>
      </c>
      <c r="AD69" s="117">
        <f t="shared" si="113"/>
        <v>0</v>
      </c>
      <c r="AE69" s="117">
        <f t="shared" si="114"/>
        <v>0</v>
      </c>
      <c r="AF69" s="117">
        <f t="shared" si="115"/>
        <v>0</v>
      </c>
      <c r="AH69" s="50">
        <f t="shared" si="121"/>
        <v>0</v>
      </c>
      <c r="AI69" s="50">
        <f t="shared" si="116"/>
        <v>0</v>
      </c>
      <c r="AJ69" s="50">
        <f t="shared" si="116"/>
        <v>0</v>
      </c>
      <c r="AK69" s="50">
        <f t="shared" si="116"/>
        <v>0</v>
      </c>
      <c r="AL69" s="50">
        <f t="shared" si="116"/>
        <v>0</v>
      </c>
      <c r="AM69" s="50">
        <f t="shared" si="116"/>
        <v>0</v>
      </c>
      <c r="AN69" s="50">
        <f t="shared" si="116"/>
        <v>0</v>
      </c>
      <c r="AO69" s="50">
        <f t="shared" si="116"/>
        <v>0</v>
      </c>
      <c r="AP69" s="50">
        <f t="shared" si="116"/>
        <v>0</v>
      </c>
      <c r="AQ69" s="50">
        <f t="shared" si="116"/>
        <v>0</v>
      </c>
      <c r="AR69" s="50">
        <f t="shared" si="116"/>
        <v>0</v>
      </c>
      <c r="AT69" s="118">
        <f t="shared" si="122"/>
        <v>0</v>
      </c>
      <c r="AU69" s="118">
        <f t="shared" si="117"/>
        <v>0</v>
      </c>
      <c r="AV69" s="118">
        <f t="shared" si="117"/>
        <v>0</v>
      </c>
      <c r="AW69" s="118">
        <f t="shared" si="117"/>
        <v>0</v>
      </c>
      <c r="AX69" s="118">
        <f t="shared" si="117"/>
        <v>0</v>
      </c>
      <c r="AY69" s="118">
        <f t="shared" si="117"/>
        <v>0</v>
      </c>
      <c r="AZ69" s="118">
        <f t="shared" si="117"/>
        <v>0</v>
      </c>
      <c r="BA69" s="118">
        <f t="shared" si="117"/>
        <v>0</v>
      </c>
      <c r="BB69" s="118">
        <f t="shared" si="117"/>
        <v>0</v>
      </c>
      <c r="BC69" s="118">
        <f t="shared" si="117"/>
        <v>0</v>
      </c>
      <c r="BD69" s="118">
        <f t="shared" si="117"/>
        <v>0</v>
      </c>
    </row>
    <row r="70" spans="1:56" ht="13.5" hidden="1" outlineLevel="1">
      <c r="B70" s="399"/>
      <c r="C70" s="59" t="s">
        <v>337</v>
      </c>
      <c r="D70" s="60"/>
      <c r="E70" s="60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89">
        <f>SUM(D70:O70)</f>
        <v>0</v>
      </c>
      <c r="V70" s="62">
        <f>D70+E70</f>
        <v>0</v>
      </c>
      <c r="W70" s="62">
        <f t="shared" si="106"/>
        <v>0</v>
      </c>
      <c r="X70" s="62">
        <f t="shared" si="107"/>
        <v>0</v>
      </c>
      <c r="Y70" s="62">
        <f t="shared" si="108"/>
        <v>0</v>
      </c>
      <c r="Z70" s="62">
        <f t="shared" si="109"/>
        <v>0</v>
      </c>
      <c r="AA70" s="117">
        <f t="shared" si="110"/>
        <v>0</v>
      </c>
      <c r="AB70" s="117">
        <f t="shared" si="111"/>
        <v>0</v>
      </c>
      <c r="AC70" s="117">
        <f t="shared" si="112"/>
        <v>0</v>
      </c>
      <c r="AD70" s="117">
        <f t="shared" si="113"/>
        <v>0</v>
      </c>
      <c r="AE70" s="117">
        <f t="shared" si="114"/>
        <v>0</v>
      </c>
      <c r="AF70" s="117">
        <f t="shared" si="115"/>
        <v>0</v>
      </c>
      <c r="AH70" s="50">
        <f t="shared" si="121"/>
        <v>0</v>
      </c>
      <c r="AI70" s="50">
        <f t="shared" si="116"/>
        <v>0</v>
      </c>
      <c r="AJ70" s="50">
        <f t="shared" si="116"/>
        <v>0</v>
      </c>
      <c r="AK70" s="50">
        <f t="shared" si="116"/>
        <v>0</v>
      </c>
      <c r="AL70" s="50">
        <f t="shared" si="116"/>
        <v>0</v>
      </c>
      <c r="AM70" s="50">
        <f t="shared" si="116"/>
        <v>0</v>
      </c>
      <c r="AN70" s="50">
        <f t="shared" si="116"/>
        <v>0</v>
      </c>
      <c r="AO70" s="50">
        <f t="shared" si="116"/>
        <v>0</v>
      </c>
      <c r="AP70" s="50">
        <f t="shared" si="116"/>
        <v>0</v>
      </c>
      <c r="AQ70" s="50">
        <f t="shared" si="116"/>
        <v>0</v>
      </c>
      <c r="AR70" s="50">
        <f t="shared" si="116"/>
        <v>0</v>
      </c>
      <c r="AT70" s="118">
        <f t="shared" si="122"/>
        <v>0</v>
      </c>
      <c r="AU70" s="118">
        <f t="shared" si="117"/>
        <v>0</v>
      </c>
      <c r="AV70" s="118">
        <f t="shared" si="117"/>
        <v>0</v>
      </c>
      <c r="AW70" s="118">
        <f t="shared" si="117"/>
        <v>0</v>
      </c>
      <c r="AX70" s="118">
        <f t="shared" si="117"/>
        <v>0</v>
      </c>
      <c r="AY70" s="118">
        <f t="shared" si="117"/>
        <v>0</v>
      </c>
      <c r="AZ70" s="118">
        <f t="shared" si="117"/>
        <v>0</v>
      </c>
      <c r="BA70" s="118">
        <f t="shared" si="117"/>
        <v>0</v>
      </c>
      <c r="BB70" s="118">
        <f t="shared" si="117"/>
        <v>0</v>
      </c>
      <c r="BC70" s="118">
        <f t="shared" si="117"/>
        <v>0</v>
      </c>
      <c r="BD70" s="118">
        <f t="shared" si="117"/>
        <v>0</v>
      </c>
    </row>
    <row r="71" spans="1:56" ht="13.5" hidden="1" outlineLevel="1">
      <c r="B71" s="397" t="s">
        <v>332</v>
      </c>
      <c r="C71" s="397"/>
      <c r="D71" s="74">
        <f>SUM(D55:D67)</f>
        <v>2556.9693423673825</v>
      </c>
      <c r="E71" s="74">
        <f t="shared" ref="E71:O71" si="123">SUM(E55:E67)</f>
        <v>2395.1294420350105</v>
      </c>
      <c r="F71" s="74">
        <f t="shared" si="123"/>
        <v>2714.7189490557125</v>
      </c>
      <c r="G71" s="74">
        <f t="shared" si="123"/>
        <v>2584.5950532208731</v>
      </c>
      <c r="H71" s="74">
        <f t="shared" si="123"/>
        <v>2585.7178467742756</v>
      </c>
      <c r="I71" s="74">
        <f t="shared" si="123"/>
        <v>2350.1439635262886</v>
      </c>
      <c r="J71" s="74">
        <f t="shared" si="123"/>
        <v>2183.5502000560414</v>
      </c>
      <c r="K71" s="74">
        <f t="shared" si="123"/>
        <v>2193.7868716531584</v>
      </c>
      <c r="L71" s="74">
        <f t="shared" si="123"/>
        <v>2410.0259765332999</v>
      </c>
      <c r="M71" s="74">
        <f t="shared" si="123"/>
        <v>2335.3173411228686</v>
      </c>
      <c r="N71" s="74">
        <f t="shared" si="123"/>
        <v>2322.8857944695455</v>
      </c>
      <c r="O71" s="74">
        <f t="shared" si="123"/>
        <v>2474.943010230319</v>
      </c>
      <c r="P71" s="74">
        <f>SUM(P55:P67)</f>
        <v>29107.783791044778</v>
      </c>
      <c r="V71" s="99">
        <f t="shared" ref="V71:AF71" si="124">SUM(V55:V67)</f>
        <v>4952.098784402393</v>
      </c>
      <c r="W71" s="99">
        <f t="shared" si="124"/>
        <v>7666.817733458106</v>
      </c>
      <c r="X71" s="99">
        <f t="shared" si="124"/>
        <v>10251.412786678979</v>
      </c>
      <c r="Y71" s="99">
        <f t="shared" si="124"/>
        <v>12837.130633453256</v>
      </c>
      <c r="Z71" s="99">
        <f t="shared" si="124"/>
        <v>15187.274596979543</v>
      </c>
      <c r="AA71" s="99">
        <f t="shared" si="124"/>
        <v>17370.824797035584</v>
      </c>
      <c r="AB71" s="99">
        <f t="shared" si="124"/>
        <v>19564.611668688744</v>
      </c>
      <c r="AC71" s="99">
        <f t="shared" si="124"/>
        <v>21974.637645222047</v>
      </c>
      <c r="AD71" s="99">
        <f t="shared" si="124"/>
        <v>24309.95498634491</v>
      </c>
      <c r="AE71" s="99">
        <f t="shared" si="124"/>
        <v>26632.840780814455</v>
      </c>
      <c r="AF71" s="99">
        <f t="shared" si="124"/>
        <v>29107.783791044778</v>
      </c>
      <c r="AH71" s="50">
        <f>V71/V$54*1000</f>
        <v>32.675258384100779</v>
      </c>
      <c r="AI71" s="50">
        <f t="shared" ref="AI71" si="125">W71/W$54*1000</f>
        <v>30.722325340843216</v>
      </c>
      <c r="AJ71" s="50">
        <f t="shared" ref="AJ71" si="126">X71/X$54*1000</f>
        <v>28.720027530106989</v>
      </c>
      <c r="AK71" s="50">
        <f t="shared" ref="AK71" si="127">Y71/Y$54*1000</f>
        <v>28.448376226231225</v>
      </c>
      <c r="AL71" s="50">
        <f t="shared" ref="AL71" si="128">Z71/Z$54*1000</f>
        <v>27.343569231757257</v>
      </c>
      <c r="AM71" s="50">
        <f t="shared" ref="AM71" si="129">AA71/AA$54*1000</f>
        <v>26.377862472682796</v>
      </c>
      <c r="AN71" s="50">
        <f t="shared" ref="AN71" si="130">AB71/AB$54*1000</f>
        <v>26.515523603809346</v>
      </c>
      <c r="AO71" s="50">
        <f t="shared" ref="AO71" si="131">AC71/AC$54*1000</f>
        <v>25.330906804036466</v>
      </c>
      <c r="AP71" s="50">
        <f t="shared" ref="AP71" si="132">AD71/AD$54*1000</f>
        <v>25.040563507812351</v>
      </c>
      <c r="AQ71" s="50">
        <f t="shared" ref="AQ71" si="133">AE71/AE$54*1000</f>
        <v>24.9969644371538</v>
      </c>
      <c r="AR71" s="50">
        <f t="shared" ref="AR71" si="134">AF71/AF$54*1000</f>
        <v>25.126209288552833</v>
      </c>
      <c r="AT71" s="118">
        <f t="shared" si="122"/>
        <v>0.2669619660428989</v>
      </c>
      <c r="AU71" s="118">
        <f>AI71/AU$53</f>
        <v>0.25100619796144852</v>
      </c>
      <c r="AV71" s="118">
        <f t="shared" ref="AV71" si="135">AJ71/AV$53</f>
        <v>0.23464711201715396</v>
      </c>
      <c r="AW71" s="118">
        <f t="shared" ref="AW71" si="136">AK71/AW$53</f>
        <v>0.23242767842283299</v>
      </c>
      <c r="AX71" s="118">
        <f t="shared" ref="AX71" si="137">AL71/AX$53</f>
        <v>0.22340123266758749</v>
      </c>
      <c r="AY71" s="118">
        <f t="shared" ref="AY71" si="138">AM71/AY$53</f>
        <v>0.21551125756799105</v>
      </c>
      <c r="AZ71" s="118">
        <f t="shared" ref="AZ71" si="139">AN71/AZ$53</f>
        <v>0.21663597051689049</v>
      </c>
      <c r="BA71" s="118">
        <f t="shared" ref="BA71" si="140">AO71/BA$53</f>
        <v>0.20695746618320493</v>
      </c>
      <c r="BB71" s="118">
        <f t="shared" ref="BB71" si="141">AP71/BB$53</f>
        <v>0.20458531609103975</v>
      </c>
      <c r="BC71" s="118">
        <f t="shared" ref="BC71" si="142">AQ71/BC$53</f>
        <v>0.20422910487202417</v>
      </c>
      <c r="BD71" s="118">
        <f>AR71/BD$53</f>
        <v>0.20528505550062567</v>
      </c>
    </row>
    <row r="72" spans="1:56" ht="13.5" hidden="1" outlineLevel="1">
      <c r="B72" s="397" t="s">
        <v>333</v>
      </c>
      <c r="C72" s="397"/>
      <c r="D72" s="57">
        <f>D71/D54*1000</f>
        <v>33.595708085236929</v>
      </c>
      <c r="E72" s="57">
        <f t="shared" ref="E72:O72" si="143">E71/E54*1000</f>
        <v>31.746695500497189</v>
      </c>
      <c r="F72" s="57">
        <f t="shared" si="143"/>
        <v>27.702061788174255</v>
      </c>
      <c r="G72" s="57">
        <f t="shared" si="143"/>
        <v>24.067147649438716</v>
      </c>
      <c r="H72" s="57">
        <f t="shared" si="143"/>
        <v>27.42012562857132</v>
      </c>
      <c r="I72" s="57">
        <f t="shared" si="143"/>
        <v>22.558278030795329</v>
      </c>
      <c r="J72" s="57">
        <f t="shared" si="143"/>
        <v>21.176078903505257</v>
      </c>
      <c r="K72" s="57">
        <f t="shared" si="143"/>
        <v>27.658470084006687</v>
      </c>
      <c r="L72" s="57">
        <f t="shared" si="143"/>
        <v>18.588994635731364</v>
      </c>
      <c r="M72" s="57">
        <f t="shared" si="143"/>
        <v>22.60276172205641</v>
      </c>
      <c r="N72" s="57">
        <f t="shared" si="143"/>
        <v>24.54962792717761</v>
      </c>
      <c r="O72" s="57">
        <f t="shared" si="143"/>
        <v>26.606568589876574</v>
      </c>
      <c r="P72" s="57">
        <f>P71/P54*1000</f>
        <v>25.126209288552833</v>
      </c>
      <c r="V72" s="111">
        <f>V71/V54*1000</f>
        <v>32.675258384100779</v>
      </c>
      <c r="W72" s="111">
        <f t="shared" ref="W72" si="144">W71/W54*1000</f>
        <v>30.722325340843216</v>
      </c>
      <c r="X72" s="111">
        <f t="shared" ref="X72" si="145">X71/X54*1000</f>
        <v>28.720027530106989</v>
      </c>
      <c r="Y72" s="111">
        <f t="shared" ref="Y72" si="146">Y71/Y54*1000</f>
        <v>28.448376226231225</v>
      </c>
      <c r="Z72" s="111">
        <f t="shared" ref="Z72" si="147">Z71/Z54*1000</f>
        <v>27.343569231757257</v>
      </c>
      <c r="AA72" s="111">
        <f t="shared" ref="AA72" si="148">AA71/AA54*1000</f>
        <v>26.377862472682796</v>
      </c>
      <c r="AB72" s="111">
        <f t="shared" ref="AB72" si="149">AB71/AB54*1000</f>
        <v>26.515523603809346</v>
      </c>
      <c r="AC72" s="111">
        <f t="shared" ref="AC72" si="150">AC71/AC54*1000</f>
        <v>25.330906804036466</v>
      </c>
      <c r="AD72" s="111">
        <f t="shared" ref="AD72" si="151">AD71/AD54*1000</f>
        <v>25.040563507812351</v>
      </c>
      <c r="AE72" s="111">
        <f t="shared" ref="AE72" si="152">AE71/AE54*1000</f>
        <v>24.9969644371538</v>
      </c>
      <c r="AF72" s="111">
        <f t="shared" ref="AF72" si="153">AF71/AF54*1000</f>
        <v>25.126209288552833</v>
      </c>
      <c r="AZ72" s="120">
        <f>AZ48-AZ71</f>
        <v>4.8189026117225309E-2</v>
      </c>
    </row>
    <row r="73" spans="1:56" ht="13.5" hidden="1" outlineLevel="1">
      <c r="B73" s="397" t="s">
        <v>412</v>
      </c>
      <c r="C73" s="397"/>
      <c r="D73" s="62">
        <v>528.88143000000105</v>
      </c>
      <c r="E73" s="62">
        <v>528.88143000000173</v>
      </c>
      <c r="F73" s="62">
        <v>528.88142999999855</v>
      </c>
      <c r="G73" s="62">
        <v>528.88143000000036</v>
      </c>
      <c r="H73" s="62">
        <v>528.88142999999945</v>
      </c>
      <c r="I73" s="62">
        <v>528.88143000000036</v>
      </c>
      <c r="J73" s="62">
        <v>528.88143000000082</v>
      </c>
      <c r="K73" s="62">
        <v>528.88142999999491</v>
      </c>
      <c r="L73" s="62">
        <v>528.88143000000127</v>
      </c>
      <c r="M73" s="62">
        <v>528.88142999999855</v>
      </c>
      <c r="N73" s="62">
        <v>528.88142999999582</v>
      </c>
      <c r="O73" s="62">
        <v>373.11005882706922</v>
      </c>
      <c r="P73" s="62">
        <f>SUM(D73:O73)</f>
        <v>6190.8057888270623</v>
      </c>
      <c r="Q73" s="87">
        <f>P73/$P$54*1000</f>
        <v>5.3439823186645263</v>
      </c>
      <c r="V73" s="62">
        <f>D73+E73</f>
        <v>1057.7628600000028</v>
      </c>
      <c r="W73" s="62">
        <f t="shared" ref="W73" si="154">V73+F73</f>
        <v>1586.6442900000013</v>
      </c>
      <c r="X73" s="62">
        <f t="shared" ref="X73" si="155">W73+G73</f>
        <v>2115.5257200000015</v>
      </c>
      <c r="Y73" s="62">
        <f t="shared" ref="Y73" si="156">X73+H73</f>
        <v>2644.4071500000009</v>
      </c>
      <c r="Z73" s="62">
        <f t="shared" ref="Z73" si="157">Y73+I73</f>
        <v>3173.2885800000013</v>
      </c>
      <c r="AA73" s="117">
        <f t="shared" ref="AA73" si="158">Z73+J73</f>
        <v>3702.1700100000021</v>
      </c>
      <c r="AB73" s="117">
        <f t="shared" ref="AB73" si="159">AA73+K73</f>
        <v>4231.0514399999975</v>
      </c>
      <c r="AC73" s="117">
        <f t="shared" ref="AC73" si="160">AB73+L73</f>
        <v>4759.9328699999987</v>
      </c>
      <c r="AD73" s="117">
        <f t="shared" ref="AD73" si="161">AC73+M73</f>
        <v>5288.8142999999973</v>
      </c>
      <c r="AE73" s="117">
        <f t="shared" ref="AE73" si="162">AD73+N73</f>
        <v>5817.6957299999931</v>
      </c>
      <c r="AF73" s="117">
        <f>AE73+O73</f>
        <v>6190.8057888270623</v>
      </c>
      <c r="AH73" s="50">
        <f>V73/V$54*1000</f>
        <v>6.9793992939857006</v>
      </c>
      <c r="AI73" s="50">
        <f t="shared" ref="AI73" si="163">W73/W$54*1000</f>
        <v>6.3579706433929655</v>
      </c>
      <c r="AJ73" s="50">
        <f t="shared" ref="AJ73" si="164">X73/X$54*1000</f>
        <v>5.9267886469268243</v>
      </c>
      <c r="AK73" s="50">
        <f t="shared" ref="AK73" si="165">Y73/Y$54*1000</f>
        <v>5.8602729571428274</v>
      </c>
      <c r="AL73" s="50">
        <f t="shared" ref="AL73" si="166">Z73/Z$54*1000</f>
        <v>5.7132723468917463</v>
      </c>
      <c r="AM73" s="50">
        <f t="shared" ref="AM73" si="167">AA73/AA$54*1000</f>
        <v>5.6218016424261048</v>
      </c>
      <c r="AN73" s="50">
        <f t="shared" ref="AN73" si="168">AB73/AB$54*1000</f>
        <v>5.7342586822614168</v>
      </c>
      <c r="AO73" s="50">
        <f t="shared" ref="AO73" si="169">AC73/AC$54*1000</f>
        <v>5.4869353420103426</v>
      </c>
      <c r="AP73" s="50">
        <f t="shared" ref="AP73" si="170">AD73/AD$54*1000</f>
        <v>5.4477637015192233</v>
      </c>
      <c r="AQ73" s="50">
        <f t="shared" ref="AQ73" si="171">AE73/AE$54*1000</f>
        <v>5.4603537964959115</v>
      </c>
      <c r="AR73" s="50">
        <f t="shared" ref="AR73" si="172">AF73/AF$54*1000</f>
        <v>5.3439823186645263</v>
      </c>
    </row>
    <row r="74" spans="1:56" hidden="1" outlineLevel="1">
      <c r="D74" s="63">
        <f t="shared" ref="D74:P74" si="173">D72/D53</f>
        <v>0.27448218390836715</v>
      </c>
      <c r="E74" s="63">
        <f t="shared" si="173"/>
        <v>0.25937546220910224</v>
      </c>
      <c r="F74" s="63">
        <f t="shared" si="173"/>
        <v>0.22633017286288198</v>
      </c>
      <c r="G74" s="63">
        <f t="shared" si="173"/>
        <v>0.19663235644573188</v>
      </c>
      <c r="H74" s="63">
        <f t="shared" si="173"/>
        <v>0.22402671039040747</v>
      </c>
      <c r="I74" s="63">
        <f t="shared" si="173"/>
        <v>0.18430465592197906</v>
      </c>
      <c r="J74" s="63">
        <f t="shared" si="173"/>
        <v>0.17301187310304705</v>
      </c>
      <c r="K74" s="63">
        <f t="shared" si="173"/>
        <v>0.22597402182924864</v>
      </c>
      <c r="L74" s="63">
        <f t="shared" si="173"/>
        <v>0.15187499044018091</v>
      </c>
      <c r="M74" s="63">
        <f t="shared" si="173"/>
        <v>0.18466809462952671</v>
      </c>
      <c r="N74" s="63">
        <f t="shared" si="173"/>
        <v>0.20057429569554583</v>
      </c>
      <c r="O74" s="63">
        <f t="shared" si="173"/>
        <v>0.21737982227754504</v>
      </c>
      <c r="P74" s="63">
        <f t="shared" si="173"/>
        <v>0.20528505550062567</v>
      </c>
    </row>
    <row r="75" spans="1:56" collapsed="1"/>
    <row r="76" spans="1:56" ht="14" customHeight="1">
      <c r="C76" s="401" t="s">
        <v>466</v>
      </c>
      <c r="D76" s="401"/>
      <c r="E76" s="401"/>
      <c r="F76" s="401"/>
      <c r="G76" s="401"/>
      <c r="H76" s="401"/>
      <c r="I76" s="401"/>
      <c r="J76" s="401"/>
      <c r="K76" s="401"/>
      <c r="L76" s="401"/>
      <c r="M76" s="401"/>
      <c r="N76" s="401"/>
      <c r="O76" s="401"/>
      <c r="P76" s="401"/>
      <c r="Q76" s="66">
        <f>P75/P57</f>
        <v>0</v>
      </c>
      <c r="R76" s="50"/>
      <c r="S76" s="106"/>
      <c r="T76" s="106"/>
      <c r="U76" s="160"/>
      <c r="V76" s="160"/>
      <c r="W76" s="160"/>
      <c r="X76" s="160"/>
      <c r="Y76" s="160"/>
      <c r="Z76" s="160"/>
    </row>
    <row r="77" spans="1:56" ht="13.5">
      <c r="A77" s="48" t="s">
        <v>604</v>
      </c>
      <c r="C77" s="51" t="s">
        <v>334</v>
      </c>
      <c r="D77" s="53" t="s">
        <v>320</v>
      </c>
      <c r="E77" s="53" t="s">
        <v>321</v>
      </c>
      <c r="F77" s="53" t="s">
        <v>322</v>
      </c>
      <c r="G77" s="53" t="s">
        <v>323</v>
      </c>
      <c r="H77" s="53" t="s">
        <v>324</v>
      </c>
      <c r="I77" s="53" t="s">
        <v>325</v>
      </c>
      <c r="J77" s="53" t="s">
        <v>326</v>
      </c>
      <c r="K77" s="53" t="s">
        <v>327</v>
      </c>
      <c r="L77" s="53" t="s">
        <v>328</v>
      </c>
      <c r="M77" s="53" t="s">
        <v>329</v>
      </c>
      <c r="N77" s="53" t="s">
        <v>330</v>
      </c>
      <c r="O77" s="53" t="s">
        <v>331</v>
      </c>
      <c r="P77" s="54" t="s">
        <v>332</v>
      </c>
      <c r="Q77" s="82" t="s">
        <v>333</v>
      </c>
      <c r="R77" s="82" t="s">
        <v>430</v>
      </c>
      <c r="S77" s="82" t="s">
        <v>434</v>
      </c>
      <c r="T77" s="82" t="s">
        <v>424</v>
      </c>
      <c r="U77" s="160"/>
      <c r="V77" s="63"/>
      <c r="W77" s="160"/>
      <c r="X77" s="160"/>
      <c r="Y77" s="160"/>
      <c r="Z77" s="160"/>
    </row>
    <row r="78" spans="1:56" ht="13.5">
      <c r="A78" s="48">
        <v>125</v>
      </c>
      <c r="B78" s="400" t="s">
        <v>435</v>
      </c>
      <c r="C78" s="400"/>
      <c r="D78" s="159">
        <v>125</v>
      </c>
      <c r="E78" s="159">
        <v>116</v>
      </c>
      <c r="F78" s="159">
        <v>117</v>
      </c>
      <c r="G78" s="159">
        <v>115.56374772299976</v>
      </c>
      <c r="H78" s="159">
        <v>117.21207273601087</v>
      </c>
      <c r="I78" s="159"/>
      <c r="J78" s="159"/>
      <c r="K78" s="159"/>
      <c r="L78" s="159"/>
      <c r="M78" s="159"/>
      <c r="N78" s="159"/>
      <c r="O78" s="159"/>
      <c r="P78" s="159">
        <f>SUMPRODUCT(D79:G79,D78:G78)/P79</f>
        <v>101.90326266335941</v>
      </c>
      <c r="Q78" s="160"/>
      <c r="R78" s="160"/>
      <c r="S78" s="160"/>
      <c r="U78" s="160"/>
      <c r="V78" s="160"/>
      <c r="W78" s="160"/>
      <c r="X78" s="160"/>
      <c r="Y78" s="160"/>
      <c r="Z78" s="160"/>
      <c r="AT78" s="117">
        <f>$P$78</f>
        <v>101.90326266335941</v>
      </c>
      <c r="AU78" s="117">
        <f t="shared" ref="AU78:BD78" si="174">$P$78</f>
        <v>101.90326266335941</v>
      </c>
      <c r="AV78" s="117">
        <f t="shared" si="174"/>
        <v>101.90326266335941</v>
      </c>
      <c r="AW78" s="117">
        <f t="shared" si="174"/>
        <v>101.90326266335941</v>
      </c>
      <c r="AX78" s="117">
        <f t="shared" si="174"/>
        <v>101.90326266335941</v>
      </c>
      <c r="AY78" s="117">
        <f t="shared" si="174"/>
        <v>101.90326266335941</v>
      </c>
      <c r="AZ78" s="117">
        <f t="shared" si="174"/>
        <v>101.90326266335941</v>
      </c>
      <c r="BA78" s="117">
        <f t="shared" si="174"/>
        <v>101.90326266335941</v>
      </c>
      <c r="BB78" s="117">
        <f t="shared" si="174"/>
        <v>101.90326266335941</v>
      </c>
      <c r="BC78" s="117">
        <f t="shared" si="174"/>
        <v>101.90326266335941</v>
      </c>
      <c r="BD78" s="117">
        <f t="shared" si="174"/>
        <v>101.90326266335941</v>
      </c>
    </row>
    <row r="79" spans="1:56" s="76" customFormat="1" ht="13.5">
      <c r="A79" s="353">
        <f>SUM(D79:F79)</f>
        <v>311281</v>
      </c>
      <c r="C79" s="73" t="s">
        <v>411</v>
      </c>
      <c r="D79" s="77">
        <v>97611</v>
      </c>
      <c r="E79" s="77">
        <v>106294</v>
      </c>
      <c r="F79" s="77">
        <v>107376</v>
      </c>
      <c r="G79" s="77">
        <v>110370</v>
      </c>
      <c r="H79" s="77">
        <v>67531</v>
      </c>
      <c r="I79" s="77"/>
      <c r="J79" s="77"/>
      <c r="K79" s="77"/>
      <c r="L79" s="77"/>
      <c r="M79" s="77"/>
      <c r="N79" s="77"/>
      <c r="O79" s="77"/>
      <c r="P79" s="159">
        <f>SUM(D79:O79)</f>
        <v>489182</v>
      </c>
      <c r="Q79" s="79"/>
      <c r="R79" s="79"/>
      <c r="S79" s="79"/>
      <c r="T79" s="79"/>
      <c r="U79" s="96"/>
      <c r="V79" s="121">
        <f>D79+E79</f>
        <v>203905</v>
      </c>
      <c r="W79" s="121">
        <f>V79+F79</f>
        <v>311281</v>
      </c>
      <c r="X79" s="160">
        <f t="shared" ref="X79:X95" si="175">W79+G79</f>
        <v>421651</v>
      </c>
      <c r="Y79" s="160">
        <f t="shared" ref="Y79:Y95" si="176">X79+H79</f>
        <v>489182</v>
      </c>
      <c r="Z79" s="160">
        <f t="shared" ref="Z79:Z95" si="177">Y79+I79</f>
        <v>489182</v>
      </c>
      <c r="AA79" s="48">
        <f t="shared" ref="AA79:AA95" si="178">Z79+J79</f>
        <v>489182</v>
      </c>
      <c r="AB79" s="48">
        <f t="shared" ref="AB79:AB95" si="179">AA79+K79</f>
        <v>489182</v>
      </c>
      <c r="AC79" s="48">
        <f t="shared" ref="AC79:AC95" si="180">AB79+L79</f>
        <v>489182</v>
      </c>
      <c r="AD79" s="48">
        <f t="shared" ref="AD79:AD95" si="181">AC79+M79</f>
        <v>489182</v>
      </c>
      <c r="AE79" s="48">
        <f t="shared" ref="AE79:AE95" si="182">AD79+N79</f>
        <v>489182</v>
      </c>
      <c r="AF79" s="48">
        <f t="shared" ref="AF79:AF95" si="183">AE79+O79</f>
        <v>489182</v>
      </c>
    </row>
    <row r="80" spans="1:56" ht="13.5">
      <c r="A80" s="353">
        <f t="shared" ref="A80:A95" si="184">SUM(D80:F80)</f>
        <v>2230.1126399999998</v>
      </c>
      <c r="B80" s="398" t="s">
        <v>135</v>
      </c>
      <c r="C80" s="48" t="s">
        <v>572</v>
      </c>
      <c r="D80" s="62">
        <f>415.478390812441+D98</f>
        <v>818.33240999999953</v>
      </c>
      <c r="E80" s="62">
        <f>362.675055365863+E98</f>
        <v>613.15616999999997</v>
      </c>
      <c r="F80" s="86">
        <f>409.48744019919+F98</f>
        <v>798.62406000000021</v>
      </c>
      <c r="G80" s="62">
        <v>466.69394999999997</v>
      </c>
      <c r="H80" s="62">
        <v>254</v>
      </c>
      <c r="I80" s="62"/>
      <c r="J80" s="62"/>
      <c r="K80" s="62"/>
      <c r="L80" s="62"/>
      <c r="M80" s="62"/>
      <c r="N80" s="62"/>
      <c r="O80" s="62"/>
      <c r="P80" s="159">
        <f>SUM(D80:O80)</f>
        <v>2950.8065899999997</v>
      </c>
      <c r="Q80" s="87">
        <f>P80/$P$79*1000</f>
        <v>6.0321242196156026</v>
      </c>
      <c r="R80" s="63">
        <f>P80/$P$71</f>
        <v>0.10137517205648054</v>
      </c>
      <c r="S80" s="160"/>
      <c r="T80" s="308">
        <f t="shared" ref="T80:T92" si="185">Q80-Q32</f>
        <v>-2.6716501291590609</v>
      </c>
      <c r="U80" s="121"/>
      <c r="V80" s="62">
        <f t="shared" ref="V80:V94" si="186">D80+E80</f>
        <v>1431.4885799999995</v>
      </c>
      <c r="W80" s="62">
        <f t="shared" ref="W80:W95" si="187">V80+F80</f>
        <v>2230.1126399999998</v>
      </c>
      <c r="X80" s="62">
        <f t="shared" si="175"/>
        <v>2696.8065899999997</v>
      </c>
      <c r="Y80" s="62">
        <f t="shared" si="176"/>
        <v>2950.8065899999997</v>
      </c>
      <c r="Z80" s="62">
        <f t="shared" si="177"/>
        <v>2950.8065899999997</v>
      </c>
      <c r="AA80" s="117">
        <f t="shared" si="178"/>
        <v>2950.8065899999997</v>
      </c>
      <c r="AB80" s="117">
        <f t="shared" si="179"/>
        <v>2950.8065899999997</v>
      </c>
      <c r="AC80" s="117">
        <f t="shared" si="180"/>
        <v>2950.8065899999997</v>
      </c>
      <c r="AD80" s="117">
        <f t="shared" si="181"/>
        <v>2950.8065899999997</v>
      </c>
      <c r="AE80" s="117">
        <f t="shared" si="182"/>
        <v>2950.8065899999997</v>
      </c>
      <c r="AF80" s="117">
        <f t="shared" si="183"/>
        <v>2950.8065899999997</v>
      </c>
      <c r="AH80" s="50">
        <f>V80/V$79*1000</f>
        <v>7.0203701723841965</v>
      </c>
      <c r="AI80" s="50">
        <f t="shared" ref="AI80:AR80" si="188">W80/W$79*1000</f>
        <v>7.164306976654534</v>
      </c>
      <c r="AJ80" s="50">
        <f t="shared" si="188"/>
        <v>6.3958263824821948</v>
      </c>
      <c r="AK80" s="50">
        <f t="shared" si="188"/>
        <v>6.0321242196156026</v>
      </c>
      <c r="AL80" s="50">
        <f t="shared" si="188"/>
        <v>6.0321242196156026</v>
      </c>
      <c r="AM80" s="50">
        <f t="shared" si="188"/>
        <v>6.0321242196156026</v>
      </c>
      <c r="AN80" s="50">
        <f t="shared" si="188"/>
        <v>6.0321242196156026</v>
      </c>
      <c r="AO80" s="50">
        <f t="shared" si="188"/>
        <v>6.0321242196156026</v>
      </c>
      <c r="AP80" s="50">
        <f t="shared" si="188"/>
        <v>6.0321242196156026</v>
      </c>
      <c r="AQ80" s="50">
        <f t="shared" si="188"/>
        <v>6.0321242196156026</v>
      </c>
      <c r="AR80" s="50">
        <f t="shared" si="188"/>
        <v>6.0321242196156026</v>
      </c>
      <c r="AT80" s="118">
        <f>AH80/AT$78</f>
        <v>6.889249655897875E-2</v>
      </c>
      <c r="AU80" s="118">
        <f t="shared" ref="AU80:BD80" si="189">AI80/AU$78</f>
        <v>7.0304981306850242E-2</v>
      </c>
      <c r="AV80" s="118">
        <f t="shared" si="189"/>
        <v>6.2763705649062543E-2</v>
      </c>
      <c r="AW80" s="118">
        <f t="shared" si="189"/>
        <v>5.9194613223944675E-2</v>
      </c>
      <c r="AX80" s="118">
        <f t="shared" si="189"/>
        <v>5.9194613223944675E-2</v>
      </c>
      <c r="AY80" s="118">
        <f t="shared" si="189"/>
        <v>5.9194613223944675E-2</v>
      </c>
      <c r="AZ80" s="118">
        <f t="shared" si="189"/>
        <v>5.9194613223944675E-2</v>
      </c>
      <c r="BA80" s="118">
        <f t="shared" si="189"/>
        <v>5.9194613223944675E-2</v>
      </c>
      <c r="BB80" s="118">
        <f t="shared" si="189"/>
        <v>5.9194613223944675E-2</v>
      </c>
      <c r="BC80" s="118">
        <f t="shared" si="189"/>
        <v>5.9194613223944675E-2</v>
      </c>
      <c r="BD80" s="118">
        <f t="shared" si="189"/>
        <v>5.9194613223944675E-2</v>
      </c>
    </row>
    <row r="81" spans="1:56" ht="13.5">
      <c r="A81" s="353">
        <f t="shared" si="184"/>
        <v>216.13543000000001</v>
      </c>
      <c r="B81" s="398"/>
      <c r="C81" s="48" t="s">
        <v>402</v>
      </c>
      <c r="D81" s="62">
        <v>71.91810000000001</v>
      </c>
      <c r="E81" s="62">
        <v>101.48011</v>
      </c>
      <c r="F81" s="86">
        <v>42.737220000000001</v>
      </c>
      <c r="G81" s="62">
        <v>80.120259999999988</v>
      </c>
      <c r="H81" s="62">
        <v>77.707319999999967</v>
      </c>
      <c r="I81" s="62"/>
      <c r="J81" s="62"/>
      <c r="K81" s="62"/>
      <c r="L81" s="62"/>
      <c r="M81" s="62"/>
      <c r="N81" s="62"/>
      <c r="O81" s="62"/>
      <c r="P81" s="159">
        <f t="shared" ref="P81:P88" si="190">SUM(D81:O81)</f>
        <v>373.96301</v>
      </c>
      <c r="Q81" s="87">
        <f t="shared" ref="Q81:Q91" si="191">P81/$P$79*1000</f>
        <v>0.76446600651700192</v>
      </c>
      <c r="R81" s="63">
        <f t="shared" ref="R81:R89" si="192">P81/$P$71</f>
        <v>1.2847526032368443E-2</v>
      </c>
      <c r="S81" s="160"/>
      <c r="T81" s="308">
        <f t="shared" si="185"/>
        <v>-0.28363390625211093</v>
      </c>
      <c r="U81" s="160"/>
      <c r="V81" s="62">
        <f t="shared" si="186"/>
        <v>173.39821000000001</v>
      </c>
      <c r="W81" s="62">
        <f t="shared" si="187"/>
        <v>216.13543000000001</v>
      </c>
      <c r="X81" s="62">
        <f t="shared" si="175"/>
        <v>296.25569000000002</v>
      </c>
      <c r="Y81" s="62">
        <f t="shared" si="176"/>
        <v>373.96301</v>
      </c>
      <c r="Z81" s="62">
        <f t="shared" si="177"/>
        <v>373.96301</v>
      </c>
      <c r="AA81" s="117">
        <f t="shared" si="178"/>
        <v>373.96301</v>
      </c>
      <c r="AB81" s="117">
        <f t="shared" si="179"/>
        <v>373.96301</v>
      </c>
      <c r="AC81" s="117">
        <f t="shared" si="180"/>
        <v>373.96301</v>
      </c>
      <c r="AD81" s="117">
        <f t="shared" si="181"/>
        <v>373.96301</v>
      </c>
      <c r="AE81" s="117">
        <f t="shared" si="182"/>
        <v>373.96301</v>
      </c>
      <c r="AF81" s="117">
        <f t="shared" si="183"/>
        <v>373.96301</v>
      </c>
      <c r="AH81" s="50">
        <f t="shared" ref="AH81:AH96" si="193">V81/V$79*1000</f>
        <v>0.85038723915548908</v>
      </c>
      <c r="AI81" s="50">
        <f t="shared" ref="AI81:AI96" si="194">W81/W$79*1000</f>
        <v>0.69434186474600124</v>
      </c>
      <c r="AJ81" s="50">
        <f t="shared" ref="AJ81:AJ96" si="195">X81/X$79*1000</f>
        <v>0.70260876886334911</v>
      </c>
      <c r="AK81" s="50">
        <f t="shared" ref="AK81:AK96" si="196">Y81/Y$79*1000</f>
        <v>0.76446600651700192</v>
      </c>
      <c r="AL81" s="50">
        <f t="shared" ref="AL81:AL96" si="197">Z81/Z$79*1000</f>
        <v>0.76446600651700192</v>
      </c>
      <c r="AM81" s="50">
        <f t="shared" ref="AM81:AM96" si="198">AA81/AA$79*1000</f>
        <v>0.76446600651700192</v>
      </c>
      <c r="AN81" s="50">
        <f t="shared" ref="AN81:AN96" si="199">AB81/AB$79*1000</f>
        <v>0.76446600651700192</v>
      </c>
      <c r="AO81" s="50">
        <f t="shared" ref="AO81:AO96" si="200">AC81/AC$79*1000</f>
        <v>0.76446600651700192</v>
      </c>
      <c r="AP81" s="50">
        <f t="shared" ref="AP81:AP96" si="201">AD81/AD$79*1000</f>
        <v>0.76446600651700192</v>
      </c>
      <c r="AQ81" s="50">
        <f t="shared" ref="AQ81:AQ96" si="202">AE81/AE$79*1000</f>
        <v>0.76446600651700192</v>
      </c>
      <c r="AR81" s="50">
        <f t="shared" ref="AR81:AR96" si="203">AF81/AF$79*1000</f>
        <v>0.76446600651700192</v>
      </c>
      <c r="AT81" s="118">
        <f t="shared" ref="AT81:AT98" si="204">AH81/AT$78</f>
        <v>8.3450442795415664E-3</v>
      </c>
      <c r="AU81" s="118">
        <f t="shared" ref="AU81:AU98" si="205">AI81/AU$78</f>
        <v>6.8137353662539842E-3</v>
      </c>
      <c r="AV81" s="118">
        <f t="shared" ref="AV81:AV98" si="206">AJ81/AV$78</f>
        <v>6.8948603852306374E-3</v>
      </c>
      <c r="AW81" s="118">
        <f t="shared" ref="AW81:AW98" si="207">AK81/AW$78</f>
        <v>7.5018795918481932E-3</v>
      </c>
      <c r="AX81" s="118">
        <f t="shared" ref="AX81:AX98" si="208">AL81/AX$78</f>
        <v>7.5018795918481932E-3</v>
      </c>
      <c r="AY81" s="118">
        <f t="shared" ref="AY81:AY98" si="209">AM81/AY$78</f>
        <v>7.5018795918481932E-3</v>
      </c>
      <c r="AZ81" s="118">
        <f t="shared" ref="AZ81:AZ98" si="210">AN81/AZ$78</f>
        <v>7.5018795918481932E-3</v>
      </c>
      <c r="BA81" s="118">
        <f t="shared" ref="BA81:BA98" si="211">AO81/BA$78</f>
        <v>7.5018795918481932E-3</v>
      </c>
      <c r="BB81" s="118">
        <f t="shared" ref="BB81:BB98" si="212">AP81/BB$78</f>
        <v>7.5018795918481932E-3</v>
      </c>
      <c r="BC81" s="118">
        <f t="shared" ref="BC81:BC98" si="213">AQ81/BC$78</f>
        <v>7.5018795918481932E-3</v>
      </c>
      <c r="BD81" s="118">
        <f t="shared" ref="BD81:BD98" si="214">AR81/BD$78</f>
        <v>7.5018795918481932E-3</v>
      </c>
    </row>
    <row r="82" spans="1:56" ht="13.5">
      <c r="A82" s="353">
        <f t="shared" si="184"/>
        <v>25</v>
      </c>
      <c r="B82" s="398"/>
      <c r="C82" s="48" t="s">
        <v>403</v>
      </c>
      <c r="D82" s="62">
        <v>12.5</v>
      </c>
      <c r="E82" s="62">
        <v>0</v>
      </c>
      <c r="F82" s="86">
        <v>12.5</v>
      </c>
      <c r="G82" s="62">
        <v>12.5</v>
      </c>
      <c r="H82" s="62">
        <v>16.166</v>
      </c>
      <c r="I82" s="62"/>
      <c r="J82" s="62"/>
      <c r="K82" s="62"/>
      <c r="L82" s="62"/>
      <c r="M82" s="62"/>
      <c r="N82" s="62"/>
      <c r="O82" s="62"/>
      <c r="P82" s="159">
        <f t="shared" si="190"/>
        <v>53.665999999999997</v>
      </c>
      <c r="Q82" s="87">
        <f t="shared" si="191"/>
        <v>0.1097055901484519</v>
      </c>
      <c r="R82" s="63">
        <f t="shared" si="192"/>
        <v>1.8436992793835006E-3</v>
      </c>
      <c r="S82" s="160"/>
      <c r="T82" s="308">
        <f t="shared" si="185"/>
        <v>1.3184129505647169</v>
      </c>
      <c r="U82" s="160"/>
      <c r="V82" s="62">
        <f t="shared" si="186"/>
        <v>12.5</v>
      </c>
      <c r="W82" s="62">
        <f t="shared" si="187"/>
        <v>25</v>
      </c>
      <c r="X82" s="62">
        <f t="shared" si="175"/>
        <v>37.5</v>
      </c>
      <c r="Y82" s="62">
        <f t="shared" si="176"/>
        <v>53.665999999999997</v>
      </c>
      <c r="Z82" s="62">
        <f t="shared" si="177"/>
        <v>53.665999999999997</v>
      </c>
      <c r="AA82" s="117">
        <f t="shared" si="178"/>
        <v>53.665999999999997</v>
      </c>
      <c r="AB82" s="117">
        <f t="shared" si="179"/>
        <v>53.665999999999997</v>
      </c>
      <c r="AC82" s="117">
        <f t="shared" si="180"/>
        <v>53.665999999999997</v>
      </c>
      <c r="AD82" s="117">
        <f t="shared" si="181"/>
        <v>53.665999999999997</v>
      </c>
      <c r="AE82" s="117">
        <f t="shared" si="182"/>
        <v>53.665999999999997</v>
      </c>
      <c r="AF82" s="117">
        <f t="shared" si="183"/>
        <v>53.665999999999997</v>
      </c>
      <c r="AH82" s="50">
        <f t="shared" si="193"/>
        <v>6.130305779652289E-2</v>
      </c>
      <c r="AI82" s="50">
        <f t="shared" si="194"/>
        <v>8.0313286066287376E-2</v>
      </c>
      <c r="AJ82" s="50">
        <f t="shared" si="195"/>
        <v>8.8936110669724483E-2</v>
      </c>
      <c r="AK82" s="50">
        <f t="shared" si="196"/>
        <v>0.1097055901484519</v>
      </c>
      <c r="AL82" s="50">
        <f t="shared" si="197"/>
        <v>0.1097055901484519</v>
      </c>
      <c r="AM82" s="50">
        <f t="shared" si="198"/>
        <v>0.1097055901484519</v>
      </c>
      <c r="AN82" s="50">
        <f t="shared" si="199"/>
        <v>0.1097055901484519</v>
      </c>
      <c r="AO82" s="50">
        <f t="shared" si="200"/>
        <v>0.1097055901484519</v>
      </c>
      <c r="AP82" s="50">
        <f t="shared" si="201"/>
        <v>0.1097055901484519</v>
      </c>
      <c r="AQ82" s="50">
        <f t="shared" si="202"/>
        <v>0.1097055901484519</v>
      </c>
      <c r="AR82" s="50">
        <f t="shared" si="203"/>
        <v>0.1097055901484519</v>
      </c>
      <c r="AT82" s="118">
        <f t="shared" si="204"/>
        <v>6.0158091305711613E-4</v>
      </c>
      <c r="AU82" s="118">
        <f t="shared" si="205"/>
        <v>7.8813262664223819E-4</v>
      </c>
      <c r="AV82" s="118">
        <f t="shared" si="206"/>
        <v>8.7275037467178735E-4</v>
      </c>
      <c r="AW82" s="118">
        <f t="shared" si="207"/>
        <v>1.0765660223350034E-3</v>
      </c>
      <c r="AX82" s="118">
        <f t="shared" si="208"/>
        <v>1.0765660223350034E-3</v>
      </c>
      <c r="AY82" s="118">
        <f t="shared" si="209"/>
        <v>1.0765660223350034E-3</v>
      </c>
      <c r="AZ82" s="118">
        <f t="shared" si="210"/>
        <v>1.0765660223350034E-3</v>
      </c>
      <c r="BA82" s="118">
        <f t="shared" si="211"/>
        <v>1.0765660223350034E-3</v>
      </c>
      <c r="BB82" s="118">
        <f t="shared" si="212"/>
        <v>1.0765660223350034E-3</v>
      </c>
      <c r="BC82" s="118">
        <f t="shared" si="213"/>
        <v>1.0765660223350034E-3</v>
      </c>
      <c r="BD82" s="118">
        <f t="shared" si="214"/>
        <v>1.0765660223350034E-3</v>
      </c>
    </row>
    <row r="83" spans="1:56" ht="13.5">
      <c r="A83" s="353">
        <f t="shared" si="184"/>
        <v>94.723410000000001</v>
      </c>
      <c r="B83" s="398"/>
      <c r="C83" s="48" t="s">
        <v>383</v>
      </c>
      <c r="D83" s="62">
        <v>34.599880000000006</v>
      </c>
      <c r="E83" s="62">
        <v>27.205910000000003</v>
      </c>
      <c r="F83" s="86">
        <v>32.917619999999999</v>
      </c>
      <c r="G83" s="62">
        <v>28.541950000000003</v>
      </c>
      <c r="H83" s="62">
        <v>28.437699999999996</v>
      </c>
      <c r="I83" s="62"/>
      <c r="J83" s="62"/>
      <c r="K83" s="62"/>
      <c r="L83" s="62"/>
      <c r="M83" s="62"/>
      <c r="N83" s="62"/>
      <c r="O83" s="62"/>
      <c r="P83" s="159">
        <f t="shared" si="190"/>
        <v>151.70305999999999</v>
      </c>
      <c r="Q83" s="87">
        <f t="shared" si="191"/>
        <v>0.31011578512700794</v>
      </c>
      <c r="R83" s="63">
        <f t="shared" si="192"/>
        <v>5.2117695077380831E-3</v>
      </c>
      <c r="S83" s="160"/>
      <c r="T83" s="308">
        <f t="shared" si="185"/>
        <v>-3.2796848463182482E-2</v>
      </c>
      <c r="U83" s="160"/>
      <c r="V83" s="62">
        <f t="shared" si="186"/>
        <v>61.805790000000009</v>
      </c>
      <c r="W83" s="62">
        <f t="shared" si="187"/>
        <v>94.723410000000001</v>
      </c>
      <c r="X83" s="62">
        <f t="shared" si="175"/>
        <v>123.26536</v>
      </c>
      <c r="Y83" s="62">
        <f t="shared" si="176"/>
        <v>151.70305999999999</v>
      </c>
      <c r="Z83" s="62">
        <f t="shared" si="177"/>
        <v>151.70305999999999</v>
      </c>
      <c r="AA83" s="117">
        <f t="shared" si="178"/>
        <v>151.70305999999999</v>
      </c>
      <c r="AB83" s="117">
        <f t="shared" si="179"/>
        <v>151.70305999999999</v>
      </c>
      <c r="AC83" s="117">
        <f t="shared" si="180"/>
        <v>151.70305999999999</v>
      </c>
      <c r="AD83" s="117">
        <f t="shared" si="181"/>
        <v>151.70305999999999</v>
      </c>
      <c r="AE83" s="117">
        <f t="shared" si="182"/>
        <v>151.70305999999999</v>
      </c>
      <c r="AF83" s="117">
        <f t="shared" si="183"/>
        <v>151.70305999999999</v>
      </c>
      <c r="AH83" s="50">
        <f t="shared" si="193"/>
        <v>0.3031107133223806</v>
      </c>
      <c r="AI83" s="50">
        <f t="shared" si="194"/>
        <v>0.30430193298016905</v>
      </c>
      <c r="AJ83" s="50">
        <f t="shared" si="195"/>
        <v>0.29233977863209148</v>
      </c>
      <c r="AK83" s="50">
        <f t="shared" si="196"/>
        <v>0.31011578512700794</v>
      </c>
      <c r="AL83" s="50">
        <f t="shared" si="197"/>
        <v>0.31011578512700794</v>
      </c>
      <c r="AM83" s="50">
        <f t="shared" si="198"/>
        <v>0.31011578512700794</v>
      </c>
      <c r="AN83" s="50">
        <f t="shared" si="199"/>
        <v>0.31011578512700794</v>
      </c>
      <c r="AO83" s="50">
        <f t="shared" si="200"/>
        <v>0.31011578512700794</v>
      </c>
      <c r="AP83" s="50">
        <f t="shared" si="201"/>
        <v>0.31011578512700794</v>
      </c>
      <c r="AQ83" s="50">
        <f t="shared" si="202"/>
        <v>0.31011578512700794</v>
      </c>
      <c r="AR83" s="50">
        <f t="shared" si="203"/>
        <v>0.31011578512700794</v>
      </c>
      <c r="AT83" s="118">
        <f t="shared" si="204"/>
        <v>2.9744946864333111E-3</v>
      </c>
      <c r="AU83" s="118">
        <f t="shared" si="205"/>
        <v>2.9861843971123862E-3</v>
      </c>
      <c r="AV83" s="118">
        <f t="shared" si="206"/>
        <v>2.8687970433080735E-3</v>
      </c>
      <c r="AW83" s="118">
        <f t="shared" si="207"/>
        <v>3.0432370566140267E-3</v>
      </c>
      <c r="AX83" s="118">
        <f t="shared" si="208"/>
        <v>3.0432370566140267E-3</v>
      </c>
      <c r="AY83" s="118">
        <f t="shared" si="209"/>
        <v>3.0432370566140267E-3</v>
      </c>
      <c r="AZ83" s="118">
        <f t="shared" si="210"/>
        <v>3.0432370566140267E-3</v>
      </c>
      <c r="BA83" s="118">
        <f t="shared" si="211"/>
        <v>3.0432370566140267E-3</v>
      </c>
      <c r="BB83" s="118">
        <f t="shared" si="212"/>
        <v>3.0432370566140267E-3</v>
      </c>
      <c r="BC83" s="118">
        <f t="shared" si="213"/>
        <v>3.0432370566140267E-3</v>
      </c>
      <c r="BD83" s="118">
        <f t="shared" si="214"/>
        <v>3.0432370566140267E-3</v>
      </c>
    </row>
    <row r="84" spans="1:56" ht="13.5">
      <c r="A84" s="353">
        <f t="shared" si="184"/>
        <v>1000.16886</v>
      </c>
      <c r="B84" s="398"/>
      <c r="C84" s="48" t="s">
        <v>140</v>
      </c>
      <c r="D84" s="62">
        <v>327.62547999999998</v>
      </c>
      <c r="E84" s="62">
        <v>309.61297999999999</v>
      </c>
      <c r="F84" s="86">
        <v>362.93039999999996</v>
      </c>
      <c r="G84" s="62">
        <v>338.4941183586626</v>
      </c>
      <c r="H84" s="62">
        <v>370.45465999999999</v>
      </c>
      <c r="I84" s="62"/>
      <c r="J84" s="62"/>
      <c r="K84" s="62"/>
      <c r="L84" s="62"/>
      <c r="M84" s="62"/>
      <c r="N84" s="62"/>
      <c r="O84" s="62"/>
      <c r="P84" s="159">
        <f t="shared" si="190"/>
        <v>1709.1176383586626</v>
      </c>
      <c r="Q84" s="87">
        <f t="shared" si="191"/>
        <v>3.4938277335606434</v>
      </c>
      <c r="R84" s="63">
        <f t="shared" si="192"/>
        <v>5.8716859058314329E-2</v>
      </c>
      <c r="S84" s="160"/>
      <c r="T84" s="308">
        <f t="shared" si="185"/>
        <v>-0.85036567659440587</v>
      </c>
      <c r="U84" s="160"/>
      <c r="V84" s="62">
        <f t="shared" si="186"/>
        <v>637.23846000000003</v>
      </c>
      <c r="W84" s="62">
        <f t="shared" si="187"/>
        <v>1000.16886</v>
      </c>
      <c r="X84" s="62">
        <f t="shared" si="175"/>
        <v>1338.6629783586627</v>
      </c>
      <c r="Y84" s="62">
        <f t="shared" si="176"/>
        <v>1709.1176383586626</v>
      </c>
      <c r="Z84" s="62">
        <f t="shared" si="177"/>
        <v>1709.1176383586626</v>
      </c>
      <c r="AA84" s="117">
        <f t="shared" si="178"/>
        <v>1709.1176383586626</v>
      </c>
      <c r="AB84" s="117">
        <f t="shared" si="179"/>
        <v>1709.1176383586626</v>
      </c>
      <c r="AC84" s="117">
        <f t="shared" si="180"/>
        <v>1709.1176383586626</v>
      </c>
      <c r="AD84" s="117">
        <f t="shared" si="181"/>
        <v>1709.1176383586626</v>
      </c>
      <c r="AE84" s="117">
        <f t="shared" si="182"/>
        <v>1709.1176383586626</v>
      </c>
      <c r="AF84" s="117">
        <f t="shared" si="183"/>
        <v>1709.1176383586626</v>
      </c>
      <c r="AH84" s="50">
        <f t="shared" si="193"/>
        <v>3.1251732914837795</v>
      </c>
      <c r="AI84" s="50">
        <f t="shared" si="194"/>
        <v>3.213073910710901</v>
      </c>
      <c r="AJ84" s="50">
        <f t="shared" si="195"/>
        <v>3.174812767807174</v>
      </c>
      <c r="AK84" s="50">
        <f t="shared" si="196"/>
        <v>3.4938277335606434</v>
      </c>
      <c r="AL84" s="50">
        <f t="shared" si="197"/>
        <v>3.4938277335606434</v>
      </c>
      <c r="AM84" s="50">
        <f t="shared" si="198"/>
        <v>3.4938277335606434</v>
      </c>
      <c r="AN84" s="50">
        <f t="shared" si="199"/>
        <v>3.4938277335606434</v>
      </c>
      <c r="AO84" s="50">
        <f t="shared" si="200"/>
        <v>3.4938277335606434</v>
      </c>
      <c r="AP84" s="50">
        <f t="shared" si="201"/>
        <v>3.4938277335606434</v>
      </c>
      <c r="AQ84" s="50">
        <f t="shared" si="202"/>
        <v>3.4938277335606434</v>
      </c>
      <c r="AR84" s="50">
        <f t="shared" si="203"/>
        <v>3.4938277335606434</v>
      </c>
      <c r="AT84" s="118">
        <f t="shared" si="204"/>
        <v>3.0668039568152852E-2</v>
      </c>
      <c r="AU84" s="118">
        <f t="shared" si="205"/>
        <v>3.1530628428702918E-2</v>
      </c>
      <c r="AV84" s="118">
        <f t="shared" si="206"/>
        <v>3.1155163091247298E-2</v>
      </c>
      <c r="AW84" s="118">
        <f t="shared" si="207"/>
        <v>3.4285729840688332E-2</v>
      </c>
      <c r="AX84" s="118">
        <f t="shared" si="208"/>
        <v>3.4285729840688332E-2</v>
      </c>
      <c r="AY84" s="118">
        <f t="shared" si="209"/>
        <v>3.4285729840688332E-2</v>
      </c>
      <c r="AZ84" s="118">
        <f t="shared" si="210"/>
        <v>3.4285729840688332E-2</v>
      </c>
      <c r="BA84" s="118">
        <f t="shared" si="211"/>
        <v>3.4285729840688332E-2</v>
      </c>
      <c r="BB84" s="118">
        <f t="shared" si="212"/>
        <v>3.4285729840688332E-2</v>
      </c>
      <c r="BC84" s="118">
        <f t="shared" si="213"/>
        <v>3.4285729840688332E-2</v>
      </c>
      <c r="BD84" s="118">
        <f t="shared" si="214"/>
        <v>3.4285729840688332E-2</v>
      </c>
    </row>
    <row r="85" spans="1:56" ht="13.5">
      <c r="A85" s="353">
        <f t="shared" si="184"/>
        <v>484.38818999999995</v>
      </c>
      <c r="B85" s="398"/>
      <c r="C85" s="48" t="s">
        <v>141</v>
      </c>
      <c r="D85" s="62">
        <v>170.39671000000001</v>
      </c>
      <c r="E85" s="62">
        <v>155.42296999999996</v>
      </c>
      <c r="F85" s="86">
        <v>158.56851</v>
      </c>
      <c r="G85" s="62">
        <v>79.746340000000032</v>
      </c>
      <c r="H85" s="62">
        <v>175.60941999999997</v>
      </c>
      <c r="I85" s="62"/>
      <c r="J85" s="62"/>
      <c r="K85" s="62"/>
      <c r="L85" s="62"/>
      <c r="M85" s="62"/>
      <c r="N85" s="62"/>
      <c r="O85" s="62"/>
      <c r="P85" s="159">
        <f t="shared" si="190"/>
        <v>739.74395000000004</v>
      </c>
      <c r="Q85" s="87">
        <f t="shared" si="191"/>
        <v>1.5122059887730948</v>
      </c>
      <c r="R85" s="63">
        <f t="shared" si="192"/>
        <v>2.5413956462999002E-2</v>
      </c>
      <c r="S85" s="160"/>
      <c r="T85" s="308">
        <f t="shared" si="185"/>
        <v>-0.33752356684566243</v>
      </c>
      <c r="U85" s="160"/>
      <c r="V85" s="62">
        <f t="shared" si="186"/>
        <v>325.81967999999995</v>
      </c>
      <c r="W85" s="62">
        <f t="shared" si="187"/>
        <v>484.38818999999995</v>
      </c>
      <c r="X85" s="62">
        <f t="shared" si="175"/>
        <v>564.13453000000004</v>
      </c>
      <c r="Y85" s="62">
        <f t="shared" si="176"/>
        <v>739.74395000000004</v>
      </c>
      <c r="Z85" s="62">
        <f t="shared" si="177"/>
        <v>739.74395000000004</v>
      </c>
      <c r="AA85" s="117">
        <f t="shared" si="178"/>
        <v>739.74395000000004</v>
      </c>
      <c r="AB85" s="117">
        <f t="shared" si="179"/>
        <v>739.74395000000004</v>
      </c>
      <c r="AC85" s="117">
        <f t="shared" si="180"/>
        <v>739.74395000000004</v>
      </c>
      <c r="AD85" s="117">
        <f t="shared" si="181"/>
        <v>739.74395000000004</v>
      </c>
      <c r="AE85" s="117">
        <f t="shared" si="182"/>
        <v>739.74395000000004</v>
      </c>
      <c r="AF85" s="117">
        <f t="shared" si="183"/>
        <v>739.74395000000004</v>
      </c>
      <c r="AH85" s="50">
        <f t="shared" si="193"/>
        <v>1.5978994139427674</v>
      </c>
      <c r="AI85" s="50">
        <f t="shared" si="194"/>
        <v>1.5561122908240463</v>
      </c>
      <c r="AJ85" s="50">
        <f t="shared" si="195"/>
        <v>1.3379181598051471</v>
      </c>
      <c r="AK85" s="50">
        <f t="shared" si="196"/>
        <v>1.5122059887730948</v>
      </c>
      <c r="AL85" s="50">
        <f t="shared" si="197"/>
        <v>1.5122059887730948</v>
      </c>
      <c r="AM85" s="50">
        <f t="shared" si="198"/>
        <v>1.5122059887730948</v>
      </c>
      <c r="AN85" s="50">
        <f t="shared" si="199"/>
        <v>1.5122059887730948</v>
      </c>
      <c r="AO85" s="50">
        <f t="shared" si="200"/>
        <v>1.5122059887730948</v>
      </c>
      <c r="AP85" s="50">
        <f t="shared" si="201"/>
        <v>1.5122059887730948</v>
      </c>
      <c r="AQ85" s="50">
        <f t="shared" si="202"/>
        <v>1.5122059887730948</v>
      </c>
      <c r="AR85" s="50">
        <f t="shared" si="203"/>
        <v>1.5122059887730948</v>
      </c>
      <c r="AT85" s="118">
        <f t="shared" si="204"/>
        <v>1.5680552046910191E-2</v>
      </c>
      <c r="AU85" s="118">
        <f t="shared" si="205"/>
        <v>1.5270485459967179E-2</v>
      </c>
      <c r="AV85" s="118">
        <f t="shared" si="206"/>
        <v>1.312929659794114E-2</v>
      </c>
      <c r="AW85" s="118">
        <f t="shared" si="207"/>
        <v>1.4839622885959148E-2</v>
      </c>
      <c r="AX85" s="118">
        <f t="shared" si="208"/>
        <v>1.4839622885959148E-2</v>
      </c>
      <c r="AY85" s="118">
        <f t="shared" si="209"/>
        <v>1.4839622885959148E-2</v>
      </c>
      <c r="AZ85" s="118">
        <f t="shared" si="210"/>
        <v>1.4839622885959148E-2</v>
      </c>
      <c r="BA85" s="118">
        <f t="shared" si="211"/>
        <v>1.4839622885959148E-2</v>
      </c>
      <c r="BB85" s="118">
        <f t="shared" si="212"/>
        <v>1.4839622885959148E-2</v>
      </c>
      <c r="BC85" s="118">
        <f t="shared" si="213"/>
        <v>1.4839622885959148E-2</v>
      </c>
      <c r="BD85" s="118">
        <f t="shared" si="214"/>
        <v>1.4839622885959148E-2</v>
      </c>
    </row>
    <row r="86" spans="1:56" ht="13.5">
      <c r="A86" s="353">
        <f t="shared" si="184"/>
        <v>586.70041000000003</v>
      </c>
      <c r="B86" s="398"/>
      <c r="C86" s="48" t="s">
        <v>142</v>
      </c>
      <c r="D86" s="62">
        <v>161.25072</v>
      </c>
      <c r="E86" s="62">
        <v>302.85213000000005</v>
      </c>
      <c r="F86" s="86">
        <v>122.59756</v>
      </c>
      <c r="G86" s="62">
        <v>204.70200999999994</v>
      </c>
      <c r="H86" s="62">
        <v>167.44815999999997</v>
      </c>
      <c r="I86" s="62"/>
      <c r="J86" s="62"/>
      <c r="K86" s="62"/>
      <c r="L86" s="62"/>
      <c r="M86" s="62"/>
      <c r="N86" s="62"/>
      <c r="O86" s="62"/>
      <c r="P86" s="159">
        <f t="shared" si="190"/>
        <v>958.85058000000004</v>
      </c>
      <c r="Q86" s="87">
        <f t="shared" si="191"/>
        <v>1.9601101021705625</v>
      </c>
      <c r="R86" s="63">
        <f t="shared" si="192"/>
        <v>3.2941380452846343E-2</v>
      </c>
      <c r="S86" s="160"/>
      <c r="T86" s="308">
        <f t="shared" si="185"/>
        <v>0.13569773676285801</v>
      </c>
      <c r="U86" s="160"/>
      <c r="V86" s="62">
        <f t="shared" si="186"/>
        <v>464.10285000000005</v>
      </c>
      <c r="W86" s="62">
        <f t="shared" si="187"/>
        <v>586.70041000000003</v>
      </c>
      <c r="X86" s="62">
        <f t="shared" si="175"/>
        <v>791.40242000000001</v>
      </c>
      <c r="Y86" s="62">
        <f t="shared" si="176"/>
        <v>958.85058000000004</v>
      </c>
      <c r="Z86" s="62">
        <f t="shared" si="177"/>
        <v>958.85058000000004</v>
      </c>
      <c r="AA86" s="117">
        <f t="shared" si="178"/>
        <v>958.85058000000004</v>
      </c>
      <c r="AB86" s="117">
        <f t="shared" si="179"/>
        <v>958.85058000000004</v>
      </c>
      <c r="AC86" s="117">
        <f t="shared" si="180"/>
        <v>958.85058000000004</v>
      </c>
      <c r="AD86" s="117">
        <f t="shared" si="181"/>
        <v>958.85058000000004</v>
      </c>
      <c r="AE86" s="117">
        <f t="shared" si="182"/>
        <v>958.85058000000004</v>
      </c>
      <c r="AF86" s="117">
        <f t="shared" si="183"/>
        <v>958.85058000000004</v>
      </c>
      <c r="AH86" s="50">
        <f t="shared" si="193"/>
        <v>2.2760739069664799</v>
      </c>
      <c r="AI86" s="50">
        <f t="shared" si="194"/>
        <v>1.8847935145415236</v>
      </c>
      <c r="AJ86" s="50">
        <f t="shared" si="195"/>
        <v>1.8769134189175409</v>
      </c>
      <c r="AK86" s="50">
        <f t="shared" si="196"/>
        <v>1.9601101021705625</v>
      </c>
      <c r="AL86" s="50">
        <f t="shared" si="197"/>
        <v>1.9601101021705625</v>
      </c>
      <c r="AM86" s="50">
        <f t="shared" si="198"/>
        <v>1.9601101021705625</v>
      </c>
      <c r="AN86" s="50">
        <f t="shared" si="199"/>
        <v>1.9601101021705625</v>
      </c>
      <c r="AO86" s="50">
        <f t="shared" si="200"/>
        <v>1.9601101021705625</v>
      </c>
      <c r="AP86" s="50">
        <f t="shared" si="201"/>
        <v>1.9601101021705625</v>
      </c>
      <c r="AQ86" s="50">
        <f t="shared" si="202"/>
        <v>1.9601101021705625</v>
      </c>
      <c r="AR86" s="50">
        <f t="shared" si="203"/>
        <v>1.9601101021705625</v>
      </c>
      <c r="AT86" s="118">
        <f t="shared" si="204"/>
        <v>2.233563330043279E-2</v>
      </c>
      <c r="AU86" s="118">
        <f t="shared" si="205"/>
        <v>1.8495909407415124E-2</v>
      </c>
      <c r="AV86" s="118">
        <f t="shared" si="206"/>
        <v>1.8418580228564248E-2</v>
      </c>
      <c r="AW86" s="118">
        <f t="shared" si="207"/>
        <v>1.9235008290616237E-2</v>
      </c>
      <c r="AX86" s="118">
        <f t="shared" si="208"/>
        <v>1.9235008290616237E-2</v>
      </c>
      <c r="AY86" s="118">
        <f t="shared" si="209"/>
        <v>1.9235008290616237E-2</v>
      </c>
      <c r="AZ86" s="118">
        <f>AN86/AZ$78</f>
        <v>1.9235008290616237E-2</v>
      </c>
      <c r="BA86" s="118">
        <f t="shared" si="211"/>
        <v>1.9235008290616237E-2</v>
      </c>
      <c r="BB86" s="118">
        <f t="shared" si="212"/>
        <v>1.9235008290616237E-2</v>
      </c>
      <c r="BC86" s="118">
        <f t="shared" si="213"/>
        <v>1.9235008290616237E-2</v>
      </c>
      <c r="BD86" s="118">
        <f t="shared" si="214"/>
        <v>1.9235008290616237E-2</v>
      </c>
    </row>
    <row r="87" spans="1:56" ht="13.5">
      <c r="A87" s="353">
        <f t="shared" si="184"/>
        <v>2018.7945300000001</v>
      </c>
      <c r="B87" s="398" t="s">
        <v>143</v>
      </c>
      <c r="C87" s="48" t="s">
        <v>404</v>
      </c>
      <c r="D87" s="62">
        <v>590.41206999999997</v>
      </c>
      <c r="E87" s="62">
        <v>617.89438000000007</v>
      </c>
      <c r="F87" s="86">
        <v>810.48808000000008</v>
      </c>
      <c r="G87" s="62">
        <v>662.67459134498472</v>
      </c>
      <c r="H87" s="62">
        <v>725.89490000000001</v>
      </c>
      <c r="I87" s="62"/>
      <c r="J87" s="62"/>
      <c r="K87" s="62"/>
      <c r="L87" s="62"/>
      <c r="M87" s="62"/>
      <c r="N87" s="62"/>
      <c r="O87" s="62"/>
      <c r="P87" s="159">
        <f t="shared" si="190"/>
        <v>3407.3640213449853</v>
      </c>
      <c r="Q87" s="87">
        <f t="shared" si="191"/>
        <v>6.9654321323045112</v>
      </c>
      <c r="R87" s="63">
        <f t="shared" si="192"/>
        <v>0.11706023535853272</v>
      </c>
      <c r="S87" s="160"/>
      <c r="T87" s="308">
        <f t="shared" si="185"/>
        <v>0.52960892659804593</v>
      </c>
      <c r="U87" s="160"/>
      <c r="V87" s="62">
        <f t="shared" si="186"/>
        <v>1208.30645</v>
      </c>
      <c r="W87" s="62">
        <f t="shared" si="187"/>
        <v>2018.7945300000001</v>
      </c>
      <c r="X87" s="62">
        <f t="shared" si="175"/>
        <v>2681.4691213449851</v>
      </c>
      <c r="Y87" s="62">
        <f t="shared" si="176"/>
        <v>3407.3640213449853</v>
      </c>
      <c r="Z87" s="62">
        <f t="shared" si="177"/>
        <v>3407.3640213449853</v>
      </c>
      <c r="AA87" s="117">
        <f t="shared" si="178"/>
        <v>3407.3640213449853</v>
      </c>
      <c r="AB87" s="117">
        <f t="shared" si="179"/>
        <v>3407.3640213449853</v>
      </c>
      <c r="AC87" s="117">
        <f t="shared" si="180"/>
        <v>3407.3640213449853</v>
      </c>
      <c r="AD87" s="117">
        <f t="shared" si="181"/>
        <v>3407.3640213449853</v>
      </c>
      <c r="AE87" s="117">
        <f t="shared" si="182"/>
        <v>3407.3640213449853</v>
      </c>
      <c r="AF87" s="117">
        <f t="shared" si="183"/>
        <v>3407.3640213449853</v>
      </c>
      <c r="AH87" s="50">
        <f t="shared" si="193"/>
        <v>5.925830411220911</v>
      </c>
      <c r="AI87" s="50">
        <f t="shared" si="194"/>
        <v>6.4854409038778469</v>
      </c>
      <c r="AJ87" s="50">
        <f t="shared" si="195"/>
        <v>6.3594515875569728</v>
      </c>
      <c r="AK87" s="50">
        <f t="shared" si="196"/>
        <v>6.9654321323045112</v>
      </c>
      <c r="AL87" s="50">
        <f t="shared" si="197"/>
        <v>6.9654321323045112</v>
      </c>
      <c r="AM87" s="50">
        <f t="shared" si="198"/>
        <v>6.9654321323045112</v>
      </c>
      <c r="AN87" s="50">
        <f t="shared" si="199"/>
        <v>6.9654321323045112</v>
      </c>
      <c r="AO87" s="50">
        <f t="shared" si="200"/>
        <v>6.9654321323045112</v>
      </c>
      <c r="AP87" s="50">
        <f t="shared" si="201"/>
        <v>6.9654321323045112</v>
      </c>
      <c r="AQ87" s="50">
        <f t="shared" si="202"/>
        <v>6.9654321323045112</v>
      </c>
      <c r="AR87" s="50">
        <f t="shared" si="203"/>
        <v>6.9654321323045112</v>
      </c>
      <c r="AT87" s="118">
        <f t="shared" si="204"/>
        <v>5.8151527795504206E-2</v>
      </c>
      <c r="AU87" s="118">
        <f t="shared" si="205"/>
        <v>6.3643113423195313E-2</v>
      </c>
      <c r="AV87" s="118">
        <f t="shared" si="206"/>
        <v>6.240675147532438E-2</v>
      </c>
      <c r="AW87" s="118">
        <f t="shared" si="207"/>
        <v>6.8353377019095371E-2</v>
      </c>
      <c r="AX87" s="118">
        <f t="shared" si="208"/>
        <v>6.8353377019095371E-2</v>
      </c>
      <c r="AY87" s="118">
        <f t="shared" si="209"/>
        <v>6.8353377019095371E-2</v>
      </c>
      <c r="AZ87" s="118">
        <f t="shared" si="210"/>
        <v>6.8353377019095371E-2</v>
      </c>
      <c r="BA87" s="118">
        <f t="shared" si="211"/>
        <v>6.8353377019095371E-2</v>
      </c>
      <c r="BB87" s="118">
        <f t="shared" si="212"/>
        <v>6.8353377019095371E-2</v>
      </c>
      <c r="BC87" s="118">
        <f t="shared" si="213"/>
        <v>6.8353377019095371E-2</v>
      </c>
      <c r="BD87" s="118">
        <f t="shared" si="214"/>
        <v>6.8353377019095371E-2</v>
      </c>
    </row>
    <row r="88" spans="1:56" ht="13.5">
      <c r="A88" s="353">
        <f t="shared" si="184"/>
        <v>155.37868999999998</v>
      </c>
      <c r="B88" s="398"/>
      <c r="C88" s="48" t="s">
        <v>501</v>
      </c>
      <c r="D88" s="62">
        <v>47.507659999999987</v>
      </c>
      <c r="E88" s="62">
        <v>53.142239999999994</v>
      </c>
      <c r="F88" s="86">
        <v>54.728790000000011</v>
      </c>
      <c r="G88" s="62">
        <v>59.134609999999995</v>
      </c>
      <c r="H88" s="62">
        <v>35.766590000000001</v>
      </c>
      <c r="I88" s="62"/>
      <c r="J88" s="62"/>
      <c r="K88" s="62"/>
      <c r="L88" s="62"/>
      <c r="M88" s="62"/>
      <c r="N88" s="62"/>
      <c r="O88" s="62"/>
      <c r="P88" s="159">
        <f t="shared" si="190"/>
        <v>250.27988999999997</v>
      </c>
      <c r="Q88" s="87">
        <f t="shared" si="191"/>
        <v>0.51162939355904347</v>
      </c>
      <c r="R88" s="63">
        <f t="shared" si="192"/>
        <v>8.5983835731595747E-3</v>
      </c>
      <c r="S88" s="160"/>
      <c r="T88" s="308">
        <f t="shared" si="185"/>
        <v>7.1483114805776793E-2</v>
      </c>
      <c r="U88" s="160"/>
      <c r="V88" s="62">
        <f t="shared" si="186"/>
        <v>100.64989999999997</v>
      </c>
      <c r="W88" s="62">
        <f t="shared" si="187"/>
        <v>155.37868999999998</v>
      </c>
      <c r="X88" s="62">
        <f t="shared" si="175"/>
        <v>214.51329999999996</v>
      </c>
      <c r="Y88" s="62">
        <f t="shared" si="176"/>
        <v>250.27988999999997</v>
      </c>
      <c r="Z88" s="62">
        <f t="shared" si="177"/>
        <v>250.27988999999997</v>
      </c>
      <c r="AA88" s="117">
        <f t="shared" si="178"/>
        <v>250.27988999999997</v>
      </c>
      <c r="AB88" s="117">
        <f t="shared" si="179"/>
        <v>250.27988999999997</v>
      </c>
      <c r="AC88" s="117">
        <f t="shared" si="180"/>
        <v>250.27988999999997</v>
      </c>
      <c r="AD88" s="117">
        <f t="shared" si="181"/>
        <v>250.27988999999997</v>
      </c>
      <c r="AE88" s="117">
        <f t="shared" si="182"/>
        <v>250.27988999999997</v>
      </c>
      <c r="AF88" s="117">
        <f t="shared" si="183"/>
        <v>250.27988999999997</v>
      </c>
      <c r="AH88" s="50">
        <f t="shared" si="193"/>
        <v>0.49361173095313982</v>
      </c>
      <c r="AI88" s="50">
        <f t="shared" si="194"/>
        <v>0.49915892714299931</v>
      </c>
      <c r="AJ88" s="50">
        <f t="shared" si="195"/>
        <v>0.5087460957047415</v>
      </c>
      <c r="AK88" s="50">
        <f t="shared" si="196"/>
        <v>0.51162939355904347</v>
      </c>
      <c r="AL88" s="50">
        <f t="shared" si="197"/>
        <v>0.51162939355904347</v>
      </c>
      <c r="AM88" s="50">
        <f t="shared" si="198"/>
        <v>0.51162939355904347</v>
      </c>
      <c r="AN88" s="50">
        <f t="shared" si="199"/>
        <v>0.51162939355904347</v>
      </c>
      <c r="AO88" s="50">
        <f t="shared" si="200"/>
        <v>0.51162939355904347</v>
      </c>
      <c r="AP88" s="50">
        <f t="shared" si="201"/>
        <v>0.51162939355904347</v>
      </c>
      <c r="AQ88" s="50">
        <f t="shared" si="202"/>
        <v>0.51162939355904347</v>
      </c>
      <c r="AR88" s="50">
        <f t="shared" si="203"/>
        <v>0.51162939355904347</v>
      </c>
      <c r="AT88" s="118">
        <f t="shared" si="204"/>
        <v>4.8439246992885935E-3</v>
      </c>
      <c r="AU88" s="118">
        <f t="shared" si="205"/>
        <v>4.8983606029572016E-3</v>
      </c>
      <c r="AV88" s="118">
        <f t="shared" si="206"/>
        <v>4.9924416785888399E-3</v>
      </c>
      <c r="AW88" s="118">
        <f t="shared" si="207"/>
        <v>5.0207361392267391E-3</v>
      </c>
      <c r="AX88" s="118">
        <f t="shared" si="208"/>
        <v>5.0207361392267391E-3</v>
      </c>
      <c r="AY88" s="118">
        <f t="shared" si="209"/>
        <v>5.0207361392267391E-3</v>
      </c>
      <c r="AZ88" s="118">
        <f t="shared" si="210"/>
        <v>5.0207361392267391E-3</v>
      </c>
      <c r="BA88" s="118">
        <f t="shared" si="211"/>
        <v>5.0207361392267391E-3</v>
      </c>
      <c r="BB88" s="118">
        <f t="shared" si="212"/>
        <v>5.0207361392267391E-3</v>
      </c>
      <c r="BC88" s="118">
        <f t="shared" si="213"/>
        <v>5.0207361392267391E-3</v>
      </c>
      <c r="BD88" s="118">
        <f t="shared" si="214"/>
        <v>5.0207361392267391E-3</v>
      </c>
    </row>
    <row r="89" spans="1:56" ht="13.5">
      <c r="A89" s="353">
        <f t="shared" si="184"/>
        <v>40.42828999999999</v>
      </c>
      <c r="B89" s="398"/>
      <c r="C89" s="48" t="s">
        <v>145</v>
      </c>
      <c r="D89" s="62">
        <v>9.0587699999999991</v>
      </c>
      <c r="E89" s="62">
        <v>26.814779999999999</v>
      </c>
      <c r="F89" s="86">
        <v>4.5547399999999989</v>
      </c>
      <c r="G89" s="62">
        <v>11.929930000000002</v>
      </c>
      <c r="H89" s="62">
        <v>3.632850000000003</v>
      </c>
      <c r="I89" s="62"/>
      <c r="J89" s="62"/>
      <c r="K89" s="62"/>
      <c r="L89" s="62"/>
      <c r="M89" s="62"/>
      <c r="N89" s="62"/>
      <c r="O89" s="62"/>
      <c r="P89" s="159">
        <f>SUM(D89:O89)</f>
        <v>55.991069999999993</v>
      </c>
      <c r="Q89" s="87">
        <f t="shared" si="191"/>
        <v>0.11445856552367011</v>
      </c>
      <c r="R89" s="63">
        <f t="shared" si="192"/>
        <v>1.9235772260073629E-3</v>
      </c>
      <c r="S89" s="160"/>
      <c r="T89" s="308">
        <f t="shared" si="185"/>
        <v>0.16841252021323871</v>
      </c>
      <c r="U89" s="160"/>
      <c r="V89" s="62">
        <f t="shared" si="186"/>
        <v>35.873549999999994</v>
      </c>
      <c r="W89" s="62">
        <f t="shared" si="187"/>
        <v>40.42828999999999</v>
      </c>
      <c r="X89" s="62">
        <f t="shared" si="175"/>
        <v>52.358219999999989</v>
      </c>
      <c r="Y89" s="62">
        <f t="shared" si="176"/>
        <v>55.991069999999993</v>
      </c>
      <c r="Z89" s="62">
        <f t="shared" si="177"/>
        <v>55.991069999999993</v>
      </c>
      <c r="AA89" s="117">
        <f t="shared" si="178"/>
        <v>55.991069999999993</v>
      </c>
      <c r="AB89" s="117">
        <f t="shared" si="179"/>
        <v>55.991069999999993</v>
      </c>
      <c r="AC89" s="117">
        <f t="shared" si="180"/>
        <v>55.991069999999993</v>
      </c>
      <c r="AD89" s="117">
        <f t="shared" si="181"/>
        <v>55.991069999999993</v>
      </c>
      <c r="AE89" s="117">
        <f t="shared" si="182"/>
        <v>55.991069999999993</v>
      </c>
      <c r="AF89" s="117">
        <f t="shared" si="183"/>
        <v>55.991069999999993</v>
      </c>
      <c r="AH89" s="50">
        <f t="shared" si="193"/>
        <v>0.17593266472131627</v>
      </c>
      <c r="AI89" s="50">
        <f t="shared" si="194"/>
        <v>0.12987715279763298</v>
      </c>
      <c r="AJ89" s="50">
        <f t="shared" si="195"/>
        <v>0.12417430529039415</v>
      </c>
      <c r="AK89" s="50">
        <f t="shared" si="196"/>
        <v>0.11445856552367011</v>
      </c>
      <c r="AL89" s="50">
        <f t="shared" si="197"/>
        <v>0.11445856552367011</v>
      </c>
      <c r="AM89" s="50">
        <f t="shared" si="198"/>
        <v>0.11445856552367011</v>
      </c>
      <c r="AN89" s="50">
        <f t="shared" si="199"/>
        <v>0.11445856552367011</v>
      </c>
      <c r="AO89" s="50">
        <f t="shared" si="200"/>
        <v>0.11445856552367011</v>
      </c>
      <c r="AP89" s="50">
        <f t="shared" si="201"/>
        <v>0.11445856552367011</v>
      </c>
      <c r="AQ89" s="50">
        <f t="shared" si="202"/>
        <v>0.11445856552367011</v>
      </c>
      <c r="AR89" s="50">
        <f t="shared" si="203"/>
        <v>0.11445856552367011</v>
      </c>
      <c r="AT89" s="118">
        <f t="shared" si="204"/>
        <v>1.7264674370880086E-3</v>
      </c>
      <c r="AU89" s="118">
        <f t="shared" si="205"/>
        <v>1.2745141755341649E-3</v>
      </c>
      <c r="AV89" s="118">
        <f t="shared" si="206"/>
        <v>1.2185508299239428E-3</v>
      </c>
      <c r="AW89" s="118">
        <f t="shared" si="207"/>
        <v>1.1232080556810779E-3</v>
      </c>
      <c r="AX89" s="118">
        <f t="shared" si="208"/>
        <v>1.1232080556810779E-3</v>
      </c>
      <c r="AY89" s="118">
        <f t="shared" si="209"/>
        <v>1.1232080556810779E-3</v>
      </c>
      <c r="AZ89" s="118">
        <f t="shared" si="210"/>
        <v>1.1232080556810779E-3</v>
      </c>
      <c r="BA89" s="118">
        <f t="shared" si="211"/>
        <v>1.1232080556810779E-3</v>
      </c>
      <c r="BB89" s="118">
        <f t="shared" si="212"/>
        <v>1.1232080556810779E-3</v>
      </c>
      <c r="BC89" s="118">
        <f t="shared" si="213"/>
        <v>1.1232080556810779E-3</v>
      </c>
      <c r="BD89" s="118">
        <f t="shared" si="214"/>
        <v>1.1232080556810779E-3</v>
      </c>
    </row>
    <row r="90" spans="1:56" ht="13.5">
      <c r="A90" s="353">
        <f t="shared" si="184"/>
        <v>-229.19950000000003</v>
      </c>
      <c r="B90" s="162"/>
      <c r="C90" s="48" t="s">
        <v>519</v>
      </c>
      <c r="D90" s="62">
        <v>-65.754980000000003</v>
      </c>
      <c r="E90" s="62">
        <v>-85.738210000000009</v>
      </c>
      <c r="F90" s="86">
        <v>-77.706310000000002</v>
      </c>
      <c r="G90" s="62">
        <v>-84.259619999999998</v>
      </c>
      <c r="H90" s="62">
        <v>-69.877479999999991</v>
      </c>
      <c r="I90" s="62"/>
      <c r="J90" s="62"/>
      <c r="K90" s="62"/>
      <c r="L90" s="62"/>
      <c r="M90" s="62"/>
      <c r="N90" s="62"/>
      <c r="O90" s="62"/>
      <c r="P90" s="164">
        <f>SUM(D90:O90)</f>
        <v>-383.33660000000003</v>
      </c>
      <c r="Q90" s="87">
        <f t="shared" si="191"/>
        <v>-0.7836277704412673</v>
      </c>
      <c r="R90" s="63">
        <f t="shared" ref="R90" si="215">P90/$P$71</f>
        <v>-1.3169556389172313E-2</v>
      </c>
      <c r="S90" s="162"/>
      <c r="T90" s="308">
        <f t="shared" si="185"/>
        <v>5.7061124513275274E-2</v>
      </c>
      <c r="U90" s="162"/>
      <c r="V90" s="62">
        <f t="shared" ref="V90" si="216">D90+E90</f>
        <v>-151.49319000000003</v>
      </c>
      <c r="W90" s="62">
        <f t="shared" ref="W90" si="217">V90+F90</f>
        <v>-229.19950000000003</v>
      </c>
      <c r="X90" s="62">
        <f t="shared" ref="X90" si="218">W90+G90</f>
        <v>-313.45912000000004</v>
      </c>
      <c r="Y90" s="62">
        <f t="shared" ref="Y90" si="219">X90+H90</f>
        <v>-383.33660000000003</v>
      </c>
      <c r="Z90" s="62">
        <f t="shared" ref="Z90" si="220">Y90+I90</f>
        <v>-383.33660000000003</v>
      </c>
      <c r="AA90" s="117">
        <f t="shared" ref="AA90" si="221">Z90+J90</f>
        <v>-383.33660000000003</v>
      </c>
      <c r="AB90" s="117">
        <f t="shared" ref="AB90" si="222">AA90+K90</f>
        <v>-383.33660000000003</v>
      </c>
      <c r="AC90" s="117">
        <f t="shared" ref="AC90" si="223">AB90+L90</f>
        <v>-383.33660000000003</v>
      </c>
      <c r="AD90" s="117">
        <f t="shared" ref="AD90" si="224">AC90+M90</f>
        <v>-383.33660000000003</v>
      </c>
      <c r="AE90" s="117">
        <f t="shared" ref="AE90" si="225">AD90+N90</f>
        <v>-383.33660000000003</v>
      </c>
      <c r="AF90" s="117">
        <f t="shared" ref="AF90" si="226">AE90+O90</f>
        <v>-383.33660000000003</v>
      </c>
      <c r="AH90" s="50">
        <f t="shared" si="193"/>
        <v>-0.74295966258796997</v>
      </c>
      <c r="AI90" s="50">
        <f t="shared" si="194"/>
        <v>-0.7363106003900014</v>
      </c>
      <c r="AJ90" s="50">
        <f t="shared" si="195"/>
        <v>-0.74340893298011868</v>
      </c>
      <c r="AK90" s="50">
        <f t="shared" si="196"/>
        <v>-0.7836277704412673</v>
      </c>
      <c r="AL90" s="50">
        <f t="shared" si="197"/>
        <v>-0.7836277704412673</v>
      </c>
      <c r="AM90" s="50">
        <f t="shared" si="198"/>
        <v>-0.7836277704412673</v>
      </c>
      <c r="AN90" s="50">
        <f t="shared" si="199"/>
        <v>-0.7836277704412673</v>
      </c>
      <c r="AO90" s="50">
        <f t="shared" si="200"/>
        <v>-0.7836277704412673</v>
      </c>
      <c r="AP90" s="50">
        <f t="shared" si="201"/>
        <v>-0.7836277704412673</v>
      </c>
      <c r="AQ90" s="50">
        <f t="shared" si="202"/>
        <v>-0.7836277704412673</v>
      </c>
      <c r="AR90" s="50">
        <f t="shared" si="203"/>
        <v>-0.7836277704412673</v>
      </c>
      <c r="AT90" s="118">
        <f t="shared" si="204"/>
        <v>-7.2908329249708149E-3</v>
      </c>
      <c r="AU90" s="118">
        <f t="shared" si="205"/>
        <v>-7.2255841584035075E-3</v>
      </c>
      <c r="AV90" s="118">
        <f t="shared" si="206"/>
        <v>-7.2952417179810341E-3</v>
      </c>
      <c r="AW90" s="118">
        <f t="shared" si="207"/>
        <v>-7.6899183594347307E-3</v>
      </c>
      <c r="AX90" s="118">
        <f t="shared" si="208"/>
        <v>-7.6899183594347307E-3</v>
      </c>
      <c r="AY90" s="118">
        <f t="shared" si="209"/>
        <v>-7.6899183594347307E-3</v>
      </c>
      <c r="AZ90" s="118">
        <f t="shared" si="210"/>
        <v>-7.6899183594347307E-3</v>
      </c>
      <c r="BA90" s="118">
        <f t="shared" si="211"/>
        <v>-7.6899183594347307E-3</v>
      </c>
      <c r="BB90" s="118">
        <f t="shared" si="212"/>
        <v>-7.6899183594347307E-3</v>
      </c>
      <c r="BC90" s="118">
        <f t="shared" si="213"/>
        <v>-7.6899183594347307E-3</v>
      </c>
      <c r="BD90" s="118">
        <f t="shared" si="214"/>
        <v>-7.6899183594347307E-3</v>
      </c>
    </row>
    <row r="91" spans="1:56" ht="13.5">
      <c r="A91" s="353">
        <f t="shared" si="184"/>
        <v>110.60429999999999</v>
      </c>
      <c r="B91" s="162"/>
      <c r="C91" s="48" t="s">
        <v>146</v>
      </c>
      <c r="D91" s="62">
        <v>38.545580000000001</v>
      </c>
      <c r="E91" s="62">
        <v>45.866639999999997</v>
      </c>
      <c r="F91" s="86">
        <v>26.192080000000008</v>
      </c>
      <c r="G91" s="62">
        <v>34.372610000000002</v>
      </c>
      <c r="H91" s="62">
        <v>15.647150000000003</v>
      </c>
      <c r="I91" s="62"/>
      <c r="J91" s="62"/>
      <c r="K91" s="62"/>
      <c r="L91" s="62"/>
      <c r="M91" s="62"/>
      <c r="N91" s="62"/>
      <c r="O91" s="62"/>
      <c r="P91" s="164">
        <f t="shared" ref="P91" si="227">SUM(D91:O91)</f>
        <v>160.62406000000001</v>
      </c>
      <c r="Q91" s="87">
        <f t="shared" si="191"/>
        <v>0.32835235147654662</v>
      </c>
      <c r="R91" s="63">
        <f t="shared" ref="R91" si="228">P91/$P$71</f>
        <v>5.5182511026283347E-3</v>
      </c>
      <c r="S91" s="162"/>
      <c r="T91" s="308">
        <f t="shared" si="185"/>
        <v>-0.20782923574384204</v>
      </c>
      <c r="U91" s="162"/>
      <c r="V91" s="62">
        <f t="shared" ref="V91" si="229">D91+E91</f>
        <v>84.412219999999991</v>
      </c>
      <c r="W91" s="62">
        <f t="shared" ref="W91" si="230">V91+F91</f>
        <v>110.60429999999999</v>
      </c>
      <c r="X91" s="62">
        <f t="shared" ref="X91" si="231">W91+G91</f>
        <v>144.97691</v>
      </c>
      <c r="Y91" s="62">
        <f t="shared" ref="Y91" si="232">X91+H91</f>
        <v>160.62406000000001</v>
      </c>
      <c r="Z91" s="62">
        <f t="shared" ref="Z91" si="233">Y91+I91</f>
        <v>160.62406000000001</v>
      </c>
      <c r="AA91" s="117">
        <f t="shared" ref="AA91" si="234">Z91+J91</f>
        <v>160.62406000000001</v>
      </c>
      <c r="AB91" s="117">
        <f t="shared" ref="AB91" si="235">AA91+K91</f>
        <v>160.62406000000001</v>
      </c>
      <c r="AC91" s="117">
        <f t="shared" ref="AC91" si="236">AB91+L91</f>
        <v>160.62406000000001</v>
      </c>
      <c r="AD91" s="117">
        <f t="shared" ref="AD91" si="237">AC91+M91</f>
        <v>160.62406000000001</v>
      </c>
      <c r="AE91" s="117">
        <f t="shared" ref="AE91" si="238">AD91+N91</f>
        <v>160.62406000000001</v>
      </c>
      <c r="AF91" s="117">
        <f t="shared" ref="AF91" si="239">AE91+O91</f>
        <v>160.62406000000001</v>
      </c>
      <c r="AH91" s="50">
        <f t="shared" si="193"/>
        <v>0.4139781761114244</v>
      </c>
      <c r="AI91" s="50">
        <f t="shared" si="194"/>
        <v>0.35531979144245873</v>
      </c>
      <c r="AJ91" s="50">
        <f t="shared" si="195"/>
        <v>0.34383153366172503</v>
      </c>
      <c r="AK91" s="50">
        <f t="shared" si="196"/>
        <v>0.32835235147654662</v>
      </c>
      <c r="AL91" s="50">
        <f t="shared" si="197"/>
        <v>0.32835235147654662</v>
      </c>
      <c r="AM91" s="50">
        <f t="shared" si="198"/>
        <v>0.32835235147654662</v>
      </c>
      <c r="AN91" s="50">
        <f t="shared" si="199"/>
        <v>0.32835235147654662</v>
      </c>
      <c r="AO91" s="50">
        <f t="shared" si="200"/>
        <v>0.32835235147654662</v>
      </c>
      <c r="AP91" s="50">
        <f t="shared" si="201"/>
        <v>0.32835235147654662</v>
      </c>
      <c r="AQ91" s="50">
        <f t="shared" si="202"/>
        <v>0.32835235147654662</v>
      </c>
      <c r="AR91" s="50">
        <f t="shared" si="203"/>
        <v>0.32835235147654662</v>
      </c>
      <c r="AT91" s="118">
        <f t="shared" si="204"/>
        <v>4.0624624304622528E-3</v>
      </c>
      <c r="AU91" s="118">
        <f t="shared" si="205"/>
        <v>3.4868342990770442E-3</v>
      </c>
      <c r="AV91" s="118">
        <f t="shared" si="206"/>
        <v>3.3740974005668804E-3</v>
      </c>
      <c r="AW91" s="118">
        <f t="shared" si="207"/>
        <v>3.2221966490049371E-3</v>
      </c>
      <c r="AX91" s="118">
        <f t="shared" si="208"/>
        <v>3.2221966490049371E-3</v>
      </c>
      <c r="AY91" s="118">
        <f t="shared" si="209"/>
        <v>3.2221966490049371E-3</v>
      </c>
      <c r="AZ91" s="118">
        <f t="shared" si="210"/>
        <v>3.2221966490049371E-3</v>
      </c>
      <c r="BA91" s="118">
        <f t="shared" si="211"/>
        <v>3.2221966490049371E-3</v>
      </c>
      <c r="BB91" s="118">
        <f t="shared" si="212"/>
        <v>3.2221966490049371E-3</v>
      </c>
      <c r="BC91" s="118">
        <f t="shared" si="213"/>
        <v>3.2221966490049371E-3</v>
      </c>
      <c r="BD91" s="118">
        <f t="shared" si="214"/>
        <v>3.2221966490049371E-3</v>
      </c>
    </row>
    <row r="92" spans="1:56" ht="13.5">
      <c r="A92" s="353">
        <f t="shared" si="184"/>
        <v>704.87436999999989</v>
      </c>
      <c r="B92" s="399" t="s">
        <v>147</v>
      </c>
      <c r="C92" s="59" t="s">
        <v>341</v>
      </c>
      <c r="D92" s="62">
        <v>277.38785000000001</v>
      </c>
      <c r="E92" s="62">
        <v>184</v>
      </c>
      <c r="F92" s="86">
        <v>243.48651999999987</v>
      </c>
      <c r="G92" s="62">
        <v>195.35993000000028</v>
      </c>
      <c r="H92" s="62">
        <v>304.41425000000004</v>
      </c>
      <c r="I92" s="88"/>
      <c r="J92" s="88"/>
      <c r="K92" s="88"/>
      <c r="L92" s="88"/>
      <c r="M92" s="88"/>
      <c r="N92" s="88"/>
      <c r="O92" s="88"/>
      <c r="P92" s="89">
        <f t="shared" ref="P92" si="240">SUM(D92:O92)</f>
        <v>1204.6485500000003</v>
      </c>
      <c r="Q92" s="87">
        <f>P92/$P$79*1000</f>
        <v>2.4625774251710006</v>
      </c>
      <c r="R92" s="63">
        <f>P92/$P$71</f>
        <v>4.1385787342924377E-2</v>
      </c>
      <c r="S92" s="160"/>
      <c r="T92" s="308">
        <f t="shared" si="185"/>
        <v>-1.6594723193398475</v>
      </c>
      <c r="U92" s="160"/>
      <c r="V92" s="62">
        <f t="shared" si="186"/>
        <v>461.38785000000001</v>
      </c>
      <c r="W92" s="62">
        <f t="shared" si="187"/>
        <v>704.87436999999989</v>
      </c>
      <c r="X92" s="62">
        <f t="shared" si="175"/>
        <v>900.23430000000019</v>
      </c>
      <c r="Y92" s="62">
        <f t="shared" si="176"/>
        <v>1204.6485500000003</v>
      </c>
      <c r="Z92" s="62">
        <f t="shared" si="177"/>
        <v>1204.6485500000003</v>
      </c>
      <c r="AA92" s="117">
        <f t="shared" si="178"/>
        <v>1204.6485500000003</v>
      </c>
      <c r="AB92" s="117">
        <f t="shared" si="179"/>
        <v>1204.6485500000003</v>
      </c>
      <c r="AC92" s="117">
        <f t="shared" si="180"/>
        <v>1204.6485500000003</v>
      </c>
      <c r="AD92" s="117">
        <f t="shared" si="181"/>
        <v>1204.6485500000003</v>
      </c>
      <c r="AE92" s="117">
        <f t="shared" si="182"/>
        <v>1204.6485500000003</v>
      </c>
      <c r="AF92" s="117">
        <f t="shared" si="183"/>
        <v>1204.6485500000003</v>
      </c>
      <c r="AH92" s="50">
        <f t="shared" si="193"/>
        <v>2.2627588828130749</v>
      </c>
      <c r="AI92" s="50">
        <f t="shared" si="194"/>
        <v>2.2644310767441636</v>
      </c>
      <c r="AJ92" s="50">
        <f t="shared" si="195"/>
        <v>2.1350223288928527</v>
      </c>
      <c r="AK92" s="50">
        <f t="shared" si="196"/>
        <v>2.4625774251710006</v>
      </c>
      <c r="AL92" s="50">
        <f t="shared" si="197"/>
        <v>2.4625774251710006</v>
      </c>
      <c r="AM92" s="50">
        <f t="shared" si="198"/>
        <v>2.4625774251710006</v>
      </c>
      <c r="AN92" s="50">
        <f t="shared" si="199"/>
        <v>2.4625774251710006</v>
      </c>
      <c r="AO92" s="50">
        <f t="shared" si="200"/>
        <v>2.4625774251710006</v>
      </c>
      <c r="AP92" s="50">
        <f t="shared" si="201"/>
        <v>2.4625774251710006</v>
      </c>
      <c r="AQ92" s="50">
        <f t="shared" si="202"/>
        <v>2.4625774251710006</v>
      </c>
      <c r="AR92" s="50">
        <f t="shared" si="203"/>
        <v>2.4625774251710006</v>
      </c>
      <c r="AT92" s="118">
        <f t="shared" si="204"/>
        <v>2.2204969926116782E-2</v>
      </c>
      <c r="AU92" s="118">
        <f t="shared" si="205"/>
        <v>2.2221379547235715E-2</v>
      </c>
      <c r="AV92" s="118">
        <f t="shared" si="206"/>
        <v>2.0951461936463852E-2</v>
      </c>
      <c r="AW92" s="118">
        <f t="shared" si="207"/>
        <v>2.4165834938045128E-2</v>
      </c>
      <c r="AX92" s="118">
        <f t="shared" si="208"/>
        <v>2.4165834938045128E-2</v>
      </c>
      <c r="AY92" s="118">
        <f t="shared" si="209"/>
        <v>2.4165834938045128E-2</v>
      </c>
      <c r="AZ92" s="118">
        <f t="shared" si="210"/>
        <v>2.4165834938045128E-2</v>
      </c>
      <c r="BA92" s="118">
        <f t="shared" si="211"/>
        <v>2.4165834938045128E-2</v>
      </c>
      <c r="BB92" s="118">
        <f t="shared" si="212"/>
        <v>2.4165834938045128E-2</v>
      </c>
      <c r="BC92" s="118">
        <f t="shared" si="213"/>
        <v>2.4165834938045128E-2</v>
      </c>
      <c r="BD92" s="118">
        <f t="shared" si="214"/>
        <v>2.4165834938045128E-2</v>
      </c>
    </row>
    <row r="93" spans="1:56" ht="13.5">
      <c r="A93" s="353">
        <f t="shared" si="184"/>
        <v>284.99284999999998</v>
      </c>
      <c r="B93" s="399"/>
      <c r="C93" s="167" t="s">
        <v>335</v>
      </c>
      <c r="D93" s="62">
        <v>94.625190000000003</v>
      </c>
      <c r="E93" s="62">
        <v>95.18383</v>
      </c>
      <c r="F93" s="86">
        <v>95.18383</v>
      </c>
      <c r="G93" s="62">
        <v>95.18383</v>
      </c>
      <c r="H93" s="62">
        <v>95.18383</v>
      </c>
      <c r="I93" s="161"/>
      <c r="J93" s="161"/>
      <c r="K93" s="161"/>
      <c r="L93" s="161"/>
      <c r="M93" s="161"/>
      <c r="N93" s="161"/>
      <c r="O93" s="161"/>
      <c r="P93" s="89">
        <f>SUM(D93:O93)</f>
        <v>475.36050999999998</v>
      </c>
      <c r="Q93" s="160"/>
      <c r="R93" s="160"/>
      <c r="S93" s="160"/>
      <c r="U93" s="160"/>
      <c r="V93" s="62">
        <f t="shared" si="186"/>
        <v>189.80902</v>
      </c>
      <c r="W93" s="62">
        <f t="shared" si="187"/>
        <v>284.99284999999998</v>
      </c>
      <c r="X93" s="62">
        <f t="shared" si="175"/>
        <v>380.17667999999998</v>
      </c>
      <c r="Y93" s="62">
        <f t="shared" si="176"/>
        <v>475.36050999999998</v>
      </c>
      <c r="Z93" s="62">
        <f t="shared" si="177"/>
        <v>475.36050999999998</v>
      </c>
      <c r="AA93" s="117">
        <f t="shared" si="178"/>
        <v>475.36050999999998</v>
      </c>
      <c r="AB93" s="117">
        <f t="shared" si="179"/>
        <v>475.36050999999998</v>
      </c>
      <c r="AC93" s="117">
        <f t="shared" si="180"/>
        <v>475.36050999999998</v>
      </c>
      <c r="AD93" s="117">
        <f t="shared" si="181"/>
        <v>475.36050999999998</v>
      </c>
      <c r="AE93" s="117">
        <f t="shared" si="182"/>
        <v>475.36050999999998</v>
      </c>
      <c r="AF93" s="117">
        <f t="shared" si="183"/>
        <v>475.36050999999998</v>
      </c>
      <c r="AH93" s="50">
        <f t="shared" si="193"/>
        <v>0.93086986586890952</v>
      </c>
      <c r="AI93" s="50">
        <f t="shared" si="194"/>
        <v>0.91554849155586093</v>
      </c>
      <c r="AJ93" s="50">
        <f t="shared" si="195"/>
        <v>0.90163827430742483</v>
      </c>
      <c r="AK93" s="50">
        <f t="shared" si="196"/>
        <v>0.9717457101855751</v>
      </c>
      <c r="AL93" s="50">
        <f t="shared" si="197"/>
        <v>0.9717457101855751</v>
      </c>
      <c r="AM93" s="50">
        <f t="shared" si="198"/>
        <v>0.9717457101855751</v>
      </c>
      <c r="AN93" s="50">
        <f t="shared" si="199"/>
        <v>0.9717457101855751</v>
      </c>
      <c r="AO93" s="50">
        <f t="shared" si="200"/>
        <v>0.9717457101855751</v>
      </c>
      <c r="AP93" s="50">
        <f t="shared" si="201"/>
        <v>0.9717457101855751</v>
      </c>
      <c r="AQ93" s="50">
        <f t="shared" si="202"/>
        <v>0.9717457101855751</v>
      </c>
      <c r="AR93" s="50">
        <f t="shared" si="203"/>
        <v>0.9717457101855751</v>
      </c>
      <c r="AT93" s="118">
        <f t="shared" si="204"/>
        <v>9.1348386846461134E-3</v>
      </c>
      <c r="AU93" s="118">
        <f t="shared" si="205"/>
        <v>8.9844865377902931E-3</v>
      </c>
      <c r="AV93" s="118">
        <f t="shared" si="206"/>
        <v>8.8479823976393649E-3</v>
      </c>
      <c r="AW93" s="118">
        <f t="shared" si="207"/>
        <v>9.5359626844899667E-3</v>
      </c>
      <c r="AX93" s="118">
        <f t="shared" si="208"/>
        <v>9.5359626844899667E-3</v>
      </c>
      <c r="AY93" s="118">
        <f t="shared" si="209"/>
        <v>9.5359626844899667E-3</v>
      </c>
      <c r="AZ93" s="118">
        <f t="shared" si="210"/>
        <v>9.5359626844899667E-3</v>
      </c>
      <c r="BA93" s="118">
        <f t="shared" si="211"/>
        <v>9.5359626844899667E-3</v>
      </c>
      <c r="BB93" s="118">
        <f t="shared" si="212"/>
        <v>9.5359626844899667E-3</v>
      </c>
      <c r="BC93" s="118">
        <f t="shared" si="213"/>
        <v>9.5359626844899667E-3</v>
      </c>
      <c r="BD93" s="118">
        <f t="shared" si="214"/>
        <v>9.5359626844899667E-3</v>
      </c>
    </row>
    <row r="94" spans="1:56" ht="13.5">
      <c r="A94" s="353">
        <f t="shared" si="184"/>
        <v>7.5124199999999997</v>
      </c>
      <c r="B94" s="399"/>
      <c r="C94" s="167" t="s">
        <v>336</v>
      </c>
      <c r="D94" s="62">
        <v>4.9710200000000002</v>
      </c>
      <c r="E94" s="62">
        <v>2.4443800000000002</v>
      </c>
      <c r="F94" s="86">
        <v>9.7019999999999995E-2</v>
      </c>
      <c r="G94" s="62">
        <v>11.05664</v>
      </c>
      <c r="H94" s="62">
        <f>SUMIFS('[2]Renta CK TOTAL_2026'!$Q:$Q,'[2]Renta CK TOTAL_2026'!$AQ:$AQ,C94)</f>
        <v>13.55702</v>
      </c>
      <c r="I94" s="161"/>
      <c r="J94" s="161"/>
      <c r="K94" s="161"/>
      <c r="L94" s="161"/>
      <c r="M94" s="161"/>
      <c r="N94" s="161"/>
      <c r="O94" s="161"/>
      <c r="P94" s="89">
        <f>SUM(D94:O94)</f>
        <v>32.126080000000002</v>
      </c>
      <c r="Q94" s="160"/>
      <c r="R94" s="160"/>
      <c r="S94" s="160"/>
      <c r="U94" s="160"/>
      <c r="V94" s="62">
        <f t="shared" si="186"/>
        <v>7.4154</v>
      </c>
      <c r="W94" s="62">
        <f t="shared" si="187"/>
        <v>7.5124199999999997</v>
      </c>
      <c r="X94" s="62">
        <f t="shared" si="175"/>
        <v>18.56906</v>
      </c>
      <c r="Y94" s="62">
        <f t="shared" si="176"/>
        <v>32.126080000000002</v>
      </c>
      <c r="Z94" s="62">
        <f t="shared" si="177"/>
        <v>32.126080000000002</v>
      </c>
      <c r="AA94" s="117">
        <f t="shared" si="178"/>
        <v>32.126080000000002</v>
      </c>
      <c r="AB94" s="117">
        <f t="shared" si="179"/>
        <v>32.126080000000002</v>
      </c>
      <c r="AC94" s="117">
        <f t="shared" si="180"/>
        <v>32.126080000000002</v>
      </c>
      <c r="AD94" s="117">
        <f t="shared" si="181"/>
        <v>32.126080000000002</v>
      </c>
      <c r="AE94" s="117">
        <f t="shared" si="182"/>
        <v>32.126080000000002</v>
      </c>
      <c r="AF94" s="117">
        <f t="shared" si="183"/>
        <v>32.126080000000002</v>
      </c>
      <c r="AH94" s="50">
        <f t="shared" si="193"/>
        <v>3.6366935582746868E-2</v>
      </c>
      <c r="AI94" s="50">
        <f t="shared" si="194"/>
        <v>2.4133885460403945E-2</v>
      </c>
      <c r="AJ94" s="50">
        <f t="shared" si="195"/>
        <v>4.403893267180678E-2</v>
      </c>
      <c r="AK94" s="50">
        <f t="shared" si="196"/>
        <v>6.5673062377601801E-2</v>
      </c>
      <c r="AL94" s="50">
        <f t="shared" si="197"/>
        <v>6.5673062377601801E-2</v>
      </c>
      <c r="AM94" s="50">
        <f t="shared" si="198"/>
        <v>6.5673062377601801E-2</v>
      </c>
      <c r="AN94" s="50">
        <f t="shared" si="199"/>
        <v>6.5673062377601801E-2</v>
      </c>
      <c r="AO94" s="50">
        <f t="shared" si="200"/>
        <v>6.5673062377601801E-2</v>
      </c>
      <c r="AP94" s="50">
        <f t="shared" si="201"/>
        <v>6.5673062377601801E-2</v>
      </c>
      <c r="AQ94" s="50">
        <f t="shared" si="202"/>
        <v>6.5673062377601801E-2</v>
      </c>
      <c r="AR94" s="50">
        <f t="shared" si="203"/>
        <v>6.5673062377601801E-2</v>
      </c>
      <c r="AT94" s="118">
        <f t="shared" si="204"/>
        <v>3.5687704821469912E-4</v>
      </c>
      <c r="AU94" s="118">
        <f t="shared" si="205"/>
        <v>2.3683133228158732E-4</v>
      </c>
      <c r="AV94" s="118">
        <f t="shared" si="206"/>
        <v>4.32164108594744E-4</v>
      </c>
      <c r="AW94" s="118">
        <f t="shared" si="207"/>
        <v>6.4446476649677846E-4</v>
      </c>
      <c r="AX94" s="118">
        <f t="shared" si="208"/>
        <v>6.4446476649677846E-4</v>
      </c>
      <c r="AY94" s="118">
        <f t="shared" si="209"/>
        <v>6.4446476649677846E-4</v>
      </c>
      <c r="AZ94" s="118">
        <f t="shared" si="210"/>
        <v>6.4446476649677846E-4</v>
      </c>
      <c r="BA94" s="118">
        <f t="shared" si="211"/>
        <v>6.4446476649677846E-4</v>
      </c>
      <c r="BB94" s="118">
        <f t="shared" si="212"/>
        <v>6.4446476649677846E-4</v>
      </c>
      <c r="BC94" s="118">
        <f t="shared" si="213"/>
        <v>6.4446476649677846E-4</v>
      </c>
      <c r="BD94" s="118">
        <f t="shared" si="214"/>
        <v>6.4446476649677846E-4</v>
      </c>
    </row>
    <row r="95" spans="1:56" ht="13.5">
      <c r="A95" s="353">
        <f t="shared" si="184"/>
        <v>387.10798999999992</v>
      </c>
      <c r="B95" s="399"/>
      <c r="C95" s="167" t="s">
        <v>337</v>
      </c>
      <c r="D95" s="88">
        <v>177.79164</v>
      </c>
      <c r="E95" s="88">
        <v>61.110680000000023</v>
      </c>
      <c r="F95" s="86">
        <v>148.20566999999988</v>
      </c>
      <c r="G95" s="62">
        <f>G92-G93-G94</f>
        <v>89.119460000000274</v>
      </c>
      <c r="H95" s="62">
        <f>H92-H93-H94</f>
        <v>195.67340000000004</v>
      </c>
      <c r="I95" s="161"/>
      <c r="J95" s="161"/>
      <c r="K95" s="161"/>
      <c r="L95" s="161"/>
      <c r="M95" s="161"/>
      <c r="N95" s="161"/>
      <c r="O95" s="161"/>
      <c r="P95" s="89">
        <f>SUM(D95:O95)</f>
        <v>671.90085000000022</v>
      </c>
      <c r="Q95" s="160"/>
      <c r="R95" s="160"/>
      <c r="S95" s="160"/>
      <c r="U95" s="160"/>
      <c r="V95" s="62">
        <f>D95+E95</f>
        <v>238.90232000000003</v>
      </c>
      <c r="W95" s="62">
        <f t="shared" si="187"/>
        <v>387.10798999999992</v>
      </c>
      <c r="X95" s="62">
        <f t="shared" si="175"/>
        <v>476.2274500000002</v>
      </c>
      <c r="Y95" s="62">
        <f t="shared" si="176"/>
        <v>671.90085000000022</v>
      </c>
      <c r="Z95" s="62">
        <f t="shared" si="177"/>
        <v>671.90085000000022</v>
      </c>
      <c r="AA95" s="117">
        <f t="shared" si="178"/>
        <v>671.90085000000022</v>
      </c>
      <c r="AB95" s="117">
        <f t="shared" si="179"/>
        <v>671.90085000000022</v>
      </c>
      <c r="AC95" s="117">
        <f t="shared" si="180"/>
        <v>671.90085000000022</v>
      </c>
      <c r="AD95" s="117">
        <f t="shared" si="181"/>
        <v>671.90085000000022</v>
      </c>
      <c r="AE95" s="117">
        <f t="shared" si="182"/>
        <v>671.90085000000022</v>
      </c>
      <c r="AF95" s="117">
        <f t="shared" si="183"/>
        <v>671.90085000000022</v>
      </c>
      <c r="AH95" s="50">
        <f t="shared" si="193"/>
        <v>1.1716354184546727</v>
      </c>
      <c r="AI95" s="50">
        <f t="shared" si="194"/>
        <v>1.2435965895766201</v>
      </c>
      <c r="AJ95" s="50">
        <f t="shared" si="195"/>
        <v>1.1294351252576187</v>
      </c>
      <c r="AK95" s="50">
        <f t="shared" si="196"/>
        <v>1.3735191605578299</v>
      </c>
      <c r="AL95" s="50">
        <f t="shared" si="197"/>
        <v>1.3735191605578299</v>
      </c>
      <c r="AM95" s="50">
        <f t="shared" si="198"/>
        <v>1.3735191605578299</v>
      </c>
      <c r="AN95" s="50">
        <f t="shared" si="199"/>
        <v>1.3735191605578299</v>
      </c>
      <c r="AO95" s="50">
        <f t="shared" si="200"/>
        <v>1.3735191605578299</v>
      </c>
      <c r="AP95" s="50">
        <f t="shared" si="201"/>
        <v>1.3735191605578299</v>
      </c>
      <c r="AQ95" s="50">
        <f t="shared" si="202"/>
        <v>1.3735191605578299</v>
      </c>
      <c r="AR95" s="50">
        <f t="shared" si="203"/>
        <v>1.3735191605578299</v>
      </c>
      <c r="AT95" s="118">
        <f t="shared" si="204"/>
        <v>1.1497526063765069E-2</v>
      </c>
      <c r="AU95" s="118">
        <f t="shared" si="205"/>
        <v>1.2203697478115887E-2</v>
      </c>
      <c r="AV95" s="118">
        <f t="shared" si="206"/>
        <v>1.1083404944439735E-2</v>
      </c>
      <c r="AW95" s="118">
        <f t="shared" si="207"/>
        <v>1.3478657352662918E-2</v>
      </c>
      <c r="AX95" s="118">
        <f t="shared" si="208"/>
        <v>1.3478657352662918E-2</v>
      </c>
      <c r="AY95" s="118">
        <f t="shared" si="209"/>
        <v>1.3478657352662918E-2</v>
      </c>
      <c r="AZ95" s="118">
        <f t="shared" si="210"/>
        <v>1.3478657352662918E-2</v>
      </c>
      <c r="BA95" s="118">
        <f t="shared" si="211"/>
        <v>1.3478657352662918E-2</v>
      </c>
      <c r="BB95" s="118">
        <f t="shared" si="212"/>
        <v>1.3478657352662918E-2</v>
      </c>
      <c r="BC95" s="118">
        <f t="shared" si="213"/>
        <v>1.3478657352662918E-2</v>
      </c>
      <c r="BD95" s="118">
        <f t="shared" si="214"/>
        <v>1.3478657352662918E-2</v>
      </c>
    </row>
    <row r="96" spans="1:56" ht="13.5">
      <c r="A96" s="353">
        <f>SUM(D96:F96)</f>
        <v>7438.1096200000002</v>
      </c>
      <c r="B96" s="397" t="s">
        <v>332</v>
      </c>
      <c r="C96" s="397"/>
      <c r="D96" s="307">
        <f>SUM(D80:D92)</f>
        <v>2493.7802499999998</v>
      </c>
      <c r="E96" s="159">
        <f t="shared" ref="E96:O96" si="241">SUM(E80:E92)</f>
        <v>2351.7101000000002</v>
      </c>
      <c r="F96" s="159">
        <f>SUM(F80:F92)</f>
        <v>2592.6192700000001</v>
      </c>
      <c r="G96" s="159">
        <f>SUM(G80:G92)</f>
        <v>2090.0106797036474</v>
      </c>
      <c r="H96" s="159">
        <f>SUM(H80:H92)</f>
        <v>2105.30152</v>
      </c>
      <c r="I96" s="159">
        <f t="shared" si="241"/>
        <v>0</v>
      </c>
      <c r="J96" s="159">
        <f t="shared" si="241"/>
        <v>0</v>
      </c>
      <c r="K96" s="159">
        <f t="shared" si="241"/>
        <v>0</v>
      </c>
      <c r="L96" s="159">
        <f t="shared" si="241"/>
        <v>0</v>
      </c>
      <c r="M96" s="159">
        <f t="shared" si="241"/>
        <v>0</v>
      </c>
      <c r="N96" s="159">
        <f t="shared" si="241"/>
        <v>0</v>
      </c>
      <c r="O96" s="159">
        <f t="shared" si="241"/>
        <v>0</v>
      </c>
      <c r="P96" s="159">
        <f>SUM(P80:P92)</f>
        <v>11633.421819703646</v>
      </c>
      <c r="Q96" s="160"/>
      <c r="R96" s="160"/>
      <c r="S96" s="160"/>
      <c r="U96" s="160"/>
      <c r="V96" s="99">
        <f t="shared" ref="V96:AF96" si="242">SUM(V80:V92)</f>
        <v>4845.49035</v>
      </c>
      <c r="W96" s="99">
        <f t="shared" si="242"/>
        <v>7438.1096199999993</v>
      </c>
      <c r="X96" s="99">
        <f t="shared" si="242"/>
        <v>9528.1202997036489</v>
      </c>
      <c r="Y96" s="99">
        <f t="shared" si="242"/>
        <v>11633.421819703646</v>
      </c>
      <c r="Z96" s="99">
        <f t="shared" si="242"/>
        <v>11633.421819703646</v>
      </c>
      <c r="AA96" s="99">
        <f t="shared" si="242"/>
        <v>11633.421819703646</v>
      </c>
      <c r="AB96" s="99">
        <f t="shared" si="242"/>
        <v>11633.421819703646</v>
      </c>
      <c r="AC96" s="99">
        <f t="shared" si="242"/>
        <v>11633.421819703646</v>
      </c>
      <c r="AD96" s="99">
        <f t="shared" si="242"/>
        <v>11633.421819703646</v>
      </c>
      <c r="AE96" s="99">
        <f t="shared" si="242"/>
        <v>11633.421819703646</v>
      </c>
      <c r="AF96" s="99">
        <f t="shared" si="242"/>
        <v>11633.421819703646</v>
      </c>
      <c r="AH96" s="50">
        <f t="shared" si="193"/>
        <v>23.763469998283515</v>
      </c>
      <c r="AI96" s="50">
        <f t="shared" si="194"/>
        <v>23.89516102813856</v>
      </c>
      <c r="AJ96" s="50">
        <f t="shared" si="195"/>
        <v>22.59717230530379</v>
      </c>
      <c r="AK96" s="50">
        <f t="shared" si="196"/>
        <v>23.781377523505867</v>
      </c>
      <c r="AL96" s="50">
        <f t="shared" si="197"/>
        <v>23.781377523505867</v>
      </c>
      <c r="AM96" s="50">
        <f t="shared" si="198"/>
        <v>23.781377523505867</v>
      </c>
      <c r="AN96" s="50">
        <f t="shared" si="199"/>
        <v>23.781377523505867</v>
      </c>
      <c r="AO96" s="50">
        <f t="shared" si="200"/>
        <v>23.781377523505867</v>
      </c>
      <c r="AP96" s="50">
        <f t="shared" si="201"/>
        <v>23.781377523505867</v>
      </c>
      <c r="AQ96" s="50">
        <f t="shared" si="202"/>
        <v>23.781377523505867</v>
      </c>
      <c r="AR96" s="50">
        <f t="shared" si="203"/>
        <v>23.781377523505867</v>
      </c>
      <c r="AT96" s="118">
        <f t="shared" si="204"/>
        <v>0.23319636071699565</v>
      </c>
      <c r="AU96" s="118">
        <f t="shared" si="205"/>
        <v>0.23448867488253997</v>
      </c>
      <c r="AV96" s="118">
        <f t="shared" si="206"/>
        <v>0.22175121497291259</v>
      </c>
      <c r="AW96" s="118">
        <f t="shared" si="207"/>
        <v>0.23337209135362413</v>
      </c>
      <c r="AX96" s="118">
        <f t="shared" si="208"/>
        <v>0.23337209135362413</v>
      </c>
      <c r="AY96" s="118">
        <f t="shared" si="209"/>
        <v>0.23337209135362413</v>
      </c>
      <c r="AZ96" s="118">
        <f t="shared" si="210"/>
        <v>0.23337209135362413</v>
      </c>
      <c r="BA96" s="118">
        <f t="shared" si="211"/>
        <v>0.23337209135362413</v>
      </c>
      <c r="BB96" s="118">
        <f t="shared" si="212"/>
        <v>0.23337209135362413</v>
      </c>
      <c r="BC96" s="118">
        <f t="shared" si="213"/>
        <v>0.23337209135362413</v>
      </c>
      <c r="BD96" s="118">
        <f t="shared" si="214"/>
        <v>0.23337209135362413</v>
      </c>
    </row>
    <row r="97" spans="1:56" ht="13.5">
      <c r="A97" s="111">
        <f>A96/A79*1000</f>
        <v>23.895161028138563</v>
      </c>
      <c r="B97" s="397" t="s">
        <v>333</v>
      </c>
      <c r="C97" s="397"/>
      <c r="D97" s="57">
        <f>D96/D79*1000</f>
        <v>25.548147749741318</v>
      </c>
      <c r="E97" s="57">
        <f t="shared" ref="E97:P97" si="243">E96/E79*1000</f>
        <v>22.124579938660698</v>
      </c>
      <c r="F97" s="315">
        <f t="shared" si="243"/>
        <v>24.145239811503501</v>
      </c>
      <c r="G97" s="57">
        <f t="shared" si="243"/>
        <v>18.936401918126734</v>
      </c>
      <c r="H97" s="57">
        <f t="shared" si="243"/>
        <v>31.175334587078527</v>
      </c>
      <c r="I97" s="57" t="e">
        <f t="shared" si="243"/>
        <v>#DIV/0!</v>
      </c>
      <c r="J97" s="57" t="e">
        <f t="shared" si="243"/>
        <v>#DIV/0!</v>
      </c>
      <c r="K97" s="57" t="e">
        <f t="shared" si="243"/>
        <v>#DIV/0!</v>
      </c>
      <c r="L97" s="57" t="e">
        <f t="shared" si="243"/>
        <v>#DIV/0!</v>
      </c>
      <c r="M97" s="57" t="e">
        <f t="shared" si="243"/>
        <v>#DIV/0!</v>
      </c>
      <c r="N97" s="57" t="e">
        <f t="shared" si="243"/>
        <v>#DIV/0!</v>
      </c>
      <c r="O97" s="57" t="e">
        <f t="shared" si="243"/>
        <v>#DIV/0!</v>
      </c>
      <c r="P97" s="57">
        <f t="shared" si="243"/>
        <v>23.781377523505867</v>
      </c>
      <c r="Q97" s="160"/>
      <c r="R97" s="160"/>
      <c r="S97" s="160"/>
      <c r="U97" s="160"/>
      <c r="V97" s="111">
        <f t="shared" ref="V97:AF97" si="244">V96/V79*1000</f>
        <v>23.763469998283515</v>
      </c>
      <c r="W97" s="111">
        <f t="shared" si="244"/>
        <v>23.89516102813856</v>
      </c>
      <c r="X97" s="111">
        <f t="shared" si="244"/>
        <v>22.59717230530379</v>
      </c>
      <c r="Y97" s="111">
        <f t="shared" si="244"/>
        <v>23.781377523505867</v>
      </c>
      <c r="Z97" s="111">
        <f t="shared" si="244"/>
        <v>23.781377523505867</v>
      </c>
      <c r="AA97" s="111">
        <f t="shared" si="244"/>
        <v>23.781377523505867</v>
      </c>
      <c r="AB97" s="111">
        <f t="shared" si="244"/>
        <v>23.781377523505867</v>
      </c>
      <c r="AC97" s="111">
        <f t="shared" si="244"/>
        <v>23.781377523505867</v>
      </c>
      <c r="AD97" s="111">
        <f t="shared" si="244"/>
        <v>23.781377523505867</v>
      </c>
      <c r="AE97" s="111">
        <f t="shared" si="244"/>
        <v>23.781377523505867</v>
      </c>
      <c r="AF97" s="111">
        <f t="shared" si="244"/>
        <v>23.781377523505867</v>
      </c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T97" s="118"/>
      <c r="AU97" s="118"/>
      <c r="AV97" s="118"/>
      <c r="AW97" s="118"/>
      <c r="AX97" s="118"/>
      <c r="AY97" s="118"/>
      <c r="AZ97" s="118"/>
      <c r="BA97" s="118"/>
      <c r="BB97" s="118"/>
      <c r="BC97" s="118"/>
      <c r="BD97" s="118"/>
    </row>
    <row r="98" spans="1:56" ht="13.5">
      <c r="A98" s="353">
        <f>SUM(D98:F98)</f>
        <v>1042.4717536225057</v>
      </c>
      <c r="B98" s="397" t="s">
        <v>412</v>
      </c>
      <c r="C98" s="397"/>
      <c r="D98" s="62">
        <v>402.85401918755861</v>
      </c>
      <c r="E98" s="62">
        <v>250.48111463413696</v>
      </c>
      <c r="F98" s="62">
        <v>389.13661980081019</v>
      </c>
      <c r="G98" s="62">
        <v>232.96539571260539</v>
      </c>
      <c r="H98" s="62">
        <v>153.05454235108934</v>
      </c>
      <c r="I98" s="62"/>
      <c r="J98" s="62"/>
      <c r="K98" s="62"/>
      <c r="L98" s="62"/>
      <c r="M98" s="62"/>
      <c r="N98" s="62"/>
      <c r="O98" s="62"/>
      <c r="P98" s="62"/>
      <c r="Q98" s="87">
        <f>P98/$P$54*1000</f>
        <v>0</v>
      </c>
      <c r="R98" s="160"/>
      <c r="S98" s="160"/>
      <c r="U98" s="160"/>
      <c r="V98" s="62">
        <f>D98+E98</f>
        <v>653.33513382169554</v>
      </c>
      <c r="W98" s="62">
        <f t="shared" ref="W98" si="245">V98+F98</f>
        <v>1042.4717536225057</v>
      </c>
      <c r="X98" s="62">
        <f t="shared" ref="X98" si="246">W98+G98</f>
        <v>1275.4371493351111</v>
      </c>
      <c r="Y98" s="62">
        <f t="shared" ref="Y98" si="247">X98+H98</f>
        <v>1428.4916916862005</v>
      </c>
      <c r="Z98" s="62">
        <f t="shared" ref="Z98" si="248">Y98+I98</f>
        <v>1428.4916916862005</v>
      </c>
      <c r="AA98" s="117">
        <f t="shared" ref="AA98" si="249">Z98+J98</f>
        <v>1428.4916916862005</v>
      </c>
      <c r="AB98" s="117">
        <f t="shared" ref="AB98" si="250">AA98+K98</f>
        <v>1428.4916916862005</v>
      </c>
      <c r="AC98" s="117">
        <f t="shared" ref="AC98" si="251">AB98+L98</f>
        <v>1428.4916916862005</v>
      </c>
      <c r="AD98" s="117">
        <f t="shared" ref="AD98" si="252">AC98+M98</f>
        <v>1428.4916916862005</v>
      </c>
      <c r="AE98" s="117">
        <f t="shared" ref="AE98" si="253">AD98+N98</f>
        <v>1428.4916916862005</v>
      </c>
      <c r="AF98" s="117">
        <f>AE98+O98</f>
        <v>1428.4916916862005</v>
      </c>
      <c r="AH98" s="50">
        <f t="shared" ref="AH98" si="254">V98/V$79*1000</f>
        <v>3.2041153175336334</v>
      </c>
      <c r="AI98" s="50">
        <f t="shared" ref="AI98" si="255">W98/W$79*1000</f>
        <v>3.3489732865883424</v>
      </c>
      <c r="AJ98" s="50">
        <f t="shared" ref="AJ98" si="256">X98/X$79*1000</f>
        <v>3.02486451908121</v>
      </c>
      <c r="AK98" s="50">
        <f t="shared" ref="AK98" si="257">Y98/Y$79*1000</f>
        <v>2.9201640528191972</v>
      </c>
      <c r="AL98" s="50">
        <f t="shared" ref="AL98" si="258">Z98/Z$79*1000</f>
        <v>2.9201640528191972</v>
      </c>
      <c r="AM98" s="50">
        <f t="shared" ref="AM98" si="259">AA98/AA$79*1000</f>
        <v>2.9201640528191972</v>
      </c>
      <c r="AN98" s="50">
        <f t="shared" ref="AN98" si="260">AB98/AB$79*1000</f>
        <v>2.9201640528191972</v>
      </c>
      <c r="AO98" s="50">
        <f t="shared" ref="AO98" si="261">AC98/AC$79*1000</f>
        <v>2.9201640528191972</v>
      </c>
      <c r="AP98" s="50">
        <f t="shared" ref="AP98" si="262">AD98/AD$79*1000</f>
        <v>2.9201640528191972</v>
      </c>
      <c r="AQ98" s="50">
        <f t="shared" ref="AQ98" si="263">AE98/AE$79*1000</f>
        <v>2.9201640528191972</v>
      </c>
      <c r="AR98" s="50">
        <f t="shared" ref="AR98" si="264">AF98/AF$79*1000</f>
        <v>2.9201640528191972</v>
      </c>
      <c r="AT98" s="118">
        <f t="shared" si="204"/>
        <v>3.1442715706939899E-2</v>
      </c>
      <c r="AU98" s="118">
        <f t="shared" si="205"/>
        <v>3.2864240055313826E-2</v>
      </c>
      <c r="AV98" s="118">
        <f t="shared" si="206"/>
        <v>2.9683686665400926E-2</v>
      </c>
      <c r="AW98" s="118">
        <f t="shared" si="207"/>
        <v>2.8656237067365052E-2</v>
      </c>
      <c r="AX98" s="118">
        <f t="shared" si="208"/>
        <v>2.8656237067365052E-2</v>
      </c>
      <c r="AY98" s="118">
        <f t="shared" si="209"/>
        <v>2.8656237067365052E-2</v>
      </c>
      <c r="AZ98" s="118">
        <f t="shared" si="210"/>
        <v>2.8656237067365052E-2</v>
      </c>
      <c r="BA98" s="118">
        <f t="shared" si="211"/>
        <v>2.8656237067365052E-2</v>
      </c>
      <c r="BB98" s="118">
        <f t="shared" si="212"/>
        <v>2.8656237067365052E-2</v>
      </c>
      <c r="BC98" s="118">
        <f t="shared" si="213"/>
        <v>2.8656237067365052E-2</v>
      </c>
      <c r="BD98" s="118">
        <f t="shared" si="214"/>
        <v>2.8656237067365052E-2</v>
      </c>
    </row>
    <row r="99" spans="1:56" ht="13.5">
      <c r="A99" s="113">
        <f>A97/A78</f>
        <v>0.1911612882251085</v>
      </c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</row>
    <row r="101" spans="1:56" ht="14" customHeight="1">
      <c r="C101" s="401" t="s">
        <v>465</v>
      </c>
      <c r="D101" s="401"/>
      <c r="E101" s="401"/>
      <c r="F101" s="401"/>
      <c r="G101" s="401"/>
      <c r="H101" s="401"/>
      <c r="I101" s="401"/>
      <c r="J101" s="401"/>
      <c r="K101" s="401"/>
      <c r="L101" s="401"/>
      <c r="M101" s="401"/>
      <c r="N101" s="401"/>
      <c r="O101" s="401"/>
      <c r="P101" s="401"/>
      <c r="Q101" s="66">
        <f>P99/P80</f>
        <v>0</v>
      </c>
      <c r="R101" s="50"/>
      <c r="S101" s="106"/>
      <c r="T101" s="106"/>
      <c r="U101" s="160"/>
      <c r="V101" s="160"/>
      <c r="W101" s="160"/>
      <c r="X101" s="160"/>
      <c r="Y101" s="160"/>
      <c r="Z101" s="160"/>
    </row>
    <row r="102" spans="1:56" ht="13.5">
      <c r="A102" s="48" t="s">
        <v>604</v>
      </c>
      <c r="C102" s="51" t="s">
        <v>334</v>
      </c>
      <c r="D102" s="53" t="s">
        <v>320</v>
      </c>
      <c r="E102" s="53" t="s">
        <v>321</v>
      </c>
      <c r="F102" s="53" t="s">
        <v>322</v>
      </c>
      <c r="G102" s="53" t="s">
        <v>323</v>
      </c>
      <c r="H102" s="53" t="s">
        <v>324</v>
      </c>
      <c r="I102" s="53" t="s">
        <v>325</v>
      </c>
      <c r="J102" s="53" t="s">
        <v>326</v>
      </c>
      <c r="K102" s="53" t="s">
        <v>327</v>
      </c>
      <c r="L102" s="53" t="s">
        <v>328</v>
      </c>
      <c r="M102" s="53" t="s">
        <v>329</v>
      </c>
      <c r="N102" s="53" t="s">
        <v>330</v>
      </c>
      <c r="O102" s="53" t="s">
        <v>331</v>
      </c>
      <c r="P102" s="54" t="s">
        <v>332</v>
      </c>
      <c r="Q102" s="82" t="s">
        <v>333</v>
      </c>
      <c r="R102" s="82" t="s">
        <v>430</v>
      </c>
      <c r="S102" s="82" t="s">
        <v>434</v>
      </c>
      <c r="T102" s="82" t="s">
        <v>424</v>
      </c>
      <c r="U102" s="160"/>
      <c r="V102" s="63"/>
      <c r="W102" s="160"/>
      <c r="X102" s="160"/>
      <c r="Y102" s="160"/>
      <c r="Z102" s="160"/>
    </row>
    <row r="103" spans="1:56" ht="13.5">
      <c r="A103" s="48">
        <v>125</v>
      </c>
      <c r="B103" s="400" t="s">
        <v>435</v>
      </c>
      <c r="C103" s="400"/>
      <c r="D103" s="159">
        <v>121</v>
      </c>
      <c r="E103" s="304">
        <v>121</v>
      </c>
      <c r="F103" s="304">
        <v>121</v>
      </c>
      <c r="G103" s="304">
        <v>121</v>
      </c>
      <c r="H103" s="304">
        <v>121</v>
      </c>
      <c r="I103" s="304">
        <v>121</v>
      </c>
      <c r="J103" s="304">
        <v>121</v>
      </c>
      <c r="K103" s="304">
        <v>121</v>
      </c>
      <c r="L103" s="304">
        <v>121</v>
      </c>
      <c r="M103" s="304">
        <v>121</v>
      </c>
      <c r="N103" s="304">
        <v>121</v>
      </c>
      <c r="O103" s="304">
        <v>121</v>
      </c>
      <c r="P103" s="159">
        <f>AVERAGE(D103:O103)</f>
        <v>121</v>
      </c>
      <c r="Q103" s="159">
        <f>P103</f>
        <v>121</v>
      </c>
      <c r="R103" s="160"/>
      <c r="S103" s="160"/>
      <c r="U103" s="160"/>
      <c r="V103" s="160"/>
      <c r="W103" s="160"/>
      <c r="X103" s="160"/>
      <c r="Y103" s="160"/>
      <c r="Z103" s="160"/>
      <c r="AT103" s="117">
        <f>$P$103</f>
        <v>121</v>
      </c>
      <c r="AU103" s="117">
        <f t="shared" ref="AU103:BD103" si="265">$P$103</f>
        <v>121</v>
      </c>
      <c r="AV103" s="117">
        <f t="shared" si="265"/>
        <v>121</v>
      </c>
      <c r="AW103" s="117">
        <f t="shared" si="265"/>
        <v>121</v>
      </c>
      <c r="AX103" s="117">
        <f t="shared" si="265"/>
        <v>121</v>
      </c>
      <c r="AY103" s="117">
        <f t="shared" si="265"/>
        <v>121</v>
      </c>
      <c r="AZ103" s="117">
        <f t="shared" si="265"/>
        <v>121</v>
      </c>
      <c r="BA103" s="117">
        <f t="shared" si="265"/>
        <v>121</v>
      </c>
      <c r="BB103" s="117">
        <f t="shared" si="265"/>
        <v>121</v>
      </c>
      <c r="BC103" s="117">
        <f t="shared" si="265"/>
        <v>121</v>
      </c>
      <c r="BD103" s="117">
        <f t="shared" si="265"/>
        <v>121</v>
      </c>
    </row>
    <row r="104" spans="1:56" s="76" customFormat="1" ht="13.5">
      <c r="A104" s="353">
        <f>SUM(D104:F104)</f>
        <v>339612</v>
      </c>
      <c r="C104" s="73" t="s">
        <v>411</v>
      </c>
      <c r="D104" s="165">
        <v>116704</v>
      </c>
      <c r="E104" s="165">
        <v>116204</v>
      </c>
      <c r="F104" s="165">
        <v>106704</v>
      </c>
      <c r="G104" s="165">
        <v>104704</v>
      </c>
      <c r="H104" s="165">
        <v>71805</v>
      </c>
      <c r="I104" s="165">
        <v>110105</v>
      </c>
      <c r="J104" s="165">
        <v>86206</v>
      </c>
      <c r="K104" s="165">
        <v>81605</v>
      </c>
      <c r="L104" s="165">
        <v>117305</v>
      </c>
      <c r="M104" s="165">
        <v>121005</v>
      </c>
      <c r="N104" s="165">
        <v>130155</v>
      </c>
      <c r="O104" s="165">
        <v>91305</v>
      </c>
      <c r="P104" s="159">
        <f>SUM(D104:O104)</f>
        <v>1253807</v>
      </c>
      <c r="Q104" s="131">
        <f>P104/12</f>
        <v>104483.91666666667</v>
      </c>
      <c r="R104" s="79"/>
      <c r="S104" s="79"/>
      <c r="T104" s="79"/>
      <c r="U104" s="96"/>
      <c r="V104" s="160">
        <f t="shared" ref="V104:V119" si="266">D104+E104</f>
        <v>232908</v>
      </c>
      <c r="W104" s="160">
        <f t="shared" ref="W104:W120" si="267">V104+F104</f>
        <v>339612</v>
      </c>
      <c r="X104" s="160">
        <f t="shared" ref="X104:X120" si="268">W104+G104</f>
        <v>444316</v>
      </c>
      <c r="Y104" s="160">
        <f t="shared" ref="Y104:Y120" si="269">X104+H104</f>
        <v>516121</v>
      </c>
      <c r="Z104" s="160">
        <f t="shared" ref="Z104:Z120" si="270">Y104+I104</f>
        <v>626226</v>
      </c>
      <c r="AA104" s="48">
        <f t="shared" ref="AA104:AA120" si="271">Z104+J104</f>
        <v>712432</v>
      </c>
      <c r="AB104" s="48">
        <f t="shared" ref="AB104:AB120" si="272">AA104+K104</f>
        <v>794037</v>
      </c>
      <c r="AC104" s="48">
        <f t="shared" ref="AC104:AC120" si="273">AB104+L104</f>
        <v>911342</v>
      </c>
      <c r="AD104" s="48">
        <f t="shared" ref="AD104:AD120" si="274">AC104+M104</f>
        <v>1032347</v>
      </c>
      <c r="AE104" s="48">
        <f t="shared" ref="AE104:AE120" si="275">AD104+N104</f>
        <v>1162502</v>
      </c>
      <c r="AF104" s="48">
        <f t="shared" ref="AF104:AF120" si="276">AE104+O104</f>
        <v>1253807</v>
      </c>
    </row>
    <row r="105" spans="1:56" ht="14">
      <c r="A105" s="353">
        <f t="shared" ref="A105:A120" si="277">SUM(D105:F105)</f>
        <v>2422.5539099675407</v>
      </c>
      <c r="B105" s="398" t="s">
        <v>135</v>
      </c>
      <c r="C105" s="186" t="s">
        <v>493</v>
      </c>
      <c r="D105" s="62">
        <f>SUMIFS('CK P&amp;L by account 2026'!E:E,'CK P&amp;L by account 2026'!$R:$R,厨电!$C105)</f>
        <v>815.66692939072334</v>
      </c>
      <c r="E105" s="62">
        <f>SUMIFS('CK P&amp;L by account 2026'!F:F,'CK P&amp;L by account 2026'!$R:$R,厨电!$C105)</f>
        <v>779.63635294765379</v>
      </c>
      <c r="F105" s="62">
        <f>SUMIFS('CK P&amp;L by account 2026'!G:G,'CK P&amp;L by account 2026'!$R:$R,厨电!$C105)</f>
        <v>827.25062762916343</v>
      </c>
      <c r="G105" s="62">
        <f>SUMIFS('CK P&amp;L by account 2026'!H:H,'CK P&amp;L by account 2026'!$R:$R,厨电!$C105)</f>
        <v>815.98052383622348</v>
      </c>
      <c r="H105" s="62">
        <f>SUMIFS('CK P&amp;L by account 2026'!I:I,'CK P&amp;L by account 2026'!$R:$R,厨电!$C105)</f>
        <v>827.90506994023167</v>
      </c>
      <c r="I105" s="62">
        <f>SUMIFS('CK P&amp;L by account 2026'!J:J,'CK P&amp;L by account 2026'!$R:$R,厨电!$C105)</f>
        <v>821.88793015159649</v>
      </c>
      <c r="J105" s="62">
        <f>SUMIFS('CK P&amp;L by account 2026'!K:K,'CK P&amp;L by account 2026'!$R:$R,厨电!$C105)</f>
        <v>883.90134073459387</v>
      </c>
      <c r="K105" s="62">
        <f>SUMIFS('CK P&amp;L by account 2026'!L:L,'CK P&amp;L by account 2026'!$R:$R,厨电!$C105)</f>
        <v>893.88830532252746</v>
      </c>
      <c r="L105" s="62">
        <f>SUMIFS('CK P&amp;L by account 2026'!M:M,'CK P&amp;L by account 2026'!$R:$R,厨电!$C105)</f>
        <v>882.38328999621513</v>
      </c>
      <c r="M105" s="62">
        <f>SUMIFS('CK P&amp;L by account 2026'!N:N,'CK P&amp;L by account 2026'!$R:$R,厨电!$C105)</f>
        <v>898.04724724000846</v>
      </c>
      <c r="N105" s="62">
        <f>SUMIFS('CK P&amp;L by account 2026'!O:O,'CK P&amp;L by account 2026'!$R:$R,厨电!$C105)</f>
        <v>885.69519004473102</v>
      </c>
      <c r="O105" s="62">
        <f>SUMIFS('CK P&amp;L by account 2026'!P:P,'CK P&amp;L by account 2026'!$R:$R,厨电!$C105)</f>
        <v>896.87342534673098</v>
      </c>
      <c r="P105" s="159">
        <f>SUM(D105:O105)</f>
        <v>10229.1162325804</v>
      </c>
      <c r="Q105" s="87">
        <f>P105/$P$104*1000</f>
        <v>8.1584456240716463</v>
      </c>
      <c r="R105" s="63">
        <f>P105/$P$121</f>
        <v>0.3218738386459048</v>
      </c>
      <c r="S105" s="160"/>
      <c r="U105" s="121"/>
      <c r="V105" s="62">
        <f t="shared" si="266"/>
        <v>1595.3032823383771</v>
      </c>
      <c r="W105" s="62">
        <f t="shared" si="267"/>
        <v>2422.5539099675407</v>
      </c>
      <c r="X105" s="62">
        <f t="shared" si="268"/>
        <v>3238.5344338037639</v>
      </c>
      <c r="Y105" s="62">
        <f t="shared" si="269"/>
        <v>4066.4395037439954</v>
      </c>
      <c r="Z105" s="62">
        <f t="shared" si="270"/>
        <v>4888.3274338955916</v>
      </c>
      <c r="AA105" s="117">
        <f t="shared" si="271"/>
        <v>5772.2287746301854</v>
      </c>
      <c r="AB105" s="117">
        <f t="shared" si="272"/>
        <v>6666.1170799527126</v>
      </c>
      <c r="AC105" s="117">
        <f t="shared" si="273"/>
        <v>7548.500369948928</v>
      </c>
      <c r="AD105" s="117">
        <f t="shared" si="274"/>
        <v>8446.5476171889368</v>
      </c>
      <c r="AE105" s="117">
        <f t="shared" si="275"/>
        <v>9332.2428072336679</v>
      </c>
      <c r="AF105" s="117">
        <f t="shared" si="276"/>
        <v>10229.1162325804</v>
      </c>
      <c r="AH105" s="50">
        <f>V105/V$104*1000</f>
        <v>6.8494997266662248</v>
      </c>
      <c r="AI105" s="50">
        <f t="shared" ref="AI105:AR105" si="278">W105/W$104*1000</f>
        <v>7.1332989116036556</v>
      </c>
      <c r="AJ105" s="50">
        <f t="shared" si="278"/>
        <v>7.2888089418426611</v>
      </c>
      <c r="AK105" s="50">
        <f t="shared" si="278"/>
        <v>7.8788491530939355</v>
      </c>
      <c r="AL105" s="50">
        <f t="shared" si="278"/>
        <v>7.8060116218355544</v>
      </c>
      <c r="AM105" s="50">
        <f t="shared" si="278"/>
        <v>8.1021469763151934</v>
      </c>
      <c r="AN105" s="50">
        <f t="shared" si="278"/>
        <v>8.3952222376951102</v>
      </c>
      <c r="AO105" s="50">
        <f t="shared" si="278"/>
        <v>8.2828404374526006</v>
      </c>
      <c r="AP105" s="50">
        <f t="shared" si="278"/>
        <v>8.1818880833566006</v>
      </c>
      <c r="AQ105" s="50">
        <f t="shared" si="278"/>
        <v>8.0277219370234789</v>
      </c>
      <c r="AR105" s="50">
        <f t="shared" si="278"/>
        <v>8.1584456240716463</v>
      </c>
      <c r="AT105" s="118">
        <f>AH105/AT$103</f>
        <v>5.6607435757572107E-2</v>
      </c>
      <c r="AU105" s="118">
        <f t="shared" ref="AU105:BD105" si="279">AI105/AU$103</f>
        <v>5.8952883566972362E-2</v>
      </c>
      <c r="AV105" s="118">
        <f t="shared" si="279"/>
        <v>6.0238090428451747E-2</v>
      </c>
      <c r="AW105" s="118">
        <f t="shared" si="279"/>
        <v>6.511445581069368E-2</v>
      </c>
      <c r="AX105" s="118">
        <f t="shared" si="279"/>
        <v>6.4512492742442598E-2</v>
      </c>
      <c r="AY105" s="118">
        <f t="shared" si="279"/>
        <v>6.6959892366241267E-2</v>
      </c>
      <c r="AZ105" s="118">
        <f t="shared" si="279"/>
        <v>6.9382001964422402E-2</v>
      </c>
      <c r="BA105" s="118">
        <f t="shared" si="279"/>
        <v>6.8453226755806618E-2</v>
      </c>
      <c r="BB105" s="118">
        <f t="shared" si="279"/>
        <v>6.7618909779806613E-2</v>
      </c>
      <c r="BC105" s="118">
        <f t="shared" si="279"/>
        <v>6.6344809396888249E-2</v>
      </c>
      <c r="BD105" s="118">
        <f t="shared" si="279"/>
        <v>6.7425170446873114E-2</v>
      </c>
    </row>
    <row r="106" spans="1:56" ht="13.5">
      <c r="A106" s="353">
        <f t="shared" si="277"/>
        <v>305.01428139132349</v>
      </c>
      <c r="B106" s="398"/>
      <c r="C106" s="48" t="s">
        <v>402</v>
      </c>
      <c r="D106" s="62">
        <f>SUMIFS('CK P&amp;L by account 2026'!E:E,'CK P&amp;L by account 2026'!$R:$R,厨电!$C106)</f>
        <v>97.661744735713668</v>
      </c>
      <c r="E106" s="62">
        <f>SUMIFS('CK P&amp;L by account 2026'!F:F,'CK P&amp;L by account 2026'!$R:$R,厨电!$C106)</f>
        <v>114.99433918410074</v>
      </c>
      <c r="F106" s="62">
        <f>SUMIFS('CK P&amp;L by account 2026'!G:G,'CK P&amp;L by account 2026'!$R:$R,厨电!$C106)</f>
        <v>92.358197471509101</v>
      </c>
      <c r="G106" s="62">
        <f>SUMIFS('CK P&amp;L by account 2026'!H:H,'CK P&amp;L by account 2026'!$R:$R,厨电!$C106)</f>
        <v>92.470770907890753</v>
      </c>
      <c r="H106" s="62">
        <f>SUMIFS('CK P&amp;L by account 2026'!I:I,'CK P&amp;L by account 2026'!$R:$R,厨电!$C106)</f>
        <v>88.234204198298556</v>
      </c>
      <c r="I106" s="62">
        <f>SUMIFS('CK P&amp;L by account 2026'!J:J,'CK P&amp;L by account 2026'!$R:$R,厨电!$C106)</f>
        <v>92.915112510638949</v>
      </c>
      <c r="J106" s="62">
        <f>SUMIFS('CK P&amp;L by account 2026'!K:K,'CK P&amp;L by account 2026'!$R:$R,厨电!$C106)</f>
        <v>95.579305558050336</v>
      </c>
      <c r="K106" s="62">
        <f>SUMIFS('CK P&amp;L by account 2026'!L:L,'CK P&amp;L by account 2026'!$R:$R,厨电!$C106)</f>
        <v>89.827160275843596</v>
      </c>
      <c r="L106" s="62">
        <f>SUMIFS('CK P&amp;L by account 2026'!M:M,'CK P&amp;L by account 2026'!$R:$R,厨电!$C106)</f>
        <v>87.125258292111951</v>
      </c>
      <c r="M106" s="62">
        <f>SUMIFS('CK P&amp;L by account 2026'!N:N,'CK P&amp;L by account 2026'!$R:$R,厨电!$C106)</f>
        <v>100.70827104875866</v>
      </c>
      <c r="N106" s="62">
        <f>SUMIFS('CK P&amp;L by account 2026'!O:O,'CK P&amp;L by account 2026'!$R:$R,厨电!$C106)</f>
        <v>92.466505036077507</v>
      </c>
      <c r="O106" s="62">
        <f>SUMIFS('CK P&amp;L by account 2026'!P:P,'CK P&amp;L by account 2026'!$R:$R,厨电!$C106)</f>
        <v>85.535049175506146</v>
      </c>
      <c r="P106" s="159">
        <f t="shared" ref="P106:P115" si="280">SUM(D106:O106)</f>
        <v>1129.8759183944999</v>
      </c>
      <c r="Q106" s="87">
        <f t="shared" ref="Q106:Q117" si="281">P106/$P$104*1000</f>
        <v>0.9011561734736685</v>
      </c>
      <c r="R106" s="63">
        <f t="shared" ref="R106:R117" si="282">P106/$P$121</f>
        <v>3.5553169088925619E-2</v>
      </c>
      <c r="S106" s="160"/>
      <c r="U106" s="160"/>
      <c r="V106" s="62">
        <f t="shared" si="266"/>
        <v>212.65608391981442</v>
      </c>
      <c r="W106" s="62">
        <f t="shared" si="267"/>
        <v>305.01428139132349</v>
      </c>
      <c r="X106" s="62">
        <f t="shared" si="268"/>
        <v>397.48505229921426</v>
      </c>
      <c r="Y106" s="62">
        <f t="shared" si="269"/>
        <v>485.71925649751279</v>
      </c>
      <c r="Z106" s="62">
        <f t="shared" si="270"/>
        <v>578.63436900815168</v>
      </c>
      <c r="AA106" s="117">
        <f t="shared" si="271"/>
        <v>674.21367456620203</v>
      </c>
      <c r="AB106" s="117">
        <f t="shared" si="272"/>
        <v>764.04083484204557</v>
      </c>
      <c r="AC106" s="117">
        <f t="shared" si="273"/>
        <v>851.16609313415756</v>
      </c>
      <c r="AD106" s="117">
        <f t="shared" si="274"/>
        <v>951.87436418291622</v>
      </c>
      <c r="AE106" s="117">
        <f t="shared" si="275"/>
        <v>1044.3408692189937</v>
      </c>
      <c r="AF106" s="117">
        <f t="shared" si="276"/>
        <v>1129.8759183944999</v>
      </c>
      <c r="AH106" s="50">
        <f t="shared" ref="AH106:AH123" si="283">V106/V$104*1000</f>
        <v>0.91304757208775322</v>
      </c>
      <c r="AI106" s="50">
        <f t="shared" ref="AI106:AI123" si="284">W106/W$104*1000</f>
        <v>0.89812574759232155</v>
      </c>
      <c r="AJ106" s="50">
        <f t="shared" ref="AJ106:AJ123" si="285">X106/X$104*1000</f>
        <v>0.89459990704636849</v>
      </c>
      <c r="AK106" s="50">
        <f t="shared" ref="AK106:AK123" si="286">Y106/Y$104*1000</f>
        <v>0.94109570526584418</v>
      </c>
      <c r="AL106" s="50">
        <f t="shared" ref="AL106:AL123" si="287">Z106/Z$104*1000</f>
        <v>0.92400246717343526</v>
      </c>
      <c r="AM106" s="50">
        <f t="shared" ref="AM106:AM123" si="288">AA106/AA$104*1000</f>
        <v>0.94635512521363729</v>
      </c>
      <c r="AN106" s="50">
        <f t="shared" ref="AN106:AN123" si="289">AB106/AB$104*1000</f>
        <v>0.96222321484017193</v>
      </c>
      <c r="AO106" s="50">
        <f t="shared" ref="AO106:AO123" si="290">AC106/AC$104*1000</f>
        <v>0.93397000591891699</v>
      </c>
      <c r="AP106" s="50">
        <f t="shared" ref="AP106:AP123" si="291">AD106/AD$104*1000</f>
        <v>0.9220488500309646</v>
      </c>
      <c r="AQ106" s="50">
        <f t="shared" ref="AQ106:AQ123" si="292">AE106/AE$104*1000</f>
        <v>0.89835619140353629</v>
      </c>
      <c r="AR106" s="50">
        <f t="shared" ref="AR106:AR123" si="293">AF106/AF$104*1000</f>
        <v>0.9011561734736685</v>
      </c>
      <c r="AT106" s="118">
        <f t="shared" ref="AT106:AT123" si="294">AH106/AT$103</f>
        <v>7.5458477032045723E-3</v>
      </c>
      <c r="AU106" s="118">
        <f t="shared" ref="AU106:AU123" si="295">AI106/AU$103</f>
        <v>7.4225268396059634E-3</v>
      </c>
      <c r="AV106" s="118">
        <f t="shared" ref="AV106:AV123" si="296">AJ106/AV$103</f>
        <v>7.3933876615402353E-3</v>
      </c>
      <c r="AW106" s="118">
        <f t="shared" ref="AW106:AW123" si="297">AK106/AW$103</f>
        <v>7.7776504567425141E-3</v>
      </c>
      <c r="AX106" s="118">
        <f t="shared" ref="AX106:AX123" si="298">AL106/AX$103</f>
        <v>7.6363840262267373E-3</v>
      </c>
      <c r="AY106" s="118">
        <f t="shared" ref="AY106:AY123" si="299">AM106/AY$103</f>
        <v>7.8211167373027878E-3</v>
      </c>
      <c r="AZ106" s="118">
        <f t="shared" ref="AZ106:AZ123" si="300">AN106/AZ$103</f>
        <v>7.9522579738857176E-3</v>
      </c>
      <c r="BA106" s="118">
        <f t="shared" ref="BA106:BA123" si="301">AO106/BA$103</f>
        <v>7.7187603794951817E-3</v>
      </c>
      <c r="BB106" s="118">
        <f t="shared" ref="BB106:BB123" si="302">AP106/BB$103</f>
        <v>7.6202384300079716E-3</v>
      </c>
      <c r="BC106" s="118">
        <f t="shared" ref="BC106:BC123" si="303">AQ106/BC$103</f>
        <v>7.4244313339135231E-3</v>
      </c>
      <c r="BD106" s="118">
        <f t="shared" ref="BD106:BD123" si="304">AR106/BD$103</f>
        <v>7.447571681600566E-3</v>
      </c>
    </row>
    <row r="107" spans="1:56" ht="13.5">
      <c r="A107" s="353">
        <f t="shared" si="277"/>
        <v>37.5</v>
      </c>
      <c r="B107" s="398"/>
      <c r="C107" s="48" t="s">
        <v>403</v>
      </c>
      <c r="D107" s="62">
        <f>SUMIFS('CK P&amp;L by account 2026'!E:E,'CK P&amp;L by account 2026'!$R:$R,厨电!$C107)</f>
        <v>12.5</v>
      </c>
      <c r="E107" s="62">
        <f>SUMIFS('CK P&amp;L by account 2026'!F:F,'CK P&amp;L by account 2026'!$R:$R,厨电!$C107)</f>
        <v>12.5</v>
      </c>
      <c r="F107" s="62">
        <f>SUMIFS('CK P&amp;L by account 2026'!G:G,'CK P&amp;L by account 2026'!$R:$R,厨电!$C107)</f>
        <v>12.5</v>
      </c>
      <c r="G107" s="62">
        <f>SUMIFS('CK P&amp;L by account 2026'!H:H,'CK P&amp;L by account 2026'!$R:$R,厨电!$C107)</f>
        <v>12.5</v>
      </c>
      <c r="H107" s="62">
        <f>SUMIFS('CK P&amp;L by account 2026'!I:I,'CK P&amp;L by account 2026'!$R:$R,厨电!$C107)</f>
        <v>12.5</v>
      </c>
      <c r="I107" s="62">
        <f>SUMIFS('CK P&amp;L by account 2026'!J:J,'CK P&amp;L by account 2026'!$R:$R,厨电!$C107)</f>
        <v>12.5</v>
      </c>
      <c r="J107" s="62">
        <f>SUMIFS('CK P&amp;L by account 2026'!K:K,'CK P&amp;L by account 2026'!$R:$R,厨电!$C107)</f>
        <v>12.5</v>
      </c>
      <c r="K107" s="62">
        <f>SUMIFS('CK P&amp;L by account 2026'!L:L,'CK P&amp;L by account 2026'!$R:$R,厨电!$C107)</f>
        <v>12.5</v>
      </c>
      <c r="L107" s="62">
        <f>SUMIFS('CK P&amp;L by account 2026'!M:M,'CK P&amp;L by account 2026'!$R:$R,厨电!$C107)</f>
        <v>12.5</v>
      </c>
      <c r="M107" s="62">
        <f>SUMIFS('CK P&amp;L by account 2026'!N:N,'CK P&amp;L by account 2026'!$R:$R,厨电!$C107)</f>
        <v>12.5</v>
      </c>
      <c r="N107" s="62">
        <f>SUMIFS('CK P&amp;L by account 2026'!O:O,'CK P&amp;L by account 2026'!$R:$R,厨电!$C107)</f>
        <v>12.5</v>
      </c>
      <c r="O107" s="62">
        <f>SUMIFS('CK P&amp;L by account 2026'!P:P,'CK P&amp;L by account 2026'!$R:$R,厨电!$C107)</f>
        <v>12.5</v>
      </c>
      <c r="P107" s="159">
        <f t="shared" si="280"/>
        <v>150</v>
      </c>
      <c r="Q107" s="87">
        <f t="shared" si="281"/>
        <v>0.11963563770181534</v>
      </c>
      <c r="R107" s="63">
        <f t="shared" si="282"/>
        <v>4.7199655081743381E-3</v>
      </c>
      <c r="S107" s="160"/>
      <c r="U107" s="160"/>
      <c r="V107" s="62">
        <f t="shared" si="266"/>
        <v>25</v>
      </c>
      <c r="W107" s="62">
        <f t="shared" si="267"/>
        <v>37.5</v>
      </c>
      <c r="X107" s="62">
        <f t="shared" si="268"/>
        <v>50</v>
      </c>
      <c r="Y107" s="62">
        <f t="shared" si="269"/>
        <v>62.5</v>
      </c>
      <c r="Z107" s="62">
        <f t="shared" si="270"/>
        <v>75</v>
      </c>
      <c r="AA107" s="117">
        <f t="shared" si="271"/>
        <v>87.5</v>
      </c>
      <c r="AB107" s="117">
        <f t="shared" si="272"/>
        <v>100</v>
      </c>
      <c r="AC107" s="117">
        <f t="shared" si="273"/>
        <v>112.5</v>
      </c>
      <c r="AD107" s="117">
        <f t="shared" si="274"/>
        <v>125</v>
      </c>
      <c r="AE107" s="117">
        <f t="shared" si="275"/>
        <v>137.5</v>
      </c>
      <c r="AF107" s="117">
        <f t="shared" si="276"/>
        <v>150</v>
      </c>
      <c r="AH107" s="50">
        <f t="shared" si="283"/>
        <v>0.10733851993061638</v>
      </c>
      <c r="AI107" s="50">
        <f t="shared" si="284"/>
        <v>0.11042012649729692</v>
      </c>
      <c r="AJ107" s="50">
        <f t="shared" si="285"/>
        <v>0.11253252189882876</v>
      </c>
      <c r="AK107" s="50">
        <f t="shared" si="286"/>
        <v>0.12109563455081269</v>
      </c>
      <c r="AL107" s="50">
        <f t="shared" si="287"/>
        <v>0.11976506884096157</v>
      </c>
      <c r="AM107" s="50">
        <f t="shared" si="288"/>
        <v>0.12281873919195097</v>
      </c>
      <c r="AN107" s="50">
        <f t="shared" si="289"/>
        <v>0.125938715702165</v>
      </c>
      <c r="AO107" s="50">
        <f t="shared" si="290"/>
        <v>0.12344432715709361</v>
      </c>
      <c r="AP107" s="50">
        <f t="shared" si="291"/>
        <v>0.12108331791539086</v>
      </c>
      <c r="AQ107" s="50">
        <f t="shared" si="292"/>
        <v>0.11827936640109006</v>
      </c>
      <c r="AR107" s="50">
        <f t="shared" si="293"/>
        <v>0.11963563770181534</v>
      </c>
      <c r="AT107" s="118">
        <f t="shared" si="294"/>
        <v>8.8709520603815189E-4</v>
      </c>
      <c r="AU107" s="118">
        <f t="shared" si="295"/>
        <v>9.1256302890328029E-4</v>
      </c>
      <c r="AV107" s="118">
        <f t="shared" si="296"/>
        <v>9.3002084213908063E-4</v>
      </c>
      <c r="AW107" s="118">
        <f t="shared" si="297"/>
        <v>1.0007903681885347E-3</v>
      </c>
      <c r="AX107" s="118">
        <f t="shared" si="298"/>
        <v>9.8979395736331871E-4</v>
      </c>
      <c r="AY107" s="118">
        <f t="shared" si="299"/>
        <v>1.015030902412818E-3</v>
      </c>
      <c r="AZ107" s="118">
        <f t="shared" si="300"/>
        <v>1.0408158322492975E-3</v>
      </c>
      <c r="BA107" s="118">
        <f t="shared" si="301"/>
        <v>1.0202010508850712E-3</v>
      </c>
      <c r="BB107" s="118">
        <f t="shared" si="302"/>
        <v>1.0006885778131476E-3</v>
      </c>
      <c r="BC107" s="118">
        <f t="shared" si="303"/>
        <v>9.7751542480239723E-4</v>
      </c>
      <c r="BD107" s="118">
        <f t="shared" si="304"/>
        <v>9.8872427852739956E-4</v>
      </c>
    </row>
    <row r="108" spans="1:56" ht="13.5">
      <c r="A108" s="353">
        <f t="shared" si="277"/>
        <v>97.665290165636534</v>
      </c>
      <c r="B108" s="398"/>
      <c r="C108" s="48" t="s">
        <v>383</v>
      </c>
      <c r="D108" s="62">
        <f>SUMIFS('CK P&amp;L by account 2026'!E:E,'CK P&amp;L by account 2026'!$R:$R,厨电!$C108)</f>
        <v>32.90043641387431</v>
      </c>
      <c r="E108" s="62">
        <f>SUMIFS('CK P&amp;L by account 2026'!F:F,'CK P&amp;L by account 2026'!$R:$R,厨电!$C108)</f>
        <v>32.60377908992681</v>
      </c>
      <c r="F108" s="62">
        <f>SUMIFS('CK P&amp;L by account 2026'!G:G,'CK P&amp;L by account 2026'!$R:$R,厨电!$C108)</f>
        <v>32.161074661835414</v>
      </c>
      <c r="G108" s="62">
        <f>SUMIFS('CK P&amp;L by account 2026'!H:H,'CK P&amp;L by account 2026'!$R:$R,厨电!$C108)</f>
        <v>28.499136303716696</v>
      </c>
      <c r="H108" s="62">
        <f>SUMIFS('CK P&amp;L by account 2026'!I:I,'CK P&amp;L by account 2026'!$R:$R,厨电!$C108)</f>
        <v>26.834030493476099</v>
      </c>
      <c r="I108" s="62">
        <f>SUMIFS('CK P&amp;L by account 2026'!J:J,'CK P&amp;L by account 2026'!$R:$R,厨电!$C108)</f>
        <v>27.253299115904849</v>
      </c>
      <c r="J108" s="62">
        <f>SUMIFS('CK P&amp;L by account 2026'!K:K,'CK P&amp;L by account 2026'!$R:$R,厨电!$C108)</f>
        <v>31.470252796879858</v>
      </c>
      <c r="K108" s="62">
        <f>SUMIFS('CK P&amp;L by account 2026'!L:L,'CK P&amp;L by account 2026'!$R:$R,厨电!$C108)</f>
        <v>26.876367017100993</v>
      </c>
      <c r="L108" s="62">
        <f>SUMIFS('CK P&amp;L by account 2026'!M:M,'CK P&amp;L by account 2026'!$R:$R,厨电!$C108)</f>
        <v>26.934233314259469</v>
      </c>
      <c r="M108" s="62">
        <f>SUMIFS('CK P&amp;L by account 2026'!N:N,'CK P&amp;L by account 2026'!$R:$R,厨电!$C108)</f>
        <v>33.827590411405126</v>
      </c>
      <c r="N108" s="62">
        <f>SUMIFS('CK P&amp;L by account 2026'!O:O,'CK P&amp;L by account 2026'!$R:$R,厨电!$C108)</f>
        <v>34.569136525219641</v>
      </c>
      <c r="O108" s="62">
        <f>SUMIFS('CK P&amp;L by account 2026'!P:P,'CK P&amp;L by account 2026'!$R:$R,厨电!$C108)</f>
        <v>35.694138303558638</v>
      </c>
      <c r="P108" s="159">
        <f t="shared" si="280"/>
        <v>369.62347444715789</v>
      </c>
      <c r="Q108" s="87">
        <f t="shared" si="281"/>
        <v>0.29480093383364259</v>
      </c>
      <c r="R108" s="63">
        <f t="shared" si="282"/>
        <v>1.1630733669347627E-2</v>
      </c>
      <c r="S108" s="160"/>
      <c r="U108" s="160"/>
      <c r="V108" s="62">
        <f t="shared" si="266"/>
        <v>65.50421550380112</v>
      </c>
      <c r="W108" s="62">
        <f t="shared" si="267"/>
        <v>97.665290165636534</v>
      </c>
      <c r="X108" s="62">
        <f t="shared" si="268"/>
        <v>126.16442646935323</v>
      </c>
      <c r="Y108" s="62">
        <f t="shared" si="269"/>
        <v>152.99845696282932</v>
      </c>
      <c r="Z108" s="62">
        <f t="shared" si="270"/>
        <v>180.25175607873416</v>
      </c>
      <c r="AA108" s="117">
        <f t="shared" si="271"/>
        <v>211.72200887561402</v>
      </c>
      <c r="AB108" s="117">
        <f t="shared" si="272"/>
        <v>238.59837589271501</v>
      </c>
      <c r="AC108" s="117">
        <f t="shared" si="273"/>
        <v>265.53260920697448</v>
      </c>
      <c r="AD108" s="117">
        <f t="shared" si="274"/>
        <v>299.36019961837962</v>
      </c>
      <c r="AE108" s="117">
        <f t="shared" si="275"/>
        <v>333.92933614359924</v>
      </c>
      <c r="AF108" s="117">
        <f t="shared" si="276"/>
        <v>369.62347444715789</v>
      </c>
      <c r="AH108" s="50">
        <f t="shared" si="283"/>
        <v>0.28124502165576587</v>
      </c>
      <c r="AI108" s="50">
        <f t="shared" si="284"/>
        <v>0.28757903185292782</v>
      </c>
      <c r="AJ108" s="50">
        <f t="shared" si="285"/>
        <v>0.28395202169031325</v>
      </c>
      <c r="AK108" s="50">
        <f t="shared" si="286"/>
        <v>0.29643912369934439</v>
      </c>
      <c r="AL108" s="50">
        <f t="shared" si="287"/>
        <v>0.2878381863396508</v>
      </c>
      <c r="AM108" s="50">
        <f t="shared" si="288"/>
        <v>0.29718205930617103</v>
      </c>
      <c r="AN108" s="50">
        <f t="shared" si="289"/>
        <v>0.30048773028550935</v>
      </c>
      <c r="AO108" s="50">
        <f t="shared" si="290"/>
        <v>0.29136439361619948</v>
      </c>
      <c r="AP108" s="50">
        <f t="shared" si="291"/>
        <v>0.28998020977285704</v>
      </c>
      <c r="AQ108" s="50">
        <f t="shared" si="292"/>
        <v>0.28725054764946578</v>
      </c>
      <c r="AR108" s="50">
        <f t="shared" si="293"/>
        <v>0.29480093383364259</v>
      </c>
      <c r="AT108" s="118">
        <f t="shared" si="294"/>
        <v>2.3243390219484781E-3</v>
      </c>
      <c r="AU108" s="118">
        <f t="shared" si="295"/>
        <v>2.3766862136605604E-3</v>
      </c>
      <c r="AV108" s="118">
        <f t="shared" si="296"/>
        <v>2.3467109230604403E-3</v>
      </c>
      <c r="AW108" s="118">
        <f t="shared" si="297"/>
        <v>2.4499101132177221E-3</v>
      </c>
      <c r="AX108" s="118">
        <f t="shared" si="298"/>
        <v>2.3788279862781057E-3</v>
      </c>
      <c r="AY108" s="118">
        <f t="shared" si="299"/>
        <v>2.4560500769105044E-3</v>
      </c>
      <c r="AZ108" s="118">
        <f t="shared" si="300"/>
        <v>2.4833696717810692E-3</v>
      </c>
      <c r="BA108" s="118">
        <f t="shared" si="301"/>
        <v>2.4079701951752021E-3</v>
      </c>
      <c r="BB108" s="118">
        <f t="shared" si="302"/>
        <v>2.3965306592798104E-3</v>
      </c>
      <c r="BC108" s="118">
        <f t="shared" si="303"/>
        <v>2.373971468177403E-3</v>
      </c>
      <c r="BD108" s="118">
        <f t="shared" si="304"/>
        <v>2.4363713539970462E-3</v>
      </c>
    </row>
    <row r="109" spans="1:56" ht="13.5">
      <c r="A109" s="353">
        <f t="shared" si="277"/>
        <v>1002.4976569631365</v>
      </c>
      <c r="B109" s="398"/>
      <c r="C109" s="48" t="s">
        <v>140</v>
      </c>
      <c r="D109" s="62">
        <f>SUMIFS('CK P&amp;L by account 2026'!E:E,'CK P&amp;L by account 2026'!$R:$R,厨电!$C109)</f>
        <v>315.69732119239973</v>
      </c>
      <c r="E109" s="62">
        <f>SUMIFS('CK P&amp;L by account 2026'!F:F,'CK P&amp;L by account 2026'!$R:$R,厨电!$C109)</f>
        <v>339.10189729602109</v>
      </c>
      <c r="F109" s="62">
        <f>SUMIFS('CK P&amp;L by account 2026'!G:G,'CK P&amp;L by account 2026'!$R:$R,厨电!$C109)</f>
        <v>347.6984384747156</v>
      </c>
      <c r="G109" s="62">
        <f>SUMIFS('CK P&amp;L by account 2026'!H:H,'CK P&amp;L by account 2026'!$R:$R,厨电!$C109)</f>
        <v>323.52853220251421</v>
      </c>
      <c r="H109" s="62">
        <f>SUMIFS('CK P&amp;L by account 2026'!I:I,'CK P&amp;L by account 2026'!$R:$R,厨电!$C109)</f>
        <v>359.87074843837496</v>
      </c>
      <c r="I109" s="62">
        <f>SUMIFS('CK P&amp;L by account 2026'!J:J,'CK P&amp;L by account 2026'!$R:$R,厨电!$C109)</f>
        <v>346.44685495491416</v>
      </c>
      <c r="J109" s="62">
        <f>SUMIFS('CK P&amp;L by account 2026'!K:K,'CK P&amp;L by account 2026'!$R:$R,厨电!$C109)</f>
        <v>316.99630956897317</v>
      </c>
      <c r="K109" s="62">
        <f>SUMIFS('CK P&amp;L by account 2026'!L:L,'CK P&amp;L by account 2026'!$R:$R,厨电!$C109)</f>
        <v>318.05357031316004</v>
      </c>
      <c r="L109" s="62">
        <f>SUMIFS('CK P&amp;L by account 2026'!M:M,'CK P&amp;L by account 2026'!$R:$R,厨电!$C109)</f>
        <v>384.74715896354473</v>
      </c>
      <c r="M109" s="62">
        <f>SUMIFS('CK P&amp;L by account 2026'!N:N,'CK P&amp;L by account 2026'!$R:$R,厨电!$C109)</f>
        <v>428.41312864185039</v>
      </c>
      <c r="N109" s="62">
        <f>SUMIFS('CK P&amp;L by account 2026'!O:O,'CK P&amp;L by account 2026'!$R:$R,厨电!$C109)</f>
        <v>357.44660057507662</v>
      </c>
      <c r="O109" s="62">
        <f>SUMIFS('CK P&amp;L by account 2026'!P:P,'CK P&amp;L by account 2026'!$R:$R,厨电!$C109)</f>
        <v>467.29873462336661</v>
      </c>
      <c r="P109" s="159">
        <f t="shared" si="280"/>
        <v>4305.2992952449113</v>
      </c>
      <c r="Q109" s="87">
        <f t="shared" si="281"/>
        <v>3.4337815112253409</v>
      </c>
      <c r="R109" s="63">
        <f t="shared" si="282"/>
        <v>0.13547242783948846</v>
      </c>
      <c r="S109" s="160"/>
      <c r="U109" s="160"/>
      <c r="V109" s="62">
        <f t="shared" si="266"/>
        <v>654.79921848842082</v>
      </c>
      <c r="W109" s="62">
        <f t="shared" si="267"/>
        <v>1002.4976569631365</v>
      </c>
      <c r="X109" s="62">
        <f t="shared" si="268"/>
        <v>1326.0261891656507</v>
      </c>
      <c r="Y109" s="62">
        <f t="shared" si="269"/>
        <v>1685.8969376040257</v>
      </c>
      <c r="Z109" s="62">
        <f t="shared" si="270"/>
        <v>2032.3437925589399</v>
      </c>
      <c r="AA109" s="117">
        <f t="shared" si="271"/>
        <v>2349.3401021279133</v>
      </c>
      <c r="AB109" s="117">
        <f t="shared" si="272"/>
        <v>2667.3936724410732</v>
      </c>
      <c r="AC109" s="117">
        <f t="shared" si="273"/>
        <v>3052.140831404618</v>
      </c>
      <c r="AD109" s="117">
        <f t="shared" si="274"/>
        <v>3480.5539600464685</v>
      </c>
      <c r="AE109" s="117">
        <f t="shared" si="275"/>
        <v>3838.000560621545</v>
      </c>
      <c r="AF109" s="117">
        <f t="shared" si="276"/>
        <v>4305.2992952449113</v>
      </c>
      <c r="AH109" s="50">
        <f t="shared" si="283"/>
        <v>2.8114071585708555</v>
      </c>
      <c r="AI109" s="50">
        <f t="shared" si="284"/>
        <v>2.9518911492030213</v>
      </c>
      <c r="AJ109" s="50">
        <f t="shared" si="285"/>
        <v>2.9844214234140809</v>
      </c>
      <c r="AK109" s="50">
        <f t="shared" si="286"/>
        <v>3.2664761511429021</v>
      </c>
      <c r="AL109" s="50">
        <f t="shared" si="287"/>
        <v>3.2453839229909645</v>
      </c>
      <c r="AM109" s="50">
        <f t="shared" si="288"/>
        <v>3.2976341631593096</v>
      </c>
      <c r="AN109" s="50">
        <f t="shared" si="289"/>
        <v>3.3592813337931022</v>
      </c>
      <c r="AO109" s="50">
        <f t="shared" si="290"/>
        <v>3.3490619673016475</v>
      </c>
      <c r="AP109" s="50">
        <f t="shared" si="291"/>
        <v>3.3714961733278335</v>
      </c>
      <c r="AQ109" s="50">
        <f t="shared" si="292"/>
        <v>3.3015001785988711</v>
      </c>
      <c r="AR109" s="50">
        <f t="shared" si="293"/>
        <v>3.4337815112253409</v>
      </c>
      <c r="AT109" s="118">
        <f t="shared" si="294"/>
        <v>2.323476990554426E-2</v>
      </c>
      <c r="AU109" s="118">
        <f t="shared" si="295"/>
        <v>2.4395794621512572E-2</v>
      </c>
      <c r="AV109" s="118">
        <f t="shared" si="296"/>
        <v>2.4664639862926288E-2</v>
      </c>
      <c r="AW109" s="118">
        <f t="shared" si="297"/>
        <v>2.6995670670602497E-2</v>
      </c>
      <c r="AX109" s="118">
        <f t="shared" si="298"/>
        <v>2.6821354735462516E-2</v>
      </c>
      <c r="AY109" s="118">
        <f t="shared" si="299"/>
        <v>2.7253174902143053E-2</v>
      </c>
      <c r="AZ109" s="118">
        <f t="shared" si="300"/>
        <v>2.7762655651182664E-2</v>
      </c>
      <c r="BA109" s="118">
        <f t="shared" si="301"/>
        <v>2.767819807687312E-2</v>
      </c>
      <c r="BB109" s="118">
        <f t="shared" si="302"/>
        <v>2.7863604738246558E-2</v>
      </c>
      <c r="BC109" s="118">
        <f t="shared" si="303"/>
        <v>2.7285125442965876E-2</v>
      </c>
      <c r="BD109" s="118">
        <f t="shared" si="304"/>
        <v>2.8378359596903643E-2</v>
      </c>
    </row>
    <row r="110" spans="1:56" ht="13.5">
      <c r="A110" s="353">
        <f t="shared" si="277"/>
        <v>465.56072731354743</v>
      </c>
      <c r="B110" s="398"/>
      <c r="C110" s="48" t="s">
        <v>141</v>
      </c>
      <c r="D110" s="62">
        <f>SUMIFS('CK P&amp;L by account 2026'!E:E,'CK P&amp;L by account 2026'!$R:$R,厨电!$C110)</f>
        <v>154.32180980764383</v>
      </c>
      <c r="E110" s="62">
        <f>SUMIFS('CK P&amp;L by account 2026'!F:F,'CK P&amp;L by account 2026'!$R:$R,厨电!$C110)</f>
        <v>162.61834161019499</v>
      </c>
      <c r="F110" s="62">
        <f>SUMIFS('CK P&amp;L by account 2026'!G:G,'CK P&amp;L by account 2026'!$R:$R,厨电!$C110)</f>
        <v>148.62057589570861</v>
      </c>
      <c r="G110" s="62">
        <f>SUMIFS('CK P&amp;L by account 2026'!H:H,'CK P&amp;L by account 2026'!$R:$R,厨电!$C110)</f>
        <v>150.27264907288384</v>
      </c>
      <c r="H110" s="62">
        <f>SUMIFS('CK P&amp;L by account 2026'!I:I,'CK P&amp;L by account 2026'!$R:$R,厨电!$C110)</f>
        <v>158.68582603459129</v>
      </c>
      <c r="I110" s="62">
        <f>SUMIFS('CK P&amp;L by account 2026'!J:J,'CK P&amp;L by account 2026'!$R:$R,厨电!$C110)</f>
        <v>149.34627283044901</v>
      </c>
      <c r="J110" s="62">
        <f>SUMIFS('CK P&amp;L by account 2026'!K:K,'CK P&amp;L by account 2026'!$R:$R,厨电!$C110)</f>
        <v>139.74518266587171</v>
      </c>
      <c r="K110" s="62">
        <f>SUMIFS('CK P&amp;L by account 2026'!L:L,'CK P&amp;L by account 2026'!$R:$R,厨电!$C110)</f>
        <v>138.63609391455532</v>
      </c>
      <c r="L110" s="62">
        <f>SUMIFS('CK P&amp;L by account 2026'!M:M,'CK P&amp;L by account 2026'!$R:$R,厨电!$C110)</f>
        <v>145.54178164026325</v>
      </c>
      <c r="M110" s="62">
        <f>SUMIFS('CK P&amp;L by account 2026'!N:N,'CK P&amp;L by account 2026'!$R:$R,厨电!$C110)</f>
        <v>136.74217005024047</v>
      </c>
      <c r="N110" s="62">
        <f>SUMIFS('CK P&amp;L by account 2026'!O:O,'CK P&amp;L by account 2026'!$R:$R,厨电!$C110)</f>
        <v>134.39033911571539</v>
      </c>
      <c r="O110" s="62">
        <f>SUMIFS('CK P&amp;L by account 2026'!P:P,'CK P&amp;L by account 2026'!$R:$R,厨电!$C110)</f>
        <v>132.07895736188246</v>
      </c>
      <c r="P110" s="159">
        <f t="shared" si="280"/>
        <v>1751.0000000000002</v>
      </c>
      <c r="Q110" s="87">
        <f t="shared" si="281"/>
        <v>1.3965466774391913</v>
      </c>
      <c r="R110" s="63">
        <f t="shared" si="282"/>
        <v>5.5097730698755114E-2</v>
      </c>
      <c r="S110" s="160"/>
      <c r="U110" s="160"/>
      <c r="V110" s="62">
        <f t="shared" si="266"/>
        <v>316.94015141783882</v>
      </c>
      <c r="W110" s="62">
        <f t="shared" si="267"/>
        <v>465.56072731354743</v>
      </c>
      <c r="X110" s="62">
        <f t="shared" si="268"/>
        <v>615.83337638643127</v>
      </c>
      <c r="Y110" s="62">
        <f t="shared" si="269"/>
        <v>774.51920242102256</v>
      </c>
      <c r="Z110" s="62">
        <f t="shared" si="270"/>
        <v>923.86547525147159</v>
      </c>
      <c r="AA110" s="117">
        <f t="shared" si="271"/>
        <v>1063.6106579173434</v>
      </c>
      <c r="AB110" s="117">
        <f t="shared" si="272"/>
        <v>1202.2467518318986</v>
      </c>
      <c r="AC110" s="117">
        <f t="shared" si="273"/>
        <v>1347.7885334721618</v>
      </c>
      <c r="AD110" s="117">
        <f t="shared" si="274"/>
        <v>1484.5307035224023</v>
      </c>
      <c r="AE110" s="117">
        <f t="shared" si="275"/>
        <v>1618.9210426381178</v>
      </c>
      <c r="AF110" s="117">
        <f t="shared" si="276"/>
        <v>1751.0000000000002</v>
      </c>
      <c r="AH110" s="50">
        <f t="shared" si="283"/>
        <v>1.3607954703910508</v>
      </c>
      <c r="AI110" s="50">
        <f t="shared" si="284"/>
        <v>1.3708606507236123</v>
      </c>
      <c r="AJ110" s="50">
        <f t="shared" si="285"/>
        <v>1.3860256582847146</v>
      </c>
      <c r="AK110" s="50">
        <f t="shared" si="286"/>
        <v>1.500654308623409</v>
      </c>
      <c r="AL110" s="50">
        <f t="shared" si="287"/>
        <v>1.4752908299104024</v>
      </c>
      <c r="AM110" s="50">
        <f t="shared" si="288"/>
        <v>1.4929293713889094</v>
      </c>
      <c r="AN110" s="50">
        <f t="shared" si="289"/>
        <v>1.5140941188280881</v>
      </c>
      <c r="AO110" s="50">
        <f t="shared" si="290"/>
        <v>1.4789053214623731</v>
      </c>
      <c r="AP110" s="50">
        <f t="shared" si="291"/>
        <v>1.4380152250380951</v>
      </c>
      <c r="AQ110" s="50">
        <f t="shared" si="292"/>
        <v>1.3926178558300266</v>
      </c>
      <c r="AR110" s="50">
        <f t="shared" si="293"/>
        <v>1.3965466774391913</v>
      </c>
      <c r="AT110" s="118">
        <f t="shared" si="294"/>
        <v>1.1246243556950832E-2</v>
      </c>
      <c r="AU110" s="118">
        <f t="shared" si="295"/>
        <v>1.13294268654844E-2</v>
      </c>
      <c r="AV110" s="118">
        <f t="shared" si="296"/>
        <v>1.1454757506485244E-2</v>
      </c>
      <c r="AW110" s="118">
        <f t="shared" si="297"/>
        <v>1.2402101724160404E-2</v>
      </c>
      <c r="AX110" s="118">
        <f t="shared" si="298"/>
        <v>1.2192486197606631E-2</v>
      </c>
      <c r="AY110" s="118">
        <f t="shared" si="299"/>
        <v>1.2338259267676937E-2</v>
      </c>
      <c r="AZ110" s="118">
        <f t="shared" si="300"/>
        <v>1.2513174535769323E-2</v>
      </c>
      <c r="BA110" s="118">
        <f t="shared" si="301"/>
        <v>1.2222358028614653E-2</v>
      </c>
      <c r="BB110" s="118">
        <f t="shared" si="302"/>
        <v>1.1884423347422273E-2</v>
      </c>
      <c r="BC110" s="118">
        <f t="shared" si="303"/>
        <v>1.1509238477934104E-2</v>
      </c>
      <c r="BD110" s="118">
        <f t="shared" si="304"/>
        <v>1.1541708078009845E-2</v>
      </c>
    </row>
    <row r="111" spans="1:56" ht="13.5">
      <c r="A111" s="353">
        <f t="shared" si="277"/>
        <v>739.23427078854604</v>
      </c>
      <c r="B111" s="398"/>
      <c r="C111" s="48" t="s">
        <v>142</v>
      </c>
      <c r="D111" s="62">
        <f>SUMIFS('CK P&amp;L by account 2026'!E:E,'CK P&amp;L by account 2026'!$R:$R,厨电!$C111)</f>
        <v>323.55541730283539</v>
      </c>
      <c r="E111" s="62">
        <f>SUMIFS('CK P&amp;L by account 2026'!F:F,'CK P&amp;L by account 2026'!$R:$R,厨电!$C111)</f>
        <v>218.31058006411072</v>
      </c>
      <c r="F111" s="62">
        <f>SUMIFS('CK P&amp;L by account 2026'!G:G,'CK P&amp;L by account 2026'!$R:$R,厨电!$C111)</f>
        <v>197.36827342159995</v>
      </c>
      <c r="G111" s="62">
        <f>SUMIFS('CK P&amp;L by account 2026'!H:H,'CK P&amp;L by account 2026'!$R:$R,厨电!$C111)</f>
        <v>156.0909216575418</v>
      </c>
      <c r="H111" s="62">
        <f>SUMIFS('CK P&amp;L by account 2026'!I:I,'CK P&amp;L by account 2026'!$R:$R,厨电!$C111)</f>
        <v>144.19578392140414</v>
      </c>
      <c r="I111" s="62">
        <f>SUMIFS('CK P&amp;L by account 2026'!J:J,'CK P&amp;L by account 2026'!$R:$R,厨电!$C111)</f>
        <v>168.66033804241471</v>
      </c>
      <c r="J111" s="62">
        <f>SUMIFS('CK P&amp;L by account 2026'!K:K,'CK P&amp;L by account 2026'!$R:$R,厨电!$C111)</f>
        <v>176.42576663351898</v>
      </c>
      <c r="K111" s="62">
        <f>SUMIFS('CK P&amp;L by account 2026'!L:L,'CK P&amp;L by account 2026'!$R:$R,厨电!$C111)</f>
        <v>185.37949550607416</v>
      </c>
      <c r="L111" s="62">
        <f>SUMIFS('CK P&amp;L by account 2026'!M:M,'CK P&amp;L by account 2026'!$R:$R,厨电!$C111)</f>
        <v>183.35933212151539</v>
      </c>
      <c r="M111" s="62">
        <f>SUMIFS('CK P&amp;L by account 2026'!N:N,'CK P&amp;L by account 2026'!$R:$R,厨电!$C111)</f>
        <v>190.87573597987421</v>
      </c>
      <c r="N111" s="62">
        <f>SUMIFS('CK P&amp;L by account 2026'!O:O,'CK P&amp;L by account 2026'!$R:$R,厨电!$C111)</f>
        <v>197.4454652745986</v>
      </c>
      <c r="O111" s="62">
        <f>SUMIFS('CK P&amp;L by account 2026'!P:P,'CK P&amp;L by account 2026'!$R:$R,厨电!$C111)</f>
        <v>187.74936924732208</v>
      </c>
      <c r="P111" s="159">
        <f t="shared" si="280"/>
        <v>2329.4164791728103</v>
      </c>
      <c r="Q111" s="87">
        <f t="shared" si="281"/>
        <v>1.8578748397263776</v>
      </c>
      <c r="R111" s="63">
        <f t="shared" si="282"/>
        <v>7.3298436239123813E-2</v>
      </c>
      <c r="S111" s="160"/>
      <c r="U111" s="160"/>
      <c r="V111" s="62">
        <f t="shared" si="266"/>
        <v>541.86599736694609</v>
      </c>
      <c r="W111" s="62">
        <f t="shared" si="267"/>
        <v>739.23427078854604</v>
      </c>
      <c r="X111" s="62">
        <f t="shared" si="268"/>
        <v>895.32519244608784</v>
      </c>
      <c r="Y111" s="62">
        <f t="shared" si="269"/>
        <v>1039.520976367492</v>
      </c>
      <c r="Z111" s="62">
        <f t="shared" si="270"/>
        <v>1208.1813144099067</v>
      </c>
      <c r="AA111" s="117">
        <f t="shared" si="271"/>
        <v>1384.6070810434258</v>
      </c>
      <c r="AB111" s="117">
        <f t="shared" si="272"/>
        <v>1569.9865765494999</v>
      </c>
      <c r="AC111" s="117">
        <f t="shared" si="273"/>
        <v>1753.3459086710152</v>
      </c>
      <c r="AD111" s="117">
        <f t="shared" si="274"/>
        <v>1944.2216446508894</v>
      </c>
      <c r="AE111" s="117">
        <f t="shared" si="275"/>
        <v>2141.6671099254881</v>
      </c>
      <c r="AF111" s="117">
        <f t="shared" si="276"/>
        <v>2329.4164791728103</v>
      </c>
      <c r="AH111" s="50">
        <f t="shared" si="283"/>
        <v>2.3265237663238105</v>
      </c>
      <c r="AI111" s="50">
        <f t="shared" si="284"/>
        <v>2.1767024451095547</v>
      </c>
      <c r="AJ111" s="50">
        <f t="shared" si="285"/>
        <v>2.0150640365102492</v>
      </c>
      <c r="AK111" s="50">
        <f t="shared" si="286"/>
        <v>2.0141032361936291</v>
      </c>
      <c r="AL111" s="50">
        <f t="shared" si="287"/>
        <v>1.9293055772355454</v>
      </c>
      <c r="AM111" s="50">
        <f t="shared" si="288"/>
        <v>1.9434936682285828</v>
      </c>
      <c r="AN111" s="50">
        <f t="shared" si="289"/>
        <v>1.9772209312028279</v>
      </c>
      <c r="AO111" s="50">
        <f t="shared" si="290"/>
        <v>1.92391649750699</v>
      </c>
      <c r="AP111" s="50">
        <f t="shared" si="291"/>
        <v>1.8833024599779815</v>
      </c>
      <c r="AQ111" s="50">
        <f t="shared" si="292"/>
        <v>1.8422911185748396</v>
      </c>
      <c r="AR111" s="50">
        <f t="shared" si="293"/>
        <v>1.8578748397263776</v>
      </c>
      <c r="AT111" s="118">
        <f t="shared" si="294"/>
        <v>1.9227469143171989E-2</v>
      </c>
      <c r="AU111" s="118">
        <f t="shared" si="295"/>
        <v>1.7989276405864087E-2</v>
      </c>
      <c r="AV111" s="118">
        <f t="shared" si="296"/>
        <v>1.6653421789340903E-2</v>
      </c>
      <c r="AW111" s="118">
        <f t="shared" si="297"/>
        <v>1.664548129085644E-2</v>
      </c>
      <c r="AX111" s="118">
        <f t="shared" si="298"/>
        <v>1.5944674192029301E-2</v>
      </c>
      <c r="AY111" s="118">
        <f t="shared" si="299"/>
        <v>1.606193114238498E-2</v>
      </c>
      <c r="AZ111" s="118">
        <f t="shared" si="300"/>
        <v>1.6340668852915935E-2</v>
      </c>
      <c r="BA111" s="118">
        <f t="shared" si="301"/>
        <v>1.5900136343032976E-2</v>
      </c>
      <c r="BB111" s="118">
        <f t="shared" si="302"/>
        <v>1.5564483140313896E-2</v>
      </c>
      <c r="BC111" s="118">
        <f t="shared" si="303"/>
        <v>1.5225546434502807E-2</v>
      </c>
      <c r="BD111" s="118">
        <f t="shared" si="304"/>
        <v>1.5354337518399815E-2</v>
      </c>
    </row>
    <row r="112" spans="1:56" ht="13.5">
      <c r="A112" s="353">
        <f t="shared" si="277"/>
        <v>1921.8709844359787</v>
      </c>
      <c r="B112" s="398" t="s">
        <v>143</v>
      </c>
      <c r="C112" s="48" t="s">
        <v>404</v>
      </c>
      <c r="D112" s="62">
        <f>SUMIFS('CK P&amp;L by account 2026'!E:E,'CK P&amp;L by account 2026'!$R:$R,厨电!$C112)</f>
        <v>577.72634885593391</v>
      </c>
      <c r="E112" s="62">
        <f>SUMIFS('CK P&amp;L by account 2026'!F:F,'CK P&amp;L by account 2026'!$R:$R,厨电!$C112)</f>
        <v>672.73585113432284</v>
      </c>
      <c r="F112" s="62">
        <f>SUMIFS('CK P&amp;L by account 2026'!G:G,'CK P&amp;L by account 2026'!$R:$R,厨电!$C112)</f>
        <v>671.40878444572206</v>
      </c>
      <c r="G112" s="62">
        <f>SUMIFS('CK P&amp;L by account 2026'!H:H,'CK P&amp;L by account 2026'!$R:$R,厨电!$C112)</f>
        <v>568.24637880679859</v>
      </c>
      <c r="H112" s="62">
        <f>SUMIFS('CK P&amp;L by account 2026'!I:I,'CK P&amp;L by account 2026'!$R:$R,厨电!$C112)</f>
        <v>647.44592087061073</v>
      </c>
      <c r="I112" s="62">
        <f>SUMIFS('CK P&amp;L by account 2026'!J:J,'CK P&amp;L by account 2026'!$R:$R,厨电!$C112)</f>
        <v>607.67984641710098</v>
      </c>
      <c r="J112" s="62">
        <f>SUMIFS('CK P&amp;L by account 2026'!K:K,'CK P&amp;L by account 2026'!$R:$R,厨电!$C112)</f>
        <v>551.80277030812829</v>
      </c>
      <c r="K112" s="62">
        <f>SUMIFS('CK P&amp;L by account 2026'!L:L,'CK P&amp;L by account 2026'!$R:$R,厨电!$C112)</f>
        <v>555.50894569133618</v>
      </c>
      <c r="L112" s="62">
        <f>SUMIFS('CK P&amp;L by account 2026'!M:M,'CK P&amp;L by account 2026'!$R:$R,厨电!$C112)</f>
        <v>765.83852910611188</v>
      </c>
      <c r="M112" s="62">
        <f>SUMIFS('CK P&amp;L by account 2026'!N:N,'CK P&amp;L by account 2026'!$R:$R,厨电!$C112)</f>
        <v>657.77363440135218</v>
      </c>
      <c r="N112" s="62">
        <f>SUMIFS('CK P&amp;L by account 2026'!O:O,'CK P&amp;L by account 2026'!$R:$R,厨电!$C112)</f>
        <v>795.48877994527288</v>
      </c>
      <c r="O112" s="62">
        <f>SUMIFS('CK P&amp;L by account 2026'!P:P,'CK P&amp;L by account 2026'!$R:$R,厨电!$C112)</f>
        <v>797.24444973550987</v>
      </c>
      <c r="P112" s="159">
        <f t="shared" si="280"/>
        <v>7868.9002397182003</v>
      </c>
      <c r="Q112" s="87">
        <f t="shared" si="281"/>
        <v>6.2760059879376975</v>
      </c>
      <c r="R112" s="63">
        <f t="shared" si="282"/>
        <v>0.24760625145823123</v>
      </c>
      <c r="S112" s="160"/>
      <c r="U112" s="160"/>
      <c r="V112" s="62">
        <f t="shared" si="266"/>
        <v>1250.4621999902567</v>
      </c>
      <c r="W112" s="62">
        <f t="shared" si="267"/>
        <v>1921.8709844359787</v>
      </c>
      <c r="X112" s="62">
        <f t="shared" si="268"/>
        <v>2490.1173632427772</v>
      </c>
      <c r="Y112" s="62">
        <f t="shared" si="269"/>
        <v>3137.5632841133879</v>
      </c>
      <c r="Z112" s="62">
        <f t="shared" si="270"/>
        <v>3745.243130530489</v>
      </c>
      <c r="AA112" s="117">
        <f t="shared" si="271"/>
        <v>4297.0459008386169</v>
      </c>
      <c r="AB112" s="117">
        <f t="shared" si="272"/>
        <v>4852.5548465299535</v>
      </c>
      <c r="AC112" s="117">
        <f t="shared" si="273"/>
        <v>5618.3933756360657</v>
      </c>
      <c r="AD112" s="117">
        <f t="shared" si="274"/>
        <v>6276.1670100374176</v>
      </c>
      <c r="AE112" s="117">
        <f t="shared" si="275"/>
        <v>7071.6557899826903</v>
      </c>
      <c r="AF112" s="117">
        <f t="shared" si="276"/>
        <v>7868.9002397182003</v>
      </c>
      <c r="AH112" s="50">
        <f t="shared" si="283"/>
        <v>5.3689104710454636</v>
      </c>
      <c r="AI112" s="50">
        <f t="shared" si="284"/>
        <v>5.6590196590108084</v>
      </c>
      <c r="AJ112" s="50">
        <f t="shared" si="285"/>
        <v>5.604383734195431</v>
      </c>
      <c r="AK112" s="50">
        <f t="shared" si="286"/>
        <v>6.0791234693286809</v>
      </c>
      <c r="AL112" s="50">
        <f t="shared" si="287"/>
        <v>5.9806573513882988</v>
      </c>
      <c r="AM112" s="50">
        <f t="shared" si="288"/>
        <v>6.0315172547536005</v>
      </c>
      <c r="AN112" s="50">
        <f t="shared" si="289"/>
        <v>6.1112452524629877</v>
      </c>
      <c r="AO112" s="50">
        <f t="shared" si="290"/>
        <v>6.1649670218601429</v>
      </c>
      <c r="AP112" s="50">
        <f t="shared" si="291"/>
        <v>6.0795130029315896</v>
      </c>
      <c r="AQ112" s="50">
        <f t="shared" si="292"/>
        <v>6.0831342999691103</v>
      </c>
      <c r="AR112" s="50">
        <f t="shared" si="293"/>
        <v>6.2760059879376975</v>
      </c>
      <c r="AT112" s="118">
        <f t="shared" si="294"/>
        <v>4.4371160917731106E-2</v>
      </c>
      <c r="AU112" s="118">
        <f t="shared" si="295"/>
        <v>4.676875751248602E-2</v>
      </c>
      <c r="AV112" s="118">
        <f t="shared" si="296"/>
        <v>4.6317220943763893E-2</v>
      </c>
      <c r="AW112" s="118">
        <f t="shared" si="297"/>
        <v>5.0240689829162653E-2</v>
      </c>
      <c r="AX112" s="118">
        <f t="shared" si="298"/>
        <v>4.9426920259407425E-2</v>
      </c>
      <c r="AY112" s="118">
        <f t="shared" si="299"/>
        <v>4.9847250039285952E-2</v>
      </c>
      <c r="AZ112" s="118">
        <f t="shared" si="300"/>
        <v>5.0506159111264361E-2</v>
      </c>
      <c r="BA112" s="118">
        <f t="shared" si="301"/>
        <v>5.0950140676530108E-2</v>
      </c>
      <c r="BB112" s="118">
        <f t="shared" si="302"/>
        <v>5.0243909115137105E-2</v>
      </c>
      <c r="BC112" s="118">
        <f t="shared" si="303"/>
        <v>5.0273837189827357E-2</v>
      </c>
      <c r="BD112" s="118">
        <f t="shared" si="304"/>
        <v>5.186781808212973E-2</v>
      </c>
    </row>
    <row r="113" spans="1:56" ht="13.5">
      <c r="A113" s="353">
        <f t="shared" si="277"/>
        <v>190.66967674614131</v>
      </c>
      <c r="B113" s="398"/>
      <c r="C113" s="48" t="s">
        <v>501</v>
      </c>
      <c r="D113" s="62">
        <f>SUMIFS('CK P&amp;L by account 2026'!E:E,'CK P&amp;L by account 2026'!$R:$R,厨电!$C113)</f>
        <v>57.711166346792012</v>
      </c>
      <c r="E113" s="62">
        <f>SUMIFS('CK P&amp;L by account 2026'!F:F,'CK P&amp;L by account 2026'!$R:$R,厨电!$C113)</f>
        <v>70.497490668318704</v>
      </c>
      <c r="F113" s="62">
        <f>SUMIFS('CK P&amp;L by account 2026'!G:G,'CK P&amp;L by account 2026'!$R:$R,厨电!$C113)</f>
        <v>62.461019731030589</v>
      </c>
      <c r="G113" s="62">
        <f>SUMIFS('CK P&amp;L by account 2026'!H:H,'CK P&amp;L by account 2026'!$R:$R,厨电!$C113)</f>
        <v>59.512182223247585</v>
      </c>
      <c r="H113" s="62">
        <f>SUMIFS('CK P&amp;L by account 2026'!I:I,'CK P&amp;L by account 2026'!$R:$R,厨电!$C113)</f>
        <v>40.486032926229029</v>
      </c>
      <c r="I113" s="62">
        <f>SUMIFS('CK P&amp;L by account 2026'!J:J,'CK P&amp;L by account 2026'!$R:$R,厨电!$C113)</f>
        <v>62.986606671049486</v>
      </c>
      <c r="J113" s="62">
        <f>SUMIFS('CK P&amp;L by account 2026'!K:K,'CK P&amp;L by account 2026'!$R:$R,厨电!$C113)</f>
        <v>49.011956822670115</v>
      </c>
      <c r="K113" s="62">
        <f>SUMIFS('CK P&amp;L by account 2026'!L:L,'CK P&amp;L by account 2026'!$R:$R,厨电!$C113)</f>
        <v>46.241393132177969</v>
      </c>
      <c r="L113" s="62">
        <f>SUMIFS('CK P&amp;L by account 2026'!M:M,'CK P&amp;L by account 2026'!$R:$R,厨电!$C113)</f>
        <v>67.719294565651694</v>
      </c>
      <c r="M113" s="62">
        <f>SUMIFS('CK P&amp;L by account 2026'!N:N,'CK P&amp;L by account 2026'!$R:$R,厨电!$C113)</f>
        <v>68.459882806192027</v>
      </c>
      <c r="N113" s="62">
        <f>SUMIFS('CK P&amp;L by account 2026'!O:O,'CK P&amp;L by account 2026'!$R:$R,厨电!$C113)</f>
        <v>72.748723776456515</v>
      </c>
      <c r="O113" s="62">
        <f>SUMIFS('CK P&amp;L by account 2026'!P:P,'CK P&amp;L by account 2026'!$R:$R,厨电!$C113)</f>
        <v>50.045548149315366</v>
      </c>
      <c r="P113" s="159">
        <f t="shared" si="280"/>
        <v>707.88129781913096</v>
      </c>
      <c r="Q113" s="87">
        <f t="shared" si="281"/>
        <v>0.56458553654520272</v>
      </c>
      <c r="R113" s="63">
        <f t="shared" si="282"/>
        <v>2.2274502063919895E-2</v>
      </c>
      <c r="S113" s="160"/>
      <c r="U113" s="160"/>
      <c r="V113" s="62">
        <f t="shared" si="266"/>
        <v>128.2086570151107</v>
      </c>
      <c r="W113" s="62">
        <f t="shared" si="267"/>
        <v>190.66967674614131</v>
      </c>
      <c r="X113" s="62">
        <f t="shared" si="268"/>
        <v>250.18185896938888</v>
      </c>
      <c r="Y113" s="62">
        <f t="shared" si="269"/>
        <v>290.66789189561791</v>
      </c>
      <c r="Z113" s="62">
        <f t="shared" si="270"/>
        <v>353.65449856666737</v>
      </c>
      <c r="AA113" s="117">
        <f t="shared" si="271"/>
        <v>402.6664553893375</v>
      </c>
      <c r="AB113" s="117">
        <f t="shared" si="272"/>
        <v>448.90784852151546</v>
      </c>
      <c r="AC113" s="117">
        <f t="shared" si="273"/>
        <v>516.62714308716716</v>
      </c>
      <c r="AD113" s="117">
        <f t="shared" si="274"/>
        <v>585.08702589335917</v>
      </c>
      <c r="AE113" s="117">
        <f t="shared" si="275"/>
        <v>657.83574966981564</v>
      </c>
      <c r="AF113" s="117">
        <f t="shared" si="276"/>
        <v>707.88129781913096</v>
      </c>
      <c r="AH113" s="50">
        <f t="shared" si="283"/>
        <v>0.55046909945176081</v>
      </c>
      <c r="AI113" s="50">
        <f t="shared" si="284"/>
        <v>0.56143386201353696</v>
      </c>
      <c r="AJ113" s="50">
        <f t="shared" si="285"/>
        <v>0.56307191046324889</v>
      </c>
      <c r="AK113" s="50">
        <f t="shared" si="286"/>
        <v>0.56317780500235004</v>
      </c>
      <c r="AL113" s="50">
        <f t="shared" si="287"/>
        <v>0.56473940489003549</v>
      </c>
      <c r="AM113" s="50">
        <f t="shared" si="288"/>
        <v>0.56519984418069025</v>
      </c>
      <c r="AN113" s="50">
        <f t="shared" si="289"/>
        <v>0.56534877911421699</v>
      </c>
      <c r="AO113" s="50">
        <f t="shared" si="290"/>
        <v>0.56688613395099441</v>
      </c>
      <c r="AP113" s="50">
        <f t="shared" si="291"/>
        <v>0.56675422691532906</v>
      </c>
      <c r="AQ113" s="50">
        <f t="shared" si="292"/>
        <v>0.56587924121405009</v>
      </c>
      <c r="AR113" s="50">
        <f t="shared" si="293"/>
        <v>0.56458553654520272</v>
      </c>
      <c r="AT113" s="118">
        <f t="shared" si="294"/>
        <v>4.5493314004277753E-3</v>
      </c>
      <c r="AU113" s="118">
        <f t="shared" si="295"/>
        <v>4.639949272839148E-3</v>
      </c>
      <c r="AV113" s="118">
        <f t="shared" si="296"/>
        <v>4.6534868633326355E-3</v>
      </c>
      <c r="AW113" s="118">
        <f t="shared" si="297"/>
        <v>4.6543620248128102E-3</v>
      </c>
      <c r="AX113" s="118">
        <f t="shared" si="298"/>
        <v>4.6672678090085582E-3</v>
      </c>
      <c r="AY113" s="118">
        <f t="shared" si="299"/>
        <v>4.6710730924023986E-3</v>
      </c>
      <c r="AZ113" s="118">
        <f t="shared" si="300"/>
        <v>4.6723039596216279E-3</v>
      </c>
      <c r="BA113" s="118">
        <f t="shared" si="301"/>
        <v>4.6850093714958215E-3</v>
      </c>
      <c r="BB113" s="118">
        <f t="shared" si="302"/>
        <v>4.6839192307051988E-3</v>
      </c>
      <c r="BC113" s="118">
        <f t="shared" si="303"/>
        <v>4.6766879439177692E-3</v>
      </c>
      <c r="BD113" s="118">
        <f t="shared" si="304"/>
        <v>4.6659961697950638E-3</v>
      </c>
    </row>
    <row r="114" spans="1:56" ht="13.5">
      <c r="A114" s="353">
        <f t="shared" si="277"/>
        <v>107.05338814378534</v>
      </c>
      <c r="B114" s="398"/>
      <c r="C114" s="48" t="s">
        <v>145</v>
      </c>
      <c r="D114" s="62">
        <f>SUMIFS('CK P&amp;L by account 2026'!E:E,'CK P&amp;L by account 2026'!$R:$R,厨电!$C114)</f>
        <v>41.201085397662183</v>
      </c>
      <c r="E114" s="62">
        <f>SUMIFS('CK P&amp;L by account 2026'!F:F,'CK P&amp;L by account 2026'!$R:$R,厨电!$C114)</f>
        <v>32.234597263219101</v>
      </c>
      <c r="F114" s="62">
        <f>SUMIFS('CK P&amp;L by account 2026'!G:G,'CK P&amp;L by account 2026'!$R:$R,厨电!$C114)</f>
        <v>33.617705482904057</v>
      </c>
      <c r="G114" s="62">
        <f>SUMIFS('CK P&amp;L by account 2026'!H:H,'CK P&amp;L by account 2026'!$R:$R,厨电!$C114)</f>
        <v>32.606489885870545</v>
      </c>
      <c r="H114" s="62">
        <f>SUMIFS('CK P&amp;L by account 2026'!I:I,'CK P&amp;L by account 2026'!$R:$R,厨电!$C114)</f>
        <v>33.94166917181257</v>
      </c>
      <c r="I114" s="62">
        <f>SUMIFS('CK P&amp;L by account 2026'!J:J,'CK P&amp;L by account 2026'!$R:$R,厨电!$C114)</f>
        <v>31.521262902094332</v>
      </c>
      <c r="J114" s="62">
        <f>SUMIFS('CK P&amp;L by account 2026'!K:K,'CK P&amp;L by account 2026'!$R:$R,厨电!$C114)</f>
        <v>33.838648794893906</v>
      </c>
      <c r="K114" s="62">
        <f>SUMIFS('CK P&amp;L by account 2026'!L:L,'CK P&amp;L by account 2026'!$R:$R,厨电!$C114)</f>
        <v>30.171089364298705</v>
      </c>
      <c r="L114" s="62">
        <f>SUMIFS('CK P&amp;L by account 2026'!M:M,'CK P&amp;L by account 2026'!$R:$R,厨电!$C114)</f>
        <v>28.756780212609531</v>
      </c>
      <c r="M114" s="62">
        <f>SUMIFS('CK P&amp;L by account 2026'!N:N,'CK P&amp;L by account 2026'!$R:$R,厨电!$C114)</f>
        <v>25.768305545296531</v>
      </c>
      <c r="N114" s="62">
        <f>SUMIFS('CK P&amp;L by account 2026'!O:O,'CK P&amp;L by account 2026'!$R:$R,厨电!$C114)</f>
        <v>26.723114081185777</v>
      </c>
      <c r="O114" s="62">
        <f>SUMIFS('CK P&amp;L by account 2026'!P:P,'CK P&amp;L by account 2026'!$R:$R,厨电!$C114)</f>
        <v>26.674679877510727</v>
      </c>
      <c r="P114" s="159">
        <f t="shared" si="280"/>
        <v>377.055427979358</v>
      </c>
      <c r="Q114" s="87">
        <f t="shared" si="281"/>
        <v>0.30072844383494268</v>
      </c>
      <c r="R114" s="63">
        <f t="shared" si="282"/>
        <v>1.1864590764883221E-2</v>
      </c>
      <c r="S114" s="160"/>
      <c r="U114" s="160"/>
      <c r="V114" s="62">
        <f t="shared" si="266"/>
        <v>73.435682660881284</v>
      </c>
      <c r="W114" s="62">
        <f t="shared" si="267"/>
        <v>107.05338814378534</v>
      </c>
      <c r="X114" s="62">
        <f t="shared" si="268"/>
        <v>139.65987802965589</v>
      </c>
      <c r="Y114" s="62">
        <f t="shared" si="269"/>
        <v>173.60154720146846</v>
      </c>
      <c r="Z114" s="62">
        <f t="shared" si="270"/>
        <v>205.12281010356278</v>
      </c>
      <c r="AA114" s="117">
        <f t="shared" si="271"/>
        <v>238.9614588984567</v>
      </c>
      <c r="AB114" s="117">
        <f t="shared" si="272"/>
        <v>269.13254826275539</v>
      </c>
      <c r="AC114" s="117">
        <f t="shared" si="273"/>
        <v>297.88932847536495</v>
      </c>
      <c r="AD114" s="117">
        <f t="shared" si="274"/>
        <v>323.65763402066148</v>
      </c>
      <c r="AE114" s="117">
        <f t="shared" si="275"/>
        <v>350.38074810184725</v>
      </c>
      <c r="AF114" s="117">
        <f t="shared" si="276"/>
        <v>377.055427979358</v>
      </c>
      <c r="AH114" s="50">
        <f t="shared" si="283"/>
        <v>0.31529909947653706</v>
      </c>
      <c r="AI114" s="50">
        <f t="shared" si="284"/>
        <v>0.31522263095469344</v>
      </c>
      <c r="AJ114" s="50">
        <f t="shared" si="285"/>
        <v>0.31432556565520009</v>
      </c>
      <c r="AK114" s="50">
        <f t="shared" si="286"/>
        <v>0.33635823227783496</v>
      </c>
      <c r="AL114" s="50">
        <f t="shared" si="287"/>
        <v>0.32755396630539579</v>
      </c>
      <c r="AM114" s="50">
        <f t="shared" si="288"/>
        <v>0.33541651539860184</v>
      </c>
      <c r="AN114" s="50">
        <f t="shared" si="289"/>
        <v>0.3389420748186236</v>
      </c>
      <c r="AO114" s="50">
        <f t="shared" si="290"/>
        <v>0.32686886863039888</v>
      </c>
      <c r="AP114" s="50">
        <f t="shared" si="291"/>
        <v>0.31351632156693582</v>
      </c>
      <c r="AQ114" s="50">
        <f t="shared" si="292"/>
        <v>0.30140227552455584</v>
      </c>
      <c r="AR114" s="50">
        <f t="shared" si="293"/>
        <v>0.30072844383494268</v>
      </c>
      <c r="AT114" s="118">
        <f t="shared" si="294"/>
        <v>2.6057776816242732E-3</v>
      </c>
      <c r="AU114" s="118">
        <f t="shared" si="295"/>
        <v>2.6051457103693672E-3</v>
      </c>
      <c r="AV114" s="118">
        <f t="shared" si="296"/>
        <v>2.5977319475636372E-3</v>
      </c>
      <c r="AW114" s="118">
        <f t="shared" si="297"/>
        <v>2.7798201014697104E-3</v>
      </c>
      <c r="AX114" s="118">
        <f t="shared" si="298"/>
        <v>2.7070575727718661E-3</v>
      </c>
      <c r="AY114" s="118">
        <f t="shared" si="299"/>
        <v>2.7720373173438168E-3</v>
      </c>
      <c r="AZ114" s="118">
        <f t="shared" si="300"/>
        <v>2.8011741720547403E-3</v>
      </c>
      <c r="BA114" s="118">
        <f t="shared" si="301"/>
        <v>2.7013956085156932E-3</v>
      </c>
      <c r="BB114" s="118">
        <f t="shared" si="302"/>
        <v>2.5910439798920316E-3</v>
      </c>
      <c r="BC114" s="118">
        <f t="shared" si="303"/>
        <v>2.4909278968971559E-3</v>
      </c>
      <c r="BD114" s="118">
        <f t="shared" si="304"/>
        <v>2.4853590399582042E-3</v>
      </c>
    </row>
    <row r="115" spans="1:56" ht="13.5">
      <c r="A115" s="353">
        <f t="shared" si="277"/>
        <v>-252.81646525328745</v>
      </c>
      <c r="B115" s="398"/>
      <c r="C115" s="48" t="s">
        <v>519</v>
      </c>
      <c r="D115" s="62">
        <f>SUMIFS('CK P&amp;L by account 2026'!E:E,'CK P&amp;L by account 2026'!$R:$R,厨电!$C115)</f>
        <v>-86.744226252432981</v>
      </c>
      <c r="E115" s="62">
        <f>SUMIFS('CK P&amp;L by account 2026'!F:F,'CK P&amp;L by account 2026'!$R:$R,厨电!$C115)</f>
        <v>-87.098721301672896</v>
      </c>
      <c r="F115" s="62">
        <f>SUMIFS('CK P&amp;L by account 2026'!G:G,'CK P&amp;L by account 2026'!$R:$R,厨电!$C115)</f>
        <v>-78.973517699181571</v>
      </c>
      <c r="G115" s="62">
        <f>SUMIFS('CK P&amp;L by account 2026'!H:H,'CK P&amp;L by account 2026'!$R:$R,厨电!$C115)</f>
        <v>-70.049217791879329</v>
      </c>
      <c r="H115" s="62">
        <f>SUMIFS('CK P&amp;L by account 2026'!I:I,'CK P&amp;L by account 2026'!$R:$R,厨电!$C115)</f>
        <v>-48.163271618524888</v>
      </c>
      <c r="I115" s="62">
        <f>SUMIFS('CK P&amp;L by account 2026'!J:J,'CK P&amp;L by account 2026'!$R:$R,厨电!$C115)</f>
        <v>-73.783966025925722</v>
      </c>
      <c r="J115" s="62">
        <f>SUMIFS('CK P&amp;L by account 2026'!K:K,'CK P&amp;L by account 2026'!$R:$R,厨电!$C115)</f>
        <v>-57.973133174212734</v>
      </c>
      <c r="K115" s="62">
        <f>SUMIFS('CK P&amp;L by account 2026'!L:L,'CK P&amp;L by account 2026'!$R:$R,厨电!$C115)</f>
        <v>-60.841719003155816</v>
      </c>
      <c r="L115" s="62">
        <f>SUMIFS('CK P&amp;L by account 2026'!M:M,'CK P&amp;L by account 2026'!$R:$R,厨电!$C115)</f>
        <v>-95.225369815268934</v>
      </c>
      <c r="M115" s="62">
        <f>SUMIFS('CK P&amp;L by account 2026'!N:N,'CK P&amp;L by account 2026'!$R:$R,厨电!$C115)</f>
        <v>-113.24797123358378</v>
      </c>
      <c r="N115" s="62">
        <f>SUMIFS('CK P&amp;L by account 2026'!O:O,'CK P&amp;L by account 2026'!$R:$R,厨电!$C115)</f>
        <v>-119.41386447072375</v>
      </c>
      <c r="O115" s="62">
        <f>SUMIFS('CK P&amp;L by account 2026'!P:P,'CK P&amp;L by account 2026'!$R:$R,厨电!$C115)</f>
        <v>-83.548952058021726</v>
      </c>
      <c r="P115" s="159">
        <f t="shared" si="280"/>
        <v>-975.06393044458423</v>
      </c>
      <c r="Q115" s="87">
        <f t="shared" si="281"/>
        <v>-0.7776826341251758</v>
      </c>
      <c r="R115" s="63">
        <f t="shared" si="282"/>
        <v>-3.0681787466422264E-2</v>
      </c>
      <c r="S115" s="160"/>
      <c r="U115" s="160"/>
      <c r="V115" s="62">
        <f t="shared" si="266"/>
        <v>-173.84294755410588</v>
      </c>
      <c r="W115" s="62">
        <f t="shared" si="267"/>
        <v>-252.81646525328745</v>
      </c>
      <c r="X115" s="62">
        <f t="shared" si="268"/>
        <v>-322.86568304516675</v>
      </c>
      <c r="Y115" s="62">
        <f t="shared" si="269"/>
        <v>-371.02895466369165</v>
      </c>
      <c r="Z115" s="62">
        <f t="shared" si="270"/>
        <v>-444.81292068961739</v>
      </c>
      <c r="AA115" s="117">
        <f t="shared" si="271"/>
        <v>-502.78605386383015</v>
      </c>
      <c r="AB115" s="117">
        <f t="shared" si="272"/>
        <v>-563.62777286698599</v>
      </c>
      <c r="AC115" s="117">
        <f t="shared" si="273"/>
        <v>-658.85314268225488</v>
      </c>
      <c r="AD115" s="117">
        <f t="shared" si="274"/>
        <v>-772.10111391583871</v>
      </c>
      <c r="AE115" s="117">
        <f t="shared" si="275"/>
        <v>-891.51497838656246</v>
      </c>
      <c r="AF115" s="117">
        <f t="shared" si="276"/>
        <v>-975.06393044458423</v>
      </c>
      <c r="AH115" s="50">
        <f t="shared" si="283"/>
        <v>-0.74640178763333964</v>
      </c>
      <c r="AI115" s="50">
        <f t="shared" si="284"/>
        <v>-0.7444273619697992</v>
      </c>
      <c r="AJ115" s="50">
        <f t="shared" si="285"/>
        <v>-0.72665779095321059</v>
      </c>
      <c r="AK115" s="50">
        <f t="shared" si="286"/>
        <v>-0.71887978722759138</v>
      </c>
      <c r="AL115" s="50">
        <f t="shared" si="287"/>
        <v>-0.71030733423654946</v>
      </c>
      <c r="AM115" s="50">
        <f t="shared" si="288"/>
        <v>-0.70573199107259377</v>
      </c>
      <c r="AN115" s="50">
        <f t="shared" si="289"/>
        <v>-0.70982557848939787</v>
      </c>
      <c r="AO115" s="50">
        <f t="shared" si="290"/>
        <v>-0.72294829238886704</v>
      </c>
      <c r="AP115" s="50">
        <f t="shared" si="291"/>
        <v>-0.74790851711279116</v>
      </c>
      <c r="AQ115" s="50">
        <f t="shared" si="292"/>
        <v>-0.76689328567741166</v>
      </c>
      <c r="AR115" s="50">
        <f t="shared" si="293"/>
        <v>-0.7776826341251758</v>
      </c>
      <c r="AT115" s="118">
        <f t="shared" si="294"/>
        <v>-6.1686098151515672E-3</v>
      </c>
      <c r="AU115" s="118">
        <f t="shared" si="295"/>
        <v>-6.1522922476842908E-3</v>
      </c>
      <c r="AV115" s="118">
        <f t="shared" si="296"/>
        <v>-6.0054362888695093E-3</v>
      </c>
      <c r="AW115" s="118">
        <f t="shared" si="297"/>
        <v>-5.9411552663437301E-3</v>
      </c>
      <c r="AX115" s="118">
        <f t="shared" si="298"/>
        <v>-5.8703085474095E-3</v>
      </c>
      <c r="AY115" s="118">
        <f t="shared" si="299"/>
        <v>-5.8324957939883786E-3</v>
      </c>
      <c r="AZ115" s="118">
        <f t="shared" si="300"/>
        <v>-5.8663270949537013E-3</v>
      </c>
      <c r="BA115" s="118">
        <f t="shared" si="301"/>
        <v>-5.9747792759410499E-3</v>
      </c>
      <c r="BB115" s="118">
        <f t="shared" si="302"/>
        <v>-6.1810621248991008E-3</v>
      </c>
      <c r="BC115" s="118">
        <f t="shared" si="303"/>
        <v>-6.3379610386562948E-3</v>
      </c>
      <c r="BD115" s="118">
        <f t="shared" si="304"/>
        <v>-6.4271292076460811E-3</v>
      </c>
    </row>
    <row r="116" spans="1:56" ht="13.5">
      <c r="A116" s="353">
        <f t="shared" si="277"/>
        <v>237.59969443328978</v>
      </c>
      <c r="B116" s="398"/>
      <c r="C116" s="48" t="s">
        <v>146</v>
      </c>
      <c r="D116" s="62">
        <f>SUMIFS('CK P&amp;L by account 2026'!E:E,'CK P&amp;L by account 2026'!$R:$R,厨电!$C116)</f>
        <v>71.35013138342957</v>
      </c>
      <c r="E116" s="62">
        <f>SUMIFS('CK P&amp;L by account 2026'!F:F,'CK P&amp;L by account 2026'!$R:$R,厨电!$C116)</f>
        <v>87.030834040723079</v>
      </c>
      <c r="F116" s="62">
        <f>SUMIFS('CK P&amp;L by account 2026'!G:G,'CK P&amp;L by account 2026'!$R:$R,厨电!$C116)</f>
        <v>79.218729009137149</v>
      </c>
      <c r="G116" s="62">
        <f>SUMIFS('CK P&amp;L by account 2026'!H:H,'CK P&amp;L by account 2026'!$R:$R,厨电!$C116)</f>
        <v>79.116388784186583</v>
      </c>
      <c r="H116" s="62">
        <f>SUMIFS('CK P&amp;L by account 2026'!I:I,'CK P&amp;L by account 2026'!$R:$R,厨电!$C116)</f>
        <v>54.82471063336078</v>
      </c>
      <c r="I116" s="62">
        <f>SUMIFS('CK P&amp;L by account 2026'!J:J,'CK P&amp;L by account 2026'!$R:$R,厨电!$C116)</f>
        <v>86.67161221338911</v>
      </c>
      <c r="J116" s="62">
        <f>SUMIFS('CK P&amp;L by account 2026'!K:K,'CK P&amp;L by account 2026'!$R:$R,厨电!$C116)</f>
        <v>67.521588763852975</v>
      </c>
      <c r="K116" s="62">
        <f>SUMIFS('CK P&amp;L by account 2026'!L:L,'CK P&amp;L by account 2026'!$R:$R,厨电!$C116)</f>
        <v>64.351807048214823</v>
      </c>
      <c r="L116" s="62">
        <f>SUMIFS('CK P&amp;L by account 2026'!M:M,'CK P&amp;L by account 2026'!$R:$R,厨电!$C116)</f>
        <v>94.17839992714859</v>
      </c>
      <c r="M116" s="62">
        <f>SUMIFS('CK P&amp;L by account 2026'!N:N,'CK P&amp;L by account 2026'!$R:$R,厨电!$C116)</f>
        <v>95.885191840236331</v>
      </c>
      <c r="N116" s="62">
        <f>SUMIFS('CK P&amp;L by account 2026'!O:O,'CK P&amp;L by account 2026'!$R:$R,厨电!$C116)</f>
        <v>101.36571905236579</v>
      </c>
      <c r="O116" s="62">
        <f>SUMIFS('CK P&amp;L by account 2026'!P:P,'CK P&amp;L by account 2026'!$R:$R,厨电!$C116)</f>
        <v>70.384066318383219</v>
      </c>
      <c r="P116" s="159">
        <f>SUM(D116:O116)</f>
        <v>951.89917901442789</v>
      </c>
      <c r="Q116" s="87">
        <f t="shared" si="281"/>
        <v>0.75920710206150377</v>
      </c>
      <c r="R116" s="63">
        <f>P116/$P$121</f>
        <v>2.9952875281383795E-2</v>
      </c>
      <c r="S116" s="160"/>
      <c r="U116" s="160"/>
      <c r="V116" s="62">
        <f t="shared" si="266"/>
        <v>158.38096542415263</v>
      </c>
      <c r="W116" s="62">
        <f t="shared" si="267"/>
        <v>237.59969443328978</v>
      </c>
      <c r="X116" s="62">
        <f t="shared" si="268"/>
        <v>316.71608321747635</v>
      </c>
      <c r="Y116" s="62">
        <f t="shared" si="269"/>
        <v>371.54079385083713</v>
      </c>
      <c r="Z116" s="62">
        <f t="shared" si="270"/>
        <v>458.21240606422623</v>
      </c>
      <c r="AA116" s="117">
        <f t="shared" si="271"/>
        <v>525.73399482807918</v>
      </c>
      <c r="AB116" s="117">
        <f t="shared" si="272"/>
        <v>590.085801876294</v>
      </c>
      <c r="AC116" s="117">
        <f t="shared" si="273"/>
        <v>684.26420180344257</v>
      </c>
      <c r="AD116" s="117">
        <f t="shared" si="274"/>
        <v>780.14939364367888</v>
      </c>
      <c r="AE116" s="117">
        <f t="shared" si="275"/>
        <v>881.51511269604464</v>
      </c>
      <c r="AF116" s="117">
        <f t="shared" si="276"/>
        <v>951.89917901442789</v>
      </c>
      <c r="AH116" s="50">
        <f t="shared" si="283"/>
        <v>0.68001513655242685</v>
      </c>
      <c r="AI116" s="50">
        <f t="shared" si="284"/>
        <v>0.69962102173447871</v>
      </c>
      <c r="AJ116" s="50">
        <f t="shared" si="285"/>
        <v>0.71281719140763855</v>
      </c>
      <c r="AK116" s="50">
        <f t="shared" si="286"/>
        <v>0.71987149108607695</v>
      </c>
      <c r="AL116" s="50">
        <f t="shared" si="287"/>
        <v>0.73170453808086255</v>
      </c>
      <c r="AM116" s="50">
        <f t="shared" si="288"/>
        <v>0.73794270165865539</v>
      </c>
      <c r="AN116" s="50">
        <f t="shared" si="289"/>
        <v>0.74314648042382658</v>
      </c>
      <c r="AO116" s="50">
        <f t="shared" si="290"/>
        <v>0.75083141323832614</v>
      </c>
      <c r="AP116" s="50">
        <f t="shared" si="291"/>
        <v>0.75570461641645581</v>
      </c>
      <c r="AQ116" s="50">
        <f t="shared" si="292"/>
        <v>0.75829126547399028</v>
      </c>
      <c r="AR116" s="50">
        <f t="shared" si="293"/>
        <v>0.75920710206150377</v>
      </c>
      <c r="AT116" s="118">
        <f t="shared" si="294"/>
        <v>5.6199598062184036E-3</v>
      </c>
      <c r="AU116" s="118">
        <f t="shared" si="295"/>
        <v>5.7819919151609811E-3</v>
      </c>
      <c r="AV116" s="118">
        <f t="shared" si="296"/>
        <v>5.8910511686581695E-3</v>
      </c>
      <c r="AW116" s="118">
        <f t="shared" si="297"/>
        <v>5.9493511660006363E-3</v>
      </c>
      <c r="AX116" s="118">
        <f t="shared" si="298"/>
        <v>6.0471449428170457E-3</v>
      </c>
      <c r="AY116" s="118">
        <f t="shared" si="299"/>
        <v>6.0987000137078954E-3</v>
      </c>
      <c r="AZ116" s="118">
        <f t="shared" si="300"/>
        <v>6.1417064497836906E-3</v>
      </c>
      <c r="BA116" s="118">
        <f t="shared" si="301"/>
        <v>6.2052182912258362E-3</v>
      </c>
      <c r="BB116" s="118">
        <f t="shared" si="302"/>
        <v>6.2454926976566599E-3</v>
      </c>
      <c r="BC116" s="118">
        <f t="shared" si="303"/>
        <v>6.2668699625949608E-3</v>
      </c>
      <c r="BD116" s="118">
        <f t="shared" si="304"/>
        <v>6.2744388600124278E-3</v>
      </c>
    </row>
    <row r="117" spans="1:56" ht="13.5">
      <c r="A117" s="353">
        <f t="shared" si="277"/>
        <v>645.52026936469042</v>
      </c>
      <c r="B117" s="399" t="s">
        <v>147</v>
      </c>
      <c r="C117" s="59" t="s">
        <v>341</v>
      </c>
      <c r="D117" s="88">
        <v>215.09352312156349</v>
      </c>
      <c r="E117" s="88">
        <v>215.21337312156345</v>
      </c>
      <c r="F117" s="88">
        <v>215.21337312156348</v>
      </c>
      <c r="G117" s="88">
        <v>215.21337312156348</v>
      </c>
      <c r="H117" s="88">
        <v>215.29795312156347</v>
      </c>
      <c r="I117" s="88">
        <v>214.89171312156344</v>
      </c>
      <c r="J117" s="88">
        <v>215.67417312156354</v>
      </c>
      <c r="K117" s="88">
        <v>215.64544312156349</v>
      </c>
      <c r="L117" s="88">
        <v>215.67417312156354</v>
      </c>
      <c r="M117" s="88">
        <v>215.61671312156352</v>
      </c>
      <c r="N117" s="88">
        <v>215.69237312156346</v>
      </c>
      <c r="O117" s="88">
        <v>215.66345312156346</v>
      </c>
      <c r="P117" s="89">
        <f t="shared" ref="P117" si="305">SUM(D117:O117)</f>
        <v>2584.8896374587621</v>
      </c>
      <c r="Q117" s="261">
        <f t="shared" si="281"/>
        <v>2.0616328011079554</v>
      </c>
      <c r="R117" s="262">
        <f t="shared" si="282"/>
        <v>8.1337266208284173E-2</v>
      </c>
      <c r="S117" s="160"/>
      <c r="U117" s="160"/>
      <c r="V117" s="62">
        <f t="shared" si="266"/>
        <v>430.30689624312697</v>
      </c>
      <c r="W117" s="62">
        <f t="shared" si="267"/>
        <v>645.52026936469042</v>
      </c>
      <c r="X117" s="62">
        <f t="shared" si="268"/>
        <v>860.73364248625387</v>
      </c>
      <c r="Y117" s="62">
        <f t="shared" si="269"/>
        <v>1076.0315956078173</v>
      </c>
      <c r="Z117" s="62">
        <f t="shared" si="270"/>
        <v>1290.9233087293808</v>
      </c>
      <c r="AA117" s="117">
        <f t="shared" si="271"/>
        <v>1506.5974818509444</v>
      </c>
      <c r="AB117" s="117">
        <f t="shared" si="272"/>
        <v>1722.2429249725078</v>
      </c>
      <c r="AC117" s="117">
        <f t="shared" si="273"/>
        <v>1937.9170980940714</v>
      </c>
      <c r="AD117" s="117">
        <f t="shared" si="274"/>
        <v>2153.5338112156351</v>
      </c>
      <c r="AE117" s="117">
        <f t="shared" si="275"/>
        <v>2369.2261843371984</v>
      </c>
      <c r="AF117" s="117">
        <f t="shared" si="276"/>
        <v>2584.8896374587621</v>
      </c>
      <c r="AH117" s="50">
        <f t="shared" si="283"/>
        <v>1.8475402143469823</v>
      </c>
      <c r="AI117" s="50">
        <f t="shared" si="284"/>
        <v>1.9007581279951546</v>
      </c>
      <c r="AJ117" s="50">
        <f t="shared" si="285"/>
        <v>1.9372105494428602</v>
      </c>
      <c r="AK117" s="50">
        <f t="shared" si="286"/>
        <v>2.084843661869634</v>
      </c>
      <c r="AL117" s="50">
        <f t="shared" si="287"/>
        <v>2.0614335858450157</v>
      </c>
      <c r="AM117" s="50">
        <f t="shared" si="288"/>
        <v>2.1147246078937281</v>
      </c>
      <c r="AN117" s="50">
        <f t="shared" si="289"/>
        <v>2.1689706209817778</v>
      </c>
      <c r="AO117" s="50">
        <f t="shared" si="290"/>
        <v>2.126443308981778</v>
      </c>
      <c r="AP117" s="50">
        <f t="shared" si="291"/>
        <v>2.0860561528397286</v>
      </c>
      <c r="AQ117" s="50">
        <f t="shared" si="292"/>
        <v>2.0380405232310981</v>
      </c>
      <c r="AR117" s="50">
        <f t="shared" si="293"/>
        <v>2.0616328011079554</v>
      </c>
      <c r="AT117" s="118">
        <f t="shared" si="294"/>
        <v>1.5268927391297375E-2</v>
      </c>
      <c r="AU117" s="118">
        <f t="shared" si="295"/>
        <v>1.5708744859464087E-2</v>
      </c>
      <c r="AV117" s="118">
        <f t="shared" si="296"/>
        <v>1.6010004540850085E-2</v>
      </c>
      <c r="AW117" s="118">
        <f t="shared" si="297"/>
        <v>1.7230112908013503E-2</v>
      </c>
      <c r="AX117" s="118">
        <f t="shared" si="298"/>
        <v>1.7036641205330709E-2</v>
      </c>
      <c r="AY117" s="118">
        <f t="shared" si="299"/>
        <v>1.7477062875154777E-2</v>
      </c>
      <c r="AZ117" s="118">
        <f t="shared" si="300"/>
        <v>1.7925377032907256E-2</v>
      </c>
      <c r="BA117" s="118">
        <f t="shared" si="301"/>
        <v>1.7573911644477504E-2</v>
      </c>
      <c r="BB117" s="118">
        <f t="shared" si="302"/>
        <v>1.724013349454321E-2</v>
      </c>
      <c r="BC117" s="118">
        <f t="shared" si="303"/>
        <v>1.6843310109347916E-2</v>
      </c>
      <c r="BD117" s="118">
        <f t="shared" si="304"/>
        <v>1.7038287612462441E-2</v>
      </c>
    </row>
    <row r="118" spans="1:56" ht="13.5">
      <c r="A118" s="353">
        <f t="shared" si="277"/>
        <v>284.90969999999999</v>
      </c>
      <c r="B118" s="399"/>
      <c r="C118" s="59" t="s">
        <v>335</v>
      </c>
      <c r="D118" s="88">
        <v>94.969899999999996</v>
      </c>
      <c r="E118" s="88">
        <v>94.969899999999996</v>
      </c>
      <c r="F118" s="88">
        <v>94.969899999999996</v>
      </c>
      <c r="G118" s="88">
        <v>94.969899999999996</v>
      </c>
      <c r="H118" s="88">
        <v>94.969899999999996</v>
      </c>
      <c r="I118" s="88">
        <v>94.969899999999996</v>
      </c>
      <c r="J118" s="88">
        <v>94.969899999999996</v>
      </c>
      <c r="K118" s="88">
        <v>94.969899999999996</v>
      </c>
      <c r="L118" s="88">
        <v>94.969899999999996</v>
      </c>
      <c r="M118" s="88">
        <v>94.969899999999996</v>
      </c>
      <c r="N118" s="88">
        <v>94.969899999999996</v>
      </c>
      <c r="O118" s="88">
        <v>94.969899999999996</v>
      </c>
      <c r="P118" s="89">
        <f>SUM(D118:O118)</f>
        <v>1139.6388000000002</v>
      </c>
      <c r="Q118" s="163"/>
      <c r="R118" s="163"/>
      <c r="S118" s="160"/>
      <c r="U118" s="160"/>
      <c r="V118" s="62">
        <f t="shared" si="266"/>
        <v>189.93979999999999</v>
      </c>
      <c r="W118" s="62">
        <f t="shared" si="267"/>
        <v>284.90969999999999</v>
      </c>
      <c r="X118" s="62">
        <f t="shared" si="268"/>
        <v>379.87959999999998</v>
      </c>
      <c r="Y118" s="62">
        <f t="shared" si="269"/>
        <v>474.84949999999998</v>
      </c>
      <c r="Z118" s="62">
        <f t="shared" si="270"/>
        <v>569.81939999999997</v>
      </c>
      <c r="AA118" s="117">
        <f t="shared" si="271"/>
        <v>664.78929999999991</v>
      </c>
      <c r="AB118" s="117">
        <f t="shared" si="272"/>
        <v>759.75919999999996</v>
      </c>
      <c r="AC118" s="117">
        <f t="shared" si="273"/>
        <v>854.72910000000002</v>
      </c>
      <c r="AD118" s="117">
        <f t="shared" si="274"/>
        <v>949.69900000000007</v>
      </c>
      <c r="AE118" s="117">
        <f t="shared" si="275"/>
        <v>1044.6689000000001</v>
      </c>
      <c r="AF118" s="117">
        <f t="shared" si="276"/>
        <v>1139.6388000000002</v>
      </c>
      <c r="AH118" s="50">
        <f t="shared" si="283"/>
        <v>0.8155142803166916</v>
      </c>
      <c r="AI118" s="50">
        <f t="shared" si="284"/>
        <v>0.83892706971485098</v>
      </c>
      <c r="AJ118" s="50">
        <f t="shared" si="285"/>
        <v>0.85497618811836618</v>
      </c>
      <c r="AK118" s="50">
        <f t="shared" si="286"/>
        <v>0.92003522429817808</v>
      </c>
      <c r="AL118" s="50">
        <f t="shared" si="287"/>
        <v>0.90992612890553881</v>
      </c>
      <c r="AM118" s="50">
        <f t="shared" si="288"/>
        <v>0.93312667033485286</v>
      </c>
      <c r="AN118" s="50">
        <f t="shared" si="289"/>
        <v>0.95683097890904323</v>
      </c>
      <c r="AO118" s="50">
        <f t="shared" si="290"/>
        <v>0.9378796324541171</v>
      </c>
      <c r="AP118" s="50">
        <f t="shared" si="291"/>
        <v>0.91994164752743035</v>
      </c>
      <c r="AQ118" s="50">
        <f t="shared" si="292"/>
        <v>0.89863836793399077</v>
      </c>
      <c r="AR118" s="50">
        <f t="shared" si="293"/>
        <v>0.90894276391821083</v>
      </c>
      <c r="AT118" s="118">
        <f t="shared" si="294"/>
        <v>6.7397874406338147E-3</v>
      </c>
      <c r="AU118" s="118">
        <f t="shared" si="295"/>
        <v>6.9332815678913307E-3</v>
      </c>
      <c r="AV118" s="118">
        <f t="shared" si="296"/>
        <v>7.0659189100691416E-3</v>
      </c>
      <c r="AW118" s="118">
        <f t="shared" si="297"/>
        <v>7.6035968950262647E-3</v>
      </c>
      <c r="AX118" s="118">
        <f t="shared" si="298"/>
        <v>7.5200506521118909E-3</v>
      </c>
      <c r="AY118" s="118">
        <f t="shared" si="299"/>
        <v>7.7117906639244038E-3</v>
      </c>
      <c r="AZ118" s="118">
        <f t="shared" si="300"/>
        <v>7.9076940405706057E-3</v>
      </c>
      <c r="BA118" s="118">
        <f t="shared" si="301"/>
        <v>7.7510713425960089E-3</v>
      </c>
      <c r="BB118" s="118">
        <f t="shared" si="302"/>
        <v>7.6028235332845483E-3</v>
      </c>
      <c r="BC118" s="118">
        <f t="shared" si="303"/>
        <v>7.4267633713552958E-3</v>
      </c>
      <c r="BD118" s="118">
        <f t="shared" si="304"/>
        <v>7.5119236687455444E-3</v>
      </c>
    </row>
    <row r="119" spans="1:56" ht="13.5">
      <c r="A119" s="353">
        <f t="shared" si="277"/>
        <v>19.175559364690312</v>
      </c>
      <c r="B119" s="399"/>
      <c r="C119" s="59" t="s">
        <v>336</v>
      </c>
      <c r="D119" s="88">
        <v>6.3918531215634617</v>
      </c>
      <c r="E119" s="88">
        <v>6.391853121563412</v>
      </c>
      <c r="F119" s="88">
        <v>6.3918531215634369</v>
      </c>
      <c r="G119" s="88">
        <v>6.3918531215634387</v>
      </c>
      <c r="H119" s="88">
        <v>6.3918531215634316</v>
      </c>
      <c r="I119" s="88">
        <v>6.3918531215634076</v>
      </c>
      <c r="J119" s="88">
        <v>6.3918531215635319</v>
      </c>
      <c r="K119" s="88">
        <v>6.3918531215634671</v>
      </c>
      <c r="L119" s="88">
        <v>6.3918531215635301</v>
      </c>
      <c r="M119" s="88">
        <v>6.3918531215635159</v>
      </c>
      <c r="N119" s="88">
        <v>6.3918531215634538</v>
      </c>
      <c r="O119" s="88">
        <v>6.3918531215634307</v>
      </c>
      <c r="P119" s="89">
        <f>SUM(D119:O119)</f>
        <v>76.702237458761502</v>
      </c>
      <c r="Q119" s="163"/>
      <c r="R119" s="163"/>
      <c r="S119" s="160"/>
      <c r="U119" s="160"/>
      <c r="V119" s="62">
        <f t="shared" si="266"/>
        <v>12.783706243126874</v>
      </c>
      <c r="W119" s="62">
        <f t="shared" si="267"/>
        <v>19.175559364690312</v>
      </c>
      <c r="X119" s="62">
        <f t="shared" si="268"/>
        <v>25.567412486253751</v>
      </c>
      <c r="Y119" s="62">
        <f t="shared" si="269"/>
        <v>31.959265607817184</v>
      </c>
      <c r="Z119" s="62">
        <f t="shared" si="270"/>
        <v>38.351118729380588</v>
      </c>
      <c r="AA119" s="117">
        <f t="shared" si="271"/>
        <v>44.742971850944116</v>
      </c>
      <c r="AB119" s="117">
        <f t="shared" si="272"/>
        <v>51.13482497250758</v>
      </c>
      <c r="AC119" s="117">
        <f t="shared" si="273"/>
        <v>57.526678094071109</v>
      </c>
      <c r="AD119" s="117">
        <f t="shared" si="274"/>
        <v>63.918531215634623</v>
      </c>
      <c r="AE119" s="117">
        <f t="shared" si="275"/>
        <v>70.310384337198073</v>
      </c>
      <c r="AF119" s="117">
        <f t="shared" si="276"/>
        <v>76.702237458761502</v>
      </c>
      <c r="AH119" s="50">
        <f t="shared" si="283"/>
        <v>5.4887364294600754E-2</v>
      </c>
      <c r="AI119" s="50">
        <f t="shared" si="284"/>
        <v>5.6463138418814146E-2</v>
      </c>
      <c r="AJ119" s="50">
        <f t="shared" si="285"/>
        <v>5.7543308110114759E-2</v>
      </c>
      <c r="AK119" s="50">
        <f t="shared" si="286"/>
        <v>6.1922040776905378E-2</v>
      </c>
      <c r="AL119" s="50">
        <f t="shared" si="287"/>
        <v>6.1241658330028759E-2</v>
      </c>
      <c r="AM119" s="50">
        <f t="shared" si="288"/>
        <v>6.2803147319244662E-2</v>
      </c>
      <c r="AN119" s="50">
        <f t="shared" si="289"/>
        <v>6.4398541846926005E-2</v>
      </c>
      <c r="AO119" s="50">
        <f t="shared" si="290"/>
        <v>6.312304063026955E-2</v>
      </c>
      <c r="AP119" s="50">
        <f t="shared" si="291"/>
        <v>6.1915742686940167E-2</v>
      </c>
      <c r="AQ119" s="50">
        <f t="shared" si="292"/>
        <v>6.0481946987788471E-2</v>
      </c>
      <c r="AR119" s="50">
        <f t="shared" si="293"/>
        <v>6.1175473943566677E-2</v>
      </c>
      <c r="AT119" s="118">
        <f t="shared" si="294"/>
        <v>4.5361458094711368E-4</v>
      </c>
      <c r="AU119" s="118">
        <f t="shared" si="295"/>
        <v>4.6663750759350537E-4</v>
      </c>
      <c r="AV119" s="118">
        <f t="shared" si="296"/>
        <v>4.7556452983565917E-4</v>
      </c>
      <c r="AW119" s="118">
        <f t="shared" si="297"/>
        <v>5.1175240311492043E-4</v>
      </c>
      <c r="AX119" s="118">
        <f t="shared" si="298"/>
        <v>5.061294076861881E-4</v>
      </c>
      <c r="AY119" s="118">
        <f t="shared" si="299"/>
        <v>5.1903427536565837E-4</v>
      </c>
      <c r="AZ119" s="118">
        <f t="shared" si="300"/>
        <v>5.3221935410682644E-4</v>
      </c>
      <c r="BA119" s="118">
        <f t="shared" si="301"/>
        <v>5.2167802173776483E-4</v>
      </c>
      <c r="BB119" s="118">
        <f t="shared" si="302"/>
        <v>5.1170035278462944E-4</v>
      </c>
      <c r="BC119" s="118">
        <f t="shared" si="303"/>
        <v>4.9985080155197088E-4</v>
      </c>
      <c r="BD119" s="118">
        <f t="shared" si="304"/>
        <v>5.0558242928567501E-4</v>
      </c>
    </row>
    <row r="120" spans="1:56" ht="13.5">
      <c r="A120" s="353">
        <f t="shared" si="277"/>
        <v>341.43501000000009</v>
      </c>
      <c r="B120" s="399"/>
      <c r="C120" s="59" t="s">
        <v>337</v>
      </c>
      <c r="D120" s="88">
        <f>D117-D118-D119</f>
        <v>113.73177000000004</v>
      </c>
      <c r="E120" s="88">
        <f t="shared" ref="E120:O120" si="306">E117-E118-E119</f>
        <v>113.85162000000004</v>
      </c>
      <c r="F120" s="88">
        <f t="shared" si="306"/>
        <v>113.85162000000004</v>
      </c>
      <c r="G120" s="88">
        <f t="shared" si="306"/>
        <v>113.85162000000004</v>
      </c>
      <c r="H120" s="88">
        <f t="shared" si="306"/>
        <v>113.93620000000004</v>
      </c>
      <c r="I120" s="88">
        <f t="shared" si="306"/>
        <v>113.52996000000005</v>
      </c>
      <c r="J120" s="88">
        <f t="shared" si="306"/>
        <v>114.31242000000002</v>
      </c>
      <c r="K120" s="88">
        <f t="shared" si="306"/>
        <v>114.28369000000002</v>
      </c>
      <c r="L120" s="88">
        <f t="shared" si="306"/>
        <v>114.31242000000002</v>
      </c>
      <c r="M120" s="88">
        <f t="shared" si="306"/>
        <v>114.25496000000001</v>
      </c>
      <c r="N120" s="88">
        <f t="shared" si="306"/>
        <v>114.33062000000001</v>
      </c>
      <c r="O120" s="88">
        <f t="shared" si="306"/>
        <v>114.30170000000004</v>
      </c>
      <c r="P120" s="89">
        <f>SUM(D120:O120)</f>
        <v>1368.5486000000001</v>
      </c>
      <c r="Q120" s="163"/>
      <c r="R120" s="163"/>
      <c r="S120" s="160"/>
      <c r="U120" s="160"/>
      <c r="V120" s="62">
        <f>D120+E120</f>
        <v>227.58339000000007</v>
      </c>
      <c r="W120" s="62">
        <f t="shared" si="267"/>
        <v>341.43501000000009</v>
      </c>
      <c r="X120" s="62">
        <f t="shared" si="268"/>
        <v>455.28663000000012</v>
      </c>
      <c r="Y120" s="62">
        <f t="shared" si="269"/>
        <v>569.22283000000016</v>
      </c>
      <c r="Z120" s="62">
        <f t="shared" si="270"/>
        <v>682.75279000000023</v>
      </c>
      <c r="AA120" s="117">
        <f t="shared" si="271"/>
        <v>797.06521000000021</v>
      </c>
      <c r="AB120" s="117">
        <f t="shared" si="272"/>
        <v>911.34890000000019</v>
      </c>
      <c r="AC120" s="117">
        <f t="shared" si="273"/>
        <v>1025.6613200000002</v>
      </c>
      <c r="AD120" s="117">
        <f t="shared" si="274"/>
        <v>1139.9162800000001</v>
      </c>
      <c r="AE120" s="117">
        <f t="shared" si="275"/>
        <v>1254.2469000000001</v>
      </c>
      <c r="AF120" s="117">
        <f t="shared" si="276"/>
        <v>1368.5486000000001</v>
      </c>
      <c r="AH120" s="50">
        <f t="shared" si="283"/>
        <v>0.9771385697356898</v>
      </c>
      <c r="AI120" s="50">
        <f t="shared" si="284"/>
        <v>1.0053679198614893</v>
      </c>
      <c r="AJ120" s="50">
        <f t="shared" si="285"/>
        <v>1.0246910532143791</v>
      </c>
      <c r="AK120" s="50">
        <f t="shared" si="286"/>
        <v>1.1028863967945506</v>
      </c>
      <c r="AL120" s="50">
        <f t="shared" si="287"/>
        <v>1.0902657986094482</v>
      </c>
      <c r="AM120" s="50">
        <f t="shared" si="288"/>
        <v>1.1187947902396302</v>
      </c>
      <c r="AN120" s="50">
        <f t="shared" si="289"/>
        <v>1.1477411002258084</v>
      </c>
      <c r="AO120" s="50">
        <f t="shared" si="290"/>
        <v>1.125440635897391</v>
      </c>
      <c r="AP120" s="50">
        <f t="shared" si="291"/>
        <v>1.1041987626253575</v>
      </c>
      <c r="AQ120" s="50">
        <f t="shared" si="292"/>
        <v>1.0789202083093192</v>
      </c>
      <c r="AR120" s="50">
        <f t="shared" si="293"/>
        <v>1.0915145632461776</v>
      </c>
      <c r="AT120" s="118">
        <f t="shared" si="294"/>
        <v>8.075525369716445E-3</v>
      </c>
      <c r="AU120" s="118">
        <f t="shared" si="295"/>
        <v>8.3088257839792502E-3</v>
      </c>
      <c r="AV120" s="118">
        <f t="shared" si="296"/>
        <v>8.4685211009452813E-3</v>
      </c>
      <c r="AW120" s="118">
        <f t="shared" si="297"/>
        <v>9.114763609872319E-3</v>
      </c>
      <c r="AX120" s="118">
        <f t="shared" si="298"/>
        <v>9.0104611455326302E-3</v>
      </c>
      <c r="AY120" s="118">
        <f t="shared" si="299"/>
        <v>9.246237935864713E-3</v>
      </c>
      <c r="AZ120" s="118">
        <f t="shared" si="300"/>
        <v>9.4854636382298227E-3</v>
      </c>
      <c r="BA120" s="118">
        <f t="shared" si="301"/>
        <v>9.3011622801437276E-3</v>
      </c>
      <c r="BB120" s="118">
        <f t="shared" si="302"/>
        <v>9.1256096084740296E-3</v>
      </c>
      <c r="BC120" s="118">
        <f t="shared" si="303"/>
        <v>8.9166959364406547E-3</v>
      </c>
      <c r="BD120" s="118">
        <f t="shared" si="304"/>
        <v>9.0207815144312201E-3</v>
      </c>
    </row>
    <row r="121" spans="1:56" ht="13.5">
      <c r="A121" s="353">
        <f>SUM(D121:F121)</f>
        <v>7919.9236844603292</v>
      </c>
      <c r="B121" s="397" t="s">
        <v>332</v>
      </c>
      <c r="C121" s="397"/>
      <c r="D121" s="159">
        <f>SUM(D105:D117)</f>
        <v>2628.6416876961389</v>
      </c>
      <c r="E121" s="159">
        <f t="shared" ref="E121:O121" si="307">SUM(E105:E117)</f>
        <v>2650.3787151184829</v>
      </c>
      <c r="F121" s="159">
        <f t="shared" si="307"/>
        <v>2640.9032816457079</v>
      </c>
      <c r="G121" s="159">
        <f t="shared" si="307"/>
        <v>2463.9881290105582</v>
      </c>
      <c r="H121" s="159">
        <f t="shared" si="307"/>
        <v>2562.0586781314282</v>
      </c>
      <c r="I121" s="159">
        <f t="shared" si="307"/>
        <v>2548.97688290519</v>
      </c>
      <c r="J121" s="159">
        <f t="shared" si="307"/>
        <v>2516.4941625947836</v>
      </c>
      <c r="K121" s="159">
        <f t="shared" si="307"/>
        <v>2516.237951703697</v>
      </c>
      <c r="L121" s="159">
        <f t="shared" si="307"/>
        <v>2799.5328614457262</v>
      </c>
      <c r="M121" s="159">
        <f t="shared" si="307"/>
        <v>2751.3698998531945</v>
      </c>
      <c r="N121" s="159">
        <f t="shared" si="307"/>
        <v>2807.1180820775398</v>
      </c>
      <c r="O121" s="159">
        <f t="shared" si="307"/>
        <v>2894.1929192026282</v>
      </c>
      <c r="P121" s="159">
        <f>SUM(P105:P117)</f>
        <v>31779.893251385081</v>
      </c>
      <c r="Q121" s="160"/>
      <c r="R121" s="160"/>
      <c r="S121" s="160"/>
      <c r="U121" s="160"/>
      <c r="V121" s="99">
        <f t="shared" ref="V121:AF121" si="308">SUM(V105:V117)</f>
        <v>5279.02040281462</v>
      </c>
      <c r="W121" s="99">
        <f t="shared" si="308"/>
        <v>7919.9236844603292</v>
      </c>
      <c r="X121" s="99">
        <f t="shared" si="308"/>
        <v>10383.911813470884</v>
      </c>
      <c r="Y121" s="99">
        <f t="shared" si="308"/>
        <v>12945.970491602317</v>
      </c>
      <c r="Z121" s="99">
        <f t="shared" si="308"/>
        <v>15494.947374507505</v>
      </c>
      <c r="AA121" s="99">
        <f t="shared" si="308"/>
        <v>18011.441537102288</v>
      </c>
      <c r="AB121" s="99">
        <f t="shared" si="308"/>
        <v>20527.679488805985</v>
      </c>
      <c r="AC121" s="99">
        <f t="shared" si="308"/>
        <v>23327.212350251713</v>
      </c>
      <c r="AD121" s="99">
        <f t="shared" si="308"/>
        <v>26078.582250104904</v>
      </c>
      <c r="AE121" s="99">
        <f t="shared" si="308"/>
        <v>28885.700332182449</v>
      </c>
      <c r="AF121" s="99">
        <f t="shared" si="308"/>
        <v>31779.893251385081</v>
      </c>
      <c r="AH121" s="50">
        <f t="shared" si="283"/>
        <v>22.665689468865903</v>
      </c>
      <c r="AI121" s="50">
        <f t="shared" si="284"/>
        <v>23.320506002321267</v>
      </c>
      <c r="AJ121" s="50">
        <f t="shared" si="285"/>
        <v>23.37055567089838</v>
      </c>
      <c r="AK121" s="50">
        <f t="shared" si="286"/>
        <v>25.083208184906866</v>
      </c>
      <c r="AL121" s="50">
        <f t="shared" si="287"/>
        <v>24.743379186599576</v>
      </c>
      <c r="AM121" s="50">
        <f t="shared" si="288"/>
        <v>25.281629035616433</v>
      </c>
      <c r="AN121" s="50">
        <f t="shared" si="289"/>
        <v>25.852295911659009</v>
      </c>
      <c r="AO121" s="50">
        <f t="shared" si="290"/>
        <v>25.596551404688594</v>
      </c>
      <c r="AP121" s="50">
        <f t="shared" si="291"/>
        <v>25.261450122976967</v>
      </c>
      <c r="AQ121" s="50">
        <f t="shared" si="292"/>
        <v>24.847871515216703</v>
      </c>
      <c r="AR121" s="50">
        <f t="shared" si="293"/>
        <v>25.346718634833813</v>
      </c>
      <c r="AT121" s="118">
        <f t="shared" si="294"/>
        <v>0.18731974767657772</v>
      </c>
      <c r="AU121" s="118">
        <f t="shared" si="295"/>
        <v>0.19273145456463855</v>
      </c>
      <c r="AV121" s="118">
        <f t="shared" si="296"/>
        <v>0.19314508818924281</v>
      </c>
      <c r="AW121" s="118">
        <f t="shared" si="297"/>
        <v>0.20729924119757739</v>
      </c>
      <c r="AX121" s="118">
        <f t="shared" si="298"/>
        <v>0.20449073707933535</v>
      </c>
      <c r="AY121" s="118">
        <f t="shared" si="299"/>
        <v>0.20893908293897878</v>
      </c>
      <c r="AZ121" s="118">
        <f t="shared" si="300"/>
        <v>0.21365533811288437</v>
      </c>
      <c r="BA121" s="118">
        <f t="shared" si="301"/>
        <v>0.21154174714618673</v>
      </c>
      <c r="BB121" s="118">
        <f t="shared" si="302"/>
        <v>0.20877231506592536</v>
      </c>
      <c r="BC121" s="118">
        <f t="shared" si="303"/>
        <v>0.20535431004311325</v>
      </c>
      <c r="BD121" s="118">
        <f t="shared" si="304"/>
        <v>0.20947701351102324</v>
      </c>
    </row>
    <row r="122" spans="1:56" ht="13.5">
      <c r="A122" s="111">
        <f>A121/A104*1000</f>
        <v>23.320506002321267</v>
      </c>
      <c r="B122" s="397" t="s">
        <v>333</v>
      </c>
      <c r="C122" s="397"/>
      <c r="D122" s="164">
        <f>D121/D104*1000</f>
        <v>22.524006783796089</v>
      </c>
      <c r="E122" s="164">
        <f t="shared" ref="E122:P122" si="309">E121/E104*1000</f>
        <v>22.807981783058096</v>
      </c>
      <c r="F122" s="164">
        <f t="shared" si="309"/>
        <v>24.749805833386826</v>
      </c>
      <c r="G122" s="164">
        <f t="shared" si="309"/>
        <v>23.532893958306829</v>
      </c>
      <c r="H122" s="164">
        <f t="shared" si="309"/>
        <v>35.680783763406836</v>
      </c>
      <c r="I122" s="164">
        <f t="shared" si="309"/>
        <v>23.150418990102082</v>
      </c>
      <c r="J122" s="164">
        <f t="shared" si="309"/>
        <v>29.191635879112635</v>
      </c>
      <c r="K122" s="164">
        <f t="shared" si="309"/>
        <v>30.834360047836494</v>
      </c>
      <c r="L122" s="164">
        <f t="shared" si="309"/>
        <v>23.865418025196934</v>
      </c>
      <c r="M122" s="164">
        <f t="shared" si="309"/>
        <v>22.737654641156933</v>
      </c>
      <c r="N122" s="164">
        <f t="shared" si="309"/>
        <v>21.56750091873182</v>
      </c>
      <c r="O122" s="164">
        <f t="shared" si="309"/>
        <v>31.698076985955073</v>
      </c>
      <c r="P122" s="302">
        <f t="shared" si="309"/>
        <v>25.346718634833813</v>
      </c>
      <c r="Q122" s="50">
        <f>SUM(Q105:Q117)</f>
        <v>25.346718634833806</v>
      </c>
      <c r="R122" s="160"/>
      <c r="S122" s="160"/>
      <c r="U122" s="160"/>
      <c r="V122" s="111">
        <f>V121/V104*1000</f>
        <v>22.665689468865903</v>
      </c>
      <c r="W122" s="111">
        <f t="shared" ref="W122:AF122" si="310">W121/W104*1000</f>
        <v>23.320506002321267</v>
      </c>
      <c r="X122" s="111">
        <f t="shared" si="310"/>
        <v>23.37055567089838</v>
      </c>
      <c r="Y122" s="111">
        <f t="shared" si="310"/>
        <v>25.083208184906866</v>
      </c>
      <c r="Z122" s="111">
        <f t="shared" si="310"/>
        <v>24.743379186599576</v>
      </c>
      <c r="AA122" s="111">
        <f t="shared" si="310"/>
        <v>25.281629035616433</v>
      </c>
      <c r="AB122" s="111">
        <f t="shared" si="310"/>
        <v>25.852295911659009</v>
      </c>
      <c r="AC122" s="111">
        <f t="shared" si="310"/>
        <v>25.596551404688594</v>
      </c>
      <c r="AD122" s="111">
        <f t="shared" si="310"/>
        <v>25.261450122976967</v>
      </c>
      <c r="AE122" s="111">
        <f t="shared" si="310"/>
        <v>24.847871515216703</v>
      </c>
      <c r="AF122" s="111">
        <f t="shared" si="310"/>
        <v>25.346718634833813</v>
      </c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T122" s="118"/>
      <c r="AU122" s="118"/>
      <c r="AV122" s="118"/>
      <c r="AW122" s="118"/>
      <c r="AX122" s="118"/>
      <c r="AY122" s="118"/>
      <c r="AZ122" s="118"/>
      <c r="BA122" s="118"/>
      <c r="BB122" s="118"/>
      <c r="BC122" s="118"/>
      <c r="BD122" s="118"/>
    </row>
    <row r="123" spans="1:56" ht="13.5">
      <c r="A123" s="353">
        <f>SUM(D123:F123)</f>
        <v>1320</v>
      </c>
      <c r="B123" s="397" t="s">
        <v>412</v>
      </c>
      <c r="C123" s="397"/>
      <c r="D123" s="62">
        <v>440</v>
      </c>
      <c r="E123" s="62">
        <v>440</v>
      </c>
      <c r="F123" s="62">
        <v>440</v>
      </c>
      <c r="G123" s="62">
        <v>440</v>
      </c>
      <c r="H123" s="62">
        <v>440</v>
      </c>
      <c r="I123" s="62">
        <v>440</v>
      </c>
      <c r="J123" s="62">
        <v>440</v>
      </c>
      <c r="K123" s="62">
        <v>440</v>
      </c>
      <c r="L123" s="62">
        <v>440</v>
      </c>
      <c r="M123" s="62">
        <v>440</v>
      </c>
      <c r="N123" s="62">
        <v>440</v>
      </c>
      <c r="O123" s="62">
        <v>440</v>
      </c>
      <c r="P123" s="62"/>
      <c r="Q123" s="87"/>
      <c r="R123" s="160"/>
      <c r="S123" s="160"/>
      <c r="U123" s="160"/>
      <c r="V123" s="62">
        <f>D123+E123</f>
        <v>880</v>
      </c>
      <c r="W123" s="62">
        <f t="shared" ref="W123" si="311">V123+F123</f>
        <v>1320</v>
      </c>
      <c r="X123" s="62">
        <f t="shared" ref="X123" si="312">W123+G123</f>
        <v>1760</v>
      </c>
      <c r="Y123" s="62">
        <f t="shared" ref="Y123" si="313">X123+H123</f>
        <v>2200</v>
      </c>
      <c r="Z123" s="62">
        <f t="shared" ref="Z123" si="314">Y123+I123</f>
        <v>2640</v>
      </c>
      <c r="AA123" s="117">
        <f t="shared" ref="AA123" si="315">Z123+J123</f>
        <v>3080</v>
      </c>
      <c r="AB123" s="117">
        <f t="shared" ref="AB123" si="316">AA123+K123</f>
        <v>3520</v>
      </c>
      <c r="AC123" s="117">
        <f t="shared" ref="AC123" si="317">AB123+L123</f>
        <v>3960</v>
      </c>
      <c r="AD123" s="117">
        <f t="shared" ref="AD123" si="318">AC123+M123</f>
        <v>4400</v>
      </c>
      <c r="AE123" s="117">
        <f t="shared" ref="AE123" si="319">AD123+N123</f>
        <v>4840</v>
      </c>
      <c r="AF123" s="117">
        <f>AE123+O123</f>
        <v>5280</v>
      </c>
      <c r="AH123" s="50">
        <f t="shared" si="283"/>
        <v>3.7783159015576966</v>
      </c>
      <c r="AI123" s="50">
        <f t="shared" si="284"/>
        <v>3.8867884527048515</v>
      </c>
      <c r="AJ123" s="50">
        <f t="shared" si="285"/>
        <v>3.9611447708387728</v>
      </c>
      <c r="AK123" s="50">
        <f t="shared" si="286"/>
        <v>4.2625663361886073</v>
      </c>
      <c r="AL123" s="50">
        <f t="shared" si="287"/>
        <v>4.2157304232018467</v>
      </c>
      <c r="AM123" s="50">
        <f t="shared" si="288"/>
        <v>4.3232196195566734</v>
      </c>
      <c r="AN123" s="50">
        <f t="shared" si="289"/>
        <v>4.4330427927162086</v>
      </c>
      <c r="AO123" s="50">
        <f t="shared" si="290"/>
        <v>4.3452403159296953</v>
      </c>
      <c r="AP123" s="50">
        <f t="shared" si="291"/>
        <v>4.2621327906217585</v>
      </c>
      <c r="AQ123" s="50">
        <f t="shared" si="292"/>
        <v>4.1634336973183697</v>
      </c>
      <c r="AR123" s="50">
        <f t="shared" si="293"/>
        <v>4.2111744471039003</v>
      </c>
      <c r="AT123" s="118">
        <f t="shared" si="294"/>
        <v>3.1225751252542948E-2</v>
      </c>
      <c r="AU123" s="118">
        <f t="shared" si="295"/>
        <v>3.2122218617395469E-2</v>
      </c>
      <c r="AV123" s="118">
        <f t="shared" si="296"/>
        <v>3.2736733643295643E-2</v>
      </c>
      <c r="AW123" s="118">
        <f t="shared" si="297"/>
        <v>3.5227820960236425E-2</v>
      </c>
      <c r="AX123" s="118">
        <f t="shared" si="298"/>
        <v>3.4840747299188818E-2</v>
      </c>
      <c r="AY123" s="118">
        <f t="shared" si="299"/>
        <v>3.5729087764931187E-2</v>
      </c>
      <c r="AZ123" s="118">
        <f t="shared" si="300"/>
        <v>3.6636717295175279E-2</v>
      </c>
      <c r="BA123" s="118">
        <f t="shared" si="301"/>
        <v>3.5911076991154506E-2</v>
      </c>
      <c r="BB123" s="118">
        <f t="shared" si="302"/>
        <v>3.5224237939022796E-2</v>
      </c>
      <c r="BC123" s="118">
        <f t="shared" si="303"/>
        <v>3.440854295304438E-2</v>
      </c>
      <c r="BD123" s="118">
        <f t="shared" si="304"/>
        <v>3.4803094604164468E-2</v>
      </c>
    </row>
    <row r="124" spans="1:56" ht="15" customHeight="1">
      <c r="A124" s="113">
        <f>A122/A103</f>
        <v>0.18656404801857013</v>
      </c>
      <c r="B124" s="397" t="s">
        <v>571</v>
      </c>
      <c r="C124" s="397"/>
      <c r="D124" s="305">
        <f>D122/D103</f>
        <v>0.18614881639500899</v>
      </c>
      <c r="E124" s="305">
        <f t="shared" ref="E124:O124" si="320">E122/E103</f>
        <v>0.18849571721535616</v>
      </c>
      <c r="F124" s="305">
        <f t="shared" si="320"/>
        <v>0.20454384986270105</v>
      </c>
      <c r="G124" s="305">
        <f t="shared" si="320"/>
        <v>0.19448672692815561</v>
      </c>
      <c r="H124" s="305">
        <f t="shared" si="320"/>
        <v>0.29488251044137881</v>
      </c>
      <c r="I124" s="305">
        <f t="shared" si="320"/>
        <v>0.19132577677770315</v>
      </c>
      <c r="J124" s="305">
        <f t="shared" si="320"/>
        <v>0.24125318908357549</v>
      </c>
      <c r="K124" s="305">
        <f t="shared" si="320"/>
        <v>0.25482942188294622</v>
      </c>
      <c r="L124" s="305">
        <f t="shared" si="320"/>
        <v>0.19723485971237137</v>
      </c>
      <c r="M124" s="305">
        <f t="shared" si="320"/>
        <v>0.18791450116658623</v>
      </c>
      <c r="N124" s="305">
        <f t="shared" si="320"/>
        <v>0.17824380924571753</v>
      </c>
      <c r="O124" s="305">
        <f t="shared" si="320"/>
        <v>0.2619675783963229</v>
      </c>
      <c r="P124" s="305">
        <f>P122/P103</f>
        <v>0.20947701351102324</v>
      </c>
    </row>
  </sheetData>
  <mergeCells count="43">
    <mergeCell ref="B124:C124"/>
    <mergeCell ref="B5:C5"/>
    <mergeCell ref="B55:B61"/>
    <mergeCell ref="B62:B66"/>
    <mergeCell ref="B67:B70"/>
    <mergeCell ref="B73:C73"/>
    <mergeCell ref="B71:C71"/>
    <mergeCell ref="B72:C72"/>
    <mergeCell ref="B26:C26"/>
    <mergeCell ref="B53:C53"/>
    <mergeCell ref="B6:B12"/>
    <mergeCell ref="B13:B17"/>
    <mergeCell ref="B32:B38"/>
    <mergeCell ref="B39:B43"/>
    <mergeCell ref="B18:B21"/>
    <mergeCell ref="B30:C30"/>
    <mergeCell ref="C28:P28"/>
    <mergeCell ref="AH2:AR2"/>
    <mergeCell ref="AT2:BD2"/>
    <mergeCell ref="C2:P2"/>
    <mergeCell ref="B4:C4"/>
    <mergeCell ref="V2:AF2"/>
    <mergeCell ref="C51:P51"/>
    <mergeCell ref="B48:C48"/>
    <mergeCell ref="B49:C49"/>
    <mergeCell ref="B50:C50"/>
    <mergeCell ref="B44:B47"/>
    <mergeCell ref="C76:P76"/>
    <mergeCell ref="B78:C78"/>
    <mergeCell ref="B80:B86"/>
    <mergeCell ref="B87:B89"/>
    <mergeCell ref="B92:B95"/>
    <mergeCell ref="B96:C96"/>
    <mergeCell ref="B97:C97"/>
    <mergeCell ref="B98:C98"/>
    <mergeCell ref="C101:P101"/>
    <mergeCell ref="B103:C103"/>
    <mergeCell ref="B123:C123"/>
    <mergeCell ref="B105:B111"/>
    <mergeCell ref="B112:B116"/>
    <mergeCell ref="B117:B120"/>
    <mergeCell ref="B121:C121"/>
    <mergeCell ref="B122:C122"/>
  </mergeCells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C954-7BE3-4A3F-A795-9E53B20BABD0}">
  <dimension ref="A1:BG124"/>
  <sheetViews>
    <sheetView zoomScale="70" zoomScaleNormal="70" workbookViewId="0">
      <pane xSplit="3" ySplit="3" topLeftCell="D73" activePane="bottomRight" state="frozen"/>
      <selection activeCell="S96" sqref="S96"/>
      <selection pane="topRight" activeCell="S96" sqref="S96"/>
      <selection pane="bottomLeft" activeCell="S96" sqref="S96"/>
      <selection pane="bottomRight" activeCell="B105" sqref="B105:B111"/>
    </sheetView>
  </sheetViews>
  <sheetFormatPr defaultColWidth="9.08203125" defaultRowHeight="13" outlineLevelCol="1"/>
  <cols>
    <col min="1" max="1" width="9.08203125" style="48"/>
    <col min="2" max="2" width="8.75" style="48" bestFit="1" customWidth="1"/>
    <col min="3" max="3" width="18.75" style="48" bestFit="1" customWidth="1"/>
    <col min="4" max="4" width="14.25" style="49" bestFit="1" customWidth="1"/>
    <col min="5" max="5" width="13.25" style="49" bestFit="1" customWidth="1"/>
    <col min="6" max="6" width="14.08203125" style="49" customWidth="1"/>
    <col min="7" max="9" width="8.75" style="49" bestFit="1" customWidth="1"/>
    <col min="10" max="12" width="7.4140625" style="49" customWidth="1"/>
    <col min="13" max="15" width="8.4140625" style="49" customWidth="1"/>
    <col min="16" max="16" width="9.75" style="49" bestFit="1" customWidth="1"/>
    <col min="17" max="17" width="12.25" style="48" customWidth="1"/>
    <col min="18" max="19" width="9.08203125" style="49"/>
    <col min="20" max="20" width="9.08203125" style="166"/>
    <col min="21" max="21" width="58.75" style="49" bestFit="1" customWidth="1"/>
    <col min="22" max="26" width="9.08203125" style="49" customWidth="1" outlineLevel="1"/>
    <col min="27" max="30" width="9.08203125" style="48" customWidth="1" outlineLevel="1"/>
    <col min="31" max="32" width="9.4140625" style="48" customWidth="1" outlineLevel="1"/>
    <col min="33" max="33" width="1.75" style="48" customWidth="1"/>
    <col min="34" max="44" width="9.08203125" style="48" customWidth="1" outlineLevel="1"/>
    <col min="45" max="45" width="1.6640625" style="48" customWidth="1"/>
    <col min="46" max="56" width="9.08203125" style="48" customWidth="1" outlineLevel="1"/>
    <col min="57" max="16384" width="9.08203125" style="48"/>
  </cols>
  <sheetData>
    <row r="1" spans="2:56">
      <c r="D1" s="66">
        <f>D49/D30</f>
        <v>0.14675345501477288</v>
      </c>
      <c r="E1" s="66">
        <f t="shared" ref="E1:M1" si="0">E49/E30</f>
        <v>0.15818577151636501</v>
      </c>
      <c r="F1" s="66">
        <f t="shared" si="0"/>
        <v>0.17781445623698533</v>
      </c>
      <c r="G1" s="66">
        <f t="shared" si="0"/>
        <v>0.14730199580014658</v>
      </c>
      <c r="H1" s="66">
        <f t="shared" si="0"/>
        <v>0.15731025408004795</v>
      </c>
      <c r="I1" s="66">
        <f t="shared" si="0"/>
        <v>0.26181483314228987</v>
      </c>
      <c r="J1" s="66">
        <f t="shared" si="0"/>
        <v>0.17144204529431958</v>
      </c>
      <c r="K1" s="66">
        <f t="shared" si="0"/>
        <v>0.21333081913682372</v>
      </c>
      <c r="L1" s="66">
        <f t="shared" si="0"/>
        <v>0.27465069829503702</v>
      </c>
      <c r="M1" s="66">
        <f t="shared" si="0"/>
        <v>0.24648720899069373</v>
      </c>
    </row>
    <row r="2" spans="2:56" ht="13.5">
      <c r="C2" s="400" t="s">
        <v>470</v>
      </c>
      <c r="D2" s="400"/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  <c r="V2" s="397" t="s">
        <v>447</v>
      </c>
      <c r="W2" s="397"/>
      <c r="X2" s="397"/>
      <c r="Y2" s="397"/>
      <c r="Z2" s="397"/>
      <c r="AA2" s="397"/>
      <c r="AB2" s="397"/>
      <c r="AC2" s="397"/>
      <c r="AD2" s="397"/>
      <c r="AE2" s="397"/>
      <c r="AF2" s="397"/>
      <c r="AH2" s="397" t="s">
        <v>333</v>
      </c>
      <c r="AI2" s="397"/>
      <c r="AJ2" s="397"/>
      <c r="AK2" s="397"/>
      <c r="AL2" s="397"/>
      <c r="AM2" s="397"/>
      <c r="AN2" s="397"/>
      <c r="AO2" s="397"/>
      <c r="AP2" s="397"/>
      <c r="AQ2" s="397"/>
      <c r="AR2" s="397"/>
      <c r="AT2" s="397" t="s">
        <v>434</v>
      </c>
      <c r="AU2" s="397"/>
      <c r="AV2" s="397"/>
      <c r="AW2" s="397"/>
      <c r="AX2" s="397"/>
      <c r="AY2" s="397"/>
      <c r="AZ2" s="397"/>
      <c r="BA2" s="397"/>
      <c r="BB2" s="397"/>
      <c r="BC2" s="397"/>
      <c r="BD2" s="397"/>
    </row>
    <row r="3" spans="2:56" ht="13.5">
      <c r="B3" s="90" t="s">
        <v>428</v>
      </c>
      <c r="C3" s="51" t="s">
        <v>334</v>
      </c>
      <c r="D3" s="51" t="s">
        <v>238</v>
      </c>
      <c r="E3" s="51" t="s">
        <v>239</v>
      </c>
      <c r="F3" s="51" t="s">
        <v>240</v>
      </c>
      <c r="G3" s="51" t="s">
        <v>241</v>
      </c>
      <c r="H3" s="51" t="s">
        <v>242</v>
      </c>
      <c r="I3" s="51" t="s">
        <v>243</v>
      </c>
      <c r="J3" s="51" t="s">
        <v>244</v>
      </c>
      <c r="K3" s="51" t="s">
        <v>245</v>
      </c>
      <c r="L3" s="51" t="s">
        <v>246</v>
      </c>
      <c r="M3" s="51" t="s">
        <v>247</v>
      </c>
      <c r="N3" s="51" t="s">
        <v>248</v>
      </c>
      <c r="O3" s="51" t="s">
        <v>249</v>
      </c>
      <c r="P3" s="52" t="s">
        <v>15</v>
      </c>
      <c r="Q3" s="82" t="s">
        <v>333</v>
      </c>
      <c r="R3" s="82" t="s">
        <v>430</v>
      </c>
      <c r="S3" s="82" t="s">
        <v>434</v>
      </c>
      <c r="T3" s="82" t="s">
        <v>424</v>
      </c>
      <c r="U3" s="55" t="s">
        <v>355</v>
      </c>
      <c r="V3" s="55" t="s">
        <v>436</v>
      </c>
      <c r="W3" s="55" t="s">
        <v>437</v>
      </c>
      <c r="X3" s="55" t="s">
        <v>438</v>
      </c>
      <c r="Y3" s="55" t="s">
        <v>439</v>
      </c>
      <c r="Z3" s="55" t="s">
        <v>440</v>
      </c>
      <c r="AA3" s="55" t="s">
        <v>441</v>
      </c>
      <c r="AB3" s="55" t="s">
        <v>442</v>
      </c>
      <c r="AC3" s="55" t="s">
        <v>443</v>
      </c>
      <c r="AD3" s="55" t="s">
        <v>444</v>
      </c>
      <c r="AE3" s="55" t="s">
        <v>445</v>
      </c>
      <c r="AF3" s="55" t="s">
        <v>446</v>
      </c>
      <c r="AH3" s="55" t="s">
        <v>436</v>
      </c>
      <c r="AI3" s="55" t="s">
        <v>437</v>
      </c>
      <c r="AJ3" s="55" t="s">
        <v>438</v>
      </c>
      <c r="AK3" s="55" t="s">
        <v>439</v>
      </c>
      <c r="AL3" s="55" t="s">
        <v>440</v>
      </c>
      <c r="AM3" s="55" t="s">
        <v>441</v>
      </c>
      <c r="AN3" s="55" t="s">
        <v>442</v>
      </c>
      <c r="AO3" s="55" t="s">
        <v>443</v>
      </c>
      <c r="AP3" s="55" t="s">
        <v>444</v>
      </c>
      <c r="AQ3" s="55" t="s">
        <v>445</v>
      </c>
      <c r="AR3" s="55" t="s">
        <v>446</v>
      </c>
      <c r="AT3" s="55" t="s">
        <v>436</v>
      </c>
      <c r="AU3" s="55" t="s">
        <v>437</v>
      </c>
      <c r="AV3" s="55" t="s">
        <v>438</v>
      </c>
      <c r="AW3" s="55" t="s">
        <v>439</v>
      </c>
      <c r="AX3" s="55" t="s">
        <v>440</v>
      </c>
      <c r="AY3" s="55" t="s">
        <v>441</v>
      </c>
      <c r="AZ3" s="55" t="s">
        <v>442</v>
      </c>
      <c r="BA3" s="55" t="s">
        <v>443</v>
      </c>
      <c r="BB3" s="55" t="s">
        <v>444</v>
      </c>
      <c r="BC3" s="55" t="s">
        <v>445</v>
      </c>
      <c r="BD3" s="55" t="s">
        <v>446</v>
      </c>
    </row>
    <row r="4" spans="2:56" ht="13.5">
      <c r="B4" s="400" t="s">
        <v>435</v>
      </c>
      <c r="C4" s="400"/>
      <c r="D4" s="103">
        <v>220.46784899776753</v>
      </c>
      <c r="E4" s="103">
        <v>218.43881616150733</v>
      </c>
      <c r="F4" s="103">
        <v>223.78236472049829</v>
      </c>
      <c r="G4" s="103">
        <v>212.85920007001636</v>
      </c>
      <c r="H4" s="103">
        <v>220.1792606108807</v>
      </c>
      <c r="I4" s="103">
        <v>211.15415426973863</v>
      </c>
      <c r="J4" s="103">
        <v>223.01002023819134</v>
      </c>
      <c r="K4" s="103">
        <v>206.60212463158953</v>
      </c>
      <c r="L4" s="103">
        <v>204.99903572266729</v>
      </c>
      <c r="M4" s="103">
        <v>213.45636131885379</v>
      </c>
      <c r="N4" s="103">
        <v>216.72072130446719</v>
      </c>
      <c r="O4" s="103">
        <v>209.83325351571781</v>
      </c>
      <c r="P4" s="74">
        <v>214.58862755501491</v>
      </c>
      <c r="Q4" s="49"/>
      <c r="AT4" s="62">
        <f>$P$4</f>
        <v>214.58862755501491</v>
      </c>
      <c r="AU4" s="62">
        <f t="shared" ref="AU4:BD4" si="1">$P$4</f>
        <v>214.58862755501491</v>
      </c>
      <c r="AV4" s="62">
        <f t="shared" si="1"/>
        <v>214.58862755501491</v>
      </c>
      <c r="AW4" s="62">
        <f t="shared" si="1"/>
        <v>214.58862755501491</v>
      </c>
      <c r="AX4" s="62">
        <f t="shared" si="1"/>
        <v>214.58862755501491</v>
      </c>
      <c r="AY4" s="62">
        <f t="shared" si="1"/>
        <v>214.58862755501491</v>
      </c>
      <c r="AZ4" s="62">
        <f t="shared" si="1"/>
        <v>214.58862755501491</v>
      </c>
      <c r="BA4" s="62">
        <f t="shared" si="1"/>
        <v>214.58862755501491</v>
      </c>
      <c r="BB4" s="62">
        <f t="shared" si="1"/>
        <v>214.58862755501491</v>
      </c>
      <c r="BC4" s="62">
        <f t="shared" si="1"/>
        <v>214.58862755501491</v>
      </c>
      <c r="BD4" s="62">
        <f t="shared" si="1"/>
        <v>214.58862755501491</v>
      </c>
    </row>
    <row r="5" spans="2:56" ht="13.5">
      <c r="B5" s="404" t="s">
        <v>411</v>
      </c>
      <c r="C5" s="404"/>
      <c r="D5" s="83">
        <v>16045</v>
      </c>
      <c r="E5" s="83">
        <v>19752</v>
      </c>
      <c r="F5" s="83">
        <v>20037</v>
      </c>
      <c r="G5" s="83">
        <v>28043</v>
      </c>
      <c r="H5" s="83">
        <v>40794</v>
      </c>
      <c r="I5" s="83">
        <v>30976</v>
      </c>
      <c r="J5" s="83">
        <v>34477</v>
      </c>
      <c r="K5" s="83">
        <v>25578</v>
      </c>
      <c r="L5" s="83">
        <v>40104</v>
      </c>
      <c r="M5" s="83">
        <v>41187</v>
      </c>
      <c r="N5" s="83">
        <v>43110</v>
      </c>
      <c r="O5" s="83">
        <v>26153</v>
      </c>
      <c r="P5" s="74">
        <f>SUM(D5:O5)</f>
        <v>366256</v>
      </c>
      <c r="V5" s="83">
        <f t="shared" ref="V5:V21" si="2">D5+E5</f>
        <v>35797</v>
      </c>
      <c r="W5" s="49">
        <f t="shared" ref="W5:W21" si="3">V5+F5</f>
        <v>55834</v>
      </c>
      <c r="X5" s="49">
        <f t="shared" ref="X5:X21" si="4">W5+G5</f>
        <v>83877</v>
      </c>
      <c r="Y5" s="49">
        <f t="shared" ref="Y5:Y21" si="5">X5+H5</f>
        <v>124671</v>
      </c>
      <c r="Z5" s="49">
        <f t="shared" ref="Z5:Z21" si="6">Y5+I5</f>
        <v>155647</v>
      </c>
      <c r="AA5" s="48">
        <f t="shared" ref="AA5:AA21" si="7">Z5+J5</f>
        <v>190124</v>
      </c>
      <c r="AB5" s="48">
        <f t="shared" ref="AB5:AB21" si="8">AA5+K5</f>
        <v>215702</v>
      </c>
      <c r="AC5" s="48">
        <f t="shared" ref="AC5:AC21" si="9">AB5+L5</f>
        <v>255806</v>
      </c>
      <c r="AD5" s="48">
        <f t="shared" ref="AD5:AD21" si="10">AC5+M5</f>
        <v>296993</v>
      </c>
      <c r="AE5" s="48">
        <f t="shared" ref="AE5:AE21" si="11">AD5+N5</f>
        <v>340103</v>
      </c>
      <c r="AF5" s="48">
        <f t="shared" ref="AF5:AF21" si="12">AE5+O5</f>
        <v>366256</v>
      </c>
    </row>
    <row r="6" spans="2:56" ht="13.5">
      <c r="B6" s="398" t="s">
        <v>135</v>
      </c>
      <c r="C6" s="48" t="s">
        <v>457</v>
      </c>
      <c r="D6" s="83">
        <v>693.49329478565164</v>
      </c>
      <c r="E6" s="83">
        <v>717.40727875246012</v>
      </c>
      <c r="F6" s="83">
        <v>723.68611684648135</v>
      </c>
      <c r="G6" s="83">
        <v>743.40126482304595</v>
      </c>
      <c r="H6" s="83">
        <v>743.25897510553978</v>
      </c>
      <c r="I6" s="83">
        <v>752.02020107395333</v>
      </c>
      <c r="J6" s="83">
        <v>754.21825149149277</v>
      </c>
      <c r="K6" s="83">
        <v>753.7154833314471</v>
      </c>
      <c r="L6" s="83">
        <v>717.30639229478663</v>
      </c>
      <c r="M6" s="83">
        <v>760.20287203241423</v>
      </c>
      <c r="N6" s="83">
        <v>767.91905036902335</v>
      </c>
      <c r="O6" s="83">
        <v>770.3006479019341</v>
      </c>
      <c r="P6" s="74">
        <f t="shared" ref="P6:P17" si="13">SUM(D6:O6)</f>
        <v>8896.9298288082318</v>
      </c>
      <c r="Q6" s="87">
        <f>P6/$P$5*1000</f>
        <v>24.29156062646955</v>
      </c>
      <c r="R6" s="63">
        <f>P6/$P$22</f>
        <v>0.42541809210633547</v>
      </c>
      <c r="S6" s="66">
        <f>Q6/$P$4</f>
        <v>0.11320059643068378</v>
      </c>
      <c r="T6" s="66"/>
      <c r="V6" s="62">
        <f t="shared" si="2"/>
        <v>1410.9005735381118</v>
      </c>
      <c r="W6" s="62">
        <f t="shared" si="3"/>
        <v>2134.5866903845931</v>
      </c>
      <c r="X6" s="62">
        <f t="shared" si="4"/>
        <v>2877.9879552076391</v>
      </c>
      <c r="Y6" s="62">
        <f t="shared" si="5"/>
        <v>3621.2469303131788</v>
      </c>
      <c r="Z6" s="62">
        <f t="shared" si="6"/>
        <v>4373.2671313871324</v>
      </c>
      <c r="AA6" s="117">
        <f t="shared" si="7"/>
        <v>5127.4853828786254</v>
      </c>
      <c r="AB6" s="117">
        <f t="shared" si="8"/>
        <v>5881.2008662100725</v>
      </c>
      <c r="AC6" s="117">
        <f t="shared" si="9"/>
        <v>6598.5072585048592</v>
      </c>
      <c r="AD6" s="117">
        <f t="shared" si="10"/>
        <v>7358.7101305372735</v>
      </c>
      <c r="AE6" s="117">
        <f t="shared" si="11"/>
        <v>8126.6291809062968</v>
      </c>
      <c r="AF6" s="117">
        <f t="shared" si="12"/>
        <v>8896.9298288082318</v>
      </c>
      <c r="AH6" s="50">
        <f>V6/V$5*1000</f>
        <v>39.413933389337423</v>
      </c>
      <c r="AI6" s="50">
        <f t="shared" ref="AI6:AR21" si="14">W6/W$5*1000</f>
        <v>38.23094692095485</v>
      </c>
      <c r="AJ6" s="50">
        <f t="shared" si="14"/>
        <v>34.312003948730151</v>
      </c>
      <c r="AK6" s="50">
        <f t="shared" si="14"/>
        <v>29.046425634776163</v>
      </c>
      <c r="AL6" s="50">
        <f t="shared" si="14"/>
        <v>28.097342906622885</v>
      </c>
      <c r="AM6" s="50">
        <f t="shared" si="14"/>
        <v>26.969164244801423</v>
      </c>
      <c r="AN6" s="50">
        <f t="shared" si="14"/>
        <v>27.2653979388697</v>
      </c>
      <c r="AO6" s="50">
        <f t="shared" si="14"/>
        <v>25.794966726757227</v>
      </c>
      <c r="AP6" s="50">
        <f t="shared" si="14"/>
        <v>24.777385765109862</v>
      </c>
      <c r="AQ6" s="50">
        <f t="shared" si="14"/>
        <v>23.894611870246063</v>
      </c>
      <c r="AR6" s="50">
        <f t="shared" si="14"/>
        <v>24.29156062646955</v>
      </c>
      <c r="AT6" s="66">
        <f>AH6/AT$4</f>
        <v>0.18367205120985602</v>
      </c>
      <c r="AU6" s="66">
        <f t="shared" ref="AU6:BD21" si="15">AI6/AU$4</f>
        <v>0.17815924057370391</v>
      </c>
      <c r="AV6" s="66">
        <f t="shared" si="15"/>
        <v>0.15989665593966973</v>
      </c>
      <c r="AW6" s="66">
        <f t="shared" si="15"/>
        <v>0.13535864395856401</v>
      </c>
      <c r="AX6" s="66">
        <f t="shared" si="15"/>
        <v>0.13093584327724664</v>
      </c>
      <c r="AY6" s="66">
        <f t="shared" si="15"/>
        <v>0.12567844136049211</v>
      </c>
      <c r="AZ6" s="66">
        <f t="shared" si="15"/>
        <v>0.12705891383679951</v>
      </c>
      <c r="BA6" s="66">
        <f t="shared" si="15"/>
        <v>0.12020658792900883</v>
      </c>
      <c r="BB6" s="66">
        <f t="shared" si="15"/>
        <v>0.11546458005449328</v>
      </c>
      <c r="BC6" s="66">
        <f t="shared" si="15"/>
        <v>0.11135078378801835</v>
      </c>
      <c r="BD6" s="66">
        <f t="shared" si="15"/>
        <v>0.11320059643068378</v>
      </c>
    </row>
    <row r="7" spans="2:56" ht="13.5">
      <c r="B7" s="398"/>
      <c r="C7" s="48" t="s">
        <v>402</v>
      </c>
      <c r="D7" s="83">
        <v>41.6783797784651</v>
      </c>
      <c r="E7" s="83">
        <v>55.156547840935055</v>
      </c>
      <c r="F7" s="83">
        <v>48.29738333108385</v>
      </c>
      <c r="G7" s="83">
        <v>51.990018620685674</v>
      </c>
      <c r="H7" s="83">
        <v>47.703552157886421</v>
      </c>
      <c r="I7" s="83">
        <v>45.908691151434276</v>
      </c>
      <c r="J7" s="83">
        <v>47.465031977566674</v>
      </c>
      <c r="K7" s="83">
        <v>47.103003249815409</v>
      </c>
      <c r="L7" s="83">
        <v>35.360011371014203</v>
      </c>
      <c r="M7" s="83">
        <v>26.587661726629268</v>
      </c>
      <c r="N7" s="83">
        <v>23.86117896334887</v>
      </c>
      <c r="O7" s="83">
        <v>-29.551630657162097</v>
      </c>
      <c r="P7" s="74">
        <f t="shared" si="13"/>
        <v>441.55982951170273</v>
      </c>
      <c r="Q7" s="87">
        <f t="shared" ref="Q7:Q18" si="16">P7/$P$5*1000</f>
        <v>1.2056043573667128</v>
      </c>
      <c r="R7" s="63">
        <f t="shared" ref="R7:R18" si="17">P7/$P$22</f>
        <v>2.1113748656690263E-2</v>
      </c>
      <c r="S7" s="66">
        <f t="shared" ref="S7:S18" si="18">Q7/$P$4</f>
        <v>5.6182117901733978E-3</v>
      </c>
      <c r="T7" s="66"/>
      <c r="V7" s="62">
        <f t="shared" si="2"/>
        <v>96.834927619400162</v>
      </c>
      <c r="W7" s="62">
        <f t="shared" si="3"/>
        <v>145.132310950484</v>
      </c>
      <c r="X7" s="62">
        <f t="shared" si="4"/>
        <v>197.12232957116967</v>
      </c>
      <c r="Y7" s="62">
        <f t="shared" si="5"/>
        <v>244.82588172905611</v>
      </c>
      <c r="Z7" s="62">
        <f t="shared" si="6"/>
        <v>290.73457288049036</v>
      </c>
      <c r="AA7" s="117">
        <f t="shared" si="7"/>
        <v>338.19960485805706</v>
      </c>
      <c r="AB7" s="117">
        <f t="shared" si="8"/>
        <v>385.30260810787246</v>
      </c>
      <c r="AC7" s="117">
        <f t="shared" si="9"/>
        <v>420.66261947888665</v>
      </c>
      <c r="AD7" s="117">
        <f t="shared" si="10"/>
        <v>447.25028120551593</v>
      </c>
      <c r="AE7" s="117">
        <f t="shared" si="11"/>
        <v>471.11146016886482</v>
      </c>
      <c r="AF7" s="117">
        <f t="shared" si="12"/>
        <v>441.55982951170273</v>
      </c>
      <c r="AH7" s="50">
        <f t="shared" ref="AH7:AR22" si="19">V7/V$5*1000</f>
        <v>2.7051129317931717</v>
      </c>
      <c r="AI7" s="50">
        <f t="shared" si="14"/>
        <v>2.5993536366816636</v>
      </c>
      <c r="AJ7" s="50">
        <f t="shared" si="14"/>
        <v>2.3501356697446223</v>
      </c>
      <c r="AK7" s="50">
        <f t="shared" si="14"/>
        <v>1.9637757115051304</v>
      </c>
      <c r="AL7" s="50">
        <f t="shared" si="14"/>
        <v>1.8679099043379594</v>
      </c>
      <c r="AM7" s="50">
        <f t="shared" si="14"/>
        <v>1.7788369951087557</v>
      </c>
      <c r="AN7" s="50">
        <f t="shared" si="14"/>
        <v>1.7862727657039454</v>
      </c>
      <c r="AO7" s="50">
        <f t="shared" si="14"/>
        <v>1.6444595493416365</v>
      </c>
      <c r="AP7" s="50">
        <f t="shared" si="14"/>
        <v>1.5059286959811036</v>
      </c>
      <c r="AQ7" s="50">
        <f t="shared" si="14"/>
        <v>1.3852023068566428</v>
      </c>
      <c r="AR7" s="50">
        <f t="shared" si="14"/>
        <v>1.2056043573667128</v>
      </c>
      <c r="AT7" s="66">
        <f t="shared" ref="AT7:AT21" si="20">AH7/AT$4</f>
        <v>1.2606040509297966E-2</v>
      </c>
      <c r="AU7" s="66">
        <f t="shared" si="15"/>
        <v>1.2113193817856249E-2</v>
      </c>
      <c r="AV7" s="66">
        <f t="shared" si="15"/>
        <v>1.0951818353664194E-2</v>
      </c>
      <c r="AW7" s="66">
        <f t="shared" si="15"/>
        <v>9.1513503482455964E-3</v>
      </c>
      <c r="AX7" s="66">
        <f t="shared" si="15"/>
        <v>8.7046080941967727E-3</v>
      </c>
      <c r="AY7" s="66">
        <f t="shared" si="15"/>
        <v>8.2895212825419111E-3</v>
      </c>
      <c r="AZ7" s="66">
        <f t="shared" si="15"/>
        <v>8.3241725624345671E-3</v>
      </c>
      <c r="BA7" s="66">
        <f t="shared" si="15"/>
        <v>7.6633117424642653E-3</v>
      </c>
      <c r="BB7" s="66">
        <f t="shared" si="15"/>
        <v>7.0177469940480557E-3</v>
      </c>
      <c r="BC7" s="66">
        <f t="shared" si="15"/>
        <v>6.4551524590999738E-3</v>
      </c>
      <c r="BD7" s="66">
        <f t="shared" si="15"/>
        <v>5.6182117901733978E-3</v>
      </c>
    </row>
    <row r="8" spans="2:56" ht="13.5">
      <c r="B8" s="398"/>
      <c r="C8" s="48" t="s">
        <v>403</v>
      </c>
      <c r="D8" s="83">
        <v>2.4124044306979719</v>
      </c>
      <c r="E8" s="83">
        <v>2.3799217782373945</v>
      </c>
      <c r="F8" s="83">
        <v>2.2734083031568306</v>
      </c>
      <c r="G8" s="83">
        <v>2.2819468705141732</v>
      </c>
      <c r="H8" s="83">
        <v>2.27095623987034</v>
      </c>
      <c r="I8" s="83">
        <v>2.2576025117846847</v>
      </c>
      <c r="J8" s="83">
        <v>24.39519033865686</v>
      </c>
      <c r="K8" s="83">
        <v>23.46638003977386</v>
      </c>
      <c r="L8" s="83">
        <v>34.45935203599948</v>
      </c>
      <c r="M8" s="83">
        <v>-3.0046151628875877</v>
      </c>
      <c r="N8" s="83">
        <v>3.1614967903297595</v>
      </c>
      <c r="O8" s="83">
        <v>-70.45603652488731</v>
      </c>
      <c r="P8" s="74">
        <f t="shared" si="13"/>
        <v>25.898007651246459</v>
      </c>
      <c r="Q8" s="87">
        <f t="shared" si="16"/>
        <v>7.0710125298278956E-2</v>
      </c>
      <c r="R8" s="63">
        <f t="shared" si="17"/>
        <v>1.2383463977285712E-3</v>
      </c>
      <c r="S8" s="66">
        <f t="shared" si="18"/>
        <v>3.2951478418934729E-4</v>
      </c>
      <c r="T8" s="66"/>
      <c r="U8" s="93" t="s">
        <v>433</v>
      </c>
      <c r="V8" s="62">
        <f t="shared" si="2"/>
        <v>4.792326208935366</v>
      </c>
      <c r="W8" s="62">
        <f t="shared" si="3"/>
        <v>7.0657345120921971</v>
      </c>
      <c r="X8" s="62">
        <f t="shared" si="4"/>
        <v>9.3476813826063712</v>
      </c>
      <c r="Y8" s="62">
        <f t="shared" si="5"/>
        <v>11.618637622476712</v>
      </c>
      <c r="Z8" s="62">
        <f t="shared" si="6"/>
        <v>13.876240134261396</v>
      </c>
      <c r="AA8" s="117">
        <f t="shared" si="7"/>
        <v>38.271430472918254</v>
      </c>
      <c r="AB8" s="117">
        <f t="shared" si="8"/>
        <v>61.737810512692114</v>
      </c>
      <c r="AC8" s="117">
        <f t="shared" si="9"/>
        <v>96.197162548691594</v>
      </c>
      <c r="AD8" s="117">
        <f t="shared" si="10"/>
        <v>93.192547385804005</v>
      </c>
      <c r="AE8" s="117">
        <f t="shared" si="11"/>
        <v>96.354044176133769</v>
      </c>
      <c r="AF8" s="117">
        <f t="shared" si="12"/>
        <v>25.898007651246459</v>
      </c>
      <c r="AH8" s="50">
        <f t="shared" si="19"/>
        <v>0.13387507916683986</v>
      </c>
      <c r="AI8" s="50">
        <f t="shared" si="14"/>
        <v>0.12654895784096065</v>
      </c>
      <c r="AJ8" s="50">
        <f t="shared" si="14"/>
        <v>0.11144510870210393</v>
      </c>
      <c r="AK8" s="50">
        <f t="shared" si="14"/>
        <v>9.3194388610636891E-2</v>
      </c>
      <c r="AL8" s="50">
        <f t="shared" si="14"/>
        <v>8.9151992227677987E-2</v>
      </c>
      <c r="AM8" s="50">
        <f t="shared" si="14"/>
        <v>0.20129720852137686</v>
      </c>
      <c r="AN8" s="50">
        <f t="shared" si="14"/>
        <v>0.28621807175034125</v>
      </c>
      <c r="AO8" s="50">
        <f t="shared" si="14"/>
        <v>0.37605514549577257</v>
      </c>
      <c r="AP8" s="50">
        <f t="shared" si="14"/>
        <v>0.31378701648120999</v>
      </c>
      <c r="AQ8" s="50">
        <f t="shared" si="14"/>
        <v>0.28330842179026283</v>
      </c>
      <c r="AR8" s="50">
        <f t="shared" si="14"/>
        <v>7.0710125298278956E-2</v>
      </c>
      <c r="AT8" s="66">
        <f t="shared" si="20"/>
        <v>6.2386847193250162E-4</v>
      </c>
      <c r="AU8" s="66">
        <f t="shared" si="15"/>
        <v>5.8972816631914387E-4</v>
      </c>
      <c r="AV8" s="66">
        <f t="shared" si="15"/>
        <v>5.1934303309494965E-4</v>
      </c>
      <c r="AW8" s="66">
        <f t="shared" si="15"/>
        <v>4.3429323199685541E-4</v>
      </c>
      <c r="AX8" s="66">
        <f t="shared" si="15"/>
        <v>4.154553446911894E-4</v>
      </c>
      <c r="AY8" s="66">
        <f t="shared" si="15"/>
        <v>9.3806093461206157E-4</v>
      </c>
      <c r="AZ8" s="66">
        <f t="shared" si="15"/>
        <v>1.3337988830603915E-3</v>
      </c>
      <c r="BA8" s="66">
        <f t="shared" si="15"/>
        <v>1.7524467618833242E-3</v>
      </c>
      <c r="BB8" s="66">
        <f t="shared" si="15"/>
        <v>1.4622723489890591E-3</v>
      </c>
      <c r="BC8" s="66">
        <f t="shared" si="15"/>
        <v>1.3202396837997856E-3</v>
      </c>
      <c r="BD8" s="66">
        <f t="shared" si="15"/>
        <v>3.2951478418934729E-4</v>
      </c>
    </row>
    <row r="9" spans="2:56" ht="13.5">
      <c r="B9" s="398"/>
      <c r="C9" s="48" t="s">
        <v>383</v>
      </c>
      <c r="D9" s="83">
        <v>15.853415202718146</v>
      </c>
      <c r="E9" s="83">
        <v>2.8065186806315463</v>
      </c>
      <c r="F9" s="83">
        <v>12.792873942147265</v>
      </c>
      <c r="G9" s="83">
        <v>14.742858419374739</v>
      </c>
      <c r="H9" s="83">
        <v>0.36925087133001533</v>
      </c>
      <c r="I9" s="83">
        <v>-0.93561412964436352</v>
      </c>
      <c r="J9" s="83">
        <v>-0.51922772005412221</v>
      </c>
      <c r="K9" s="83">
        <v>2.0197317150725684</v>
      </c>
      <c r="L9" s="83">
        <v>-7.2759362296602408</v>
      </c>
      <c r="M9" s="83">
        <v>10.990071957923513</v>
      </c>
      <c r="N9" s="83">
        <v>8.7833785226506329</v>
      </c>
      <c r="O9" s="83">
        <v>12.172464813398351</v>
      </c>
      <c r="P9" s="74">
        <f t="shared" si="13"/>
        <v>71.799786045888055</v>
      </c>
      <c r="Q9" s="87">
        <f t="shared" si="16"/>
        <v>0.19603715992608464</v>
      </c>
      <c r="R9" s="63">
        <f t="shared" si="17"/>
        <v>3.4331987079835565E-3</v>
      </c>
      <c r="S9" s="66">
        <f t="shared" si="18"/>
        <v>9.1354869155787783E-4</v>
      </c>
      <c r="T9" s="66"/>
      <c r="U9" s="66"/>
      <c r="V9" s="62">
        <f t="shared" si="2"/>
        <v>18.659933883349694</v>
      </c>
      <c r="W9" s="62">
        <f t="shared" si="3"/>
        <v>31.452807825496961</v>
      </c>
      <c r="X9" s="62">
        <f t="shared" si="4"/>
        <v>46.195666244871703</v>
      </c>
      <c r="Y9" s="62">
        <f t="shared" si="5"/>
        <v>46.56491711620172</v>
      </c>
      <c r="Z9" s="62">
        <f t="shared" si="6"/>
        <v>45.629302986557356</v>
      </c>
      <c r="AA9" s="117">
        <f t="shared" si="7"/>
        <v>45.11007526650323</v>
      </c>
      <c r="AB9" s="117">
        <f t="shared" si="8"/>
        <v>47.129806981575797</v>
      </c>
      <c r="AC9" s="117">
        <f t="shared" si="9"/>
        <v>39.853870751915558</v>
      </c>
      <c r="AD9" s="117">
        <f t="shared" si="10"/>
        <v>50.843942709839069</v>
      </c>
      <c r="AE9" s="117">
        <f t="shared" si="11"/>
        <v>59.627321232489706</v>
      </c>
      <c r="AF9" s="117">
        <f t="shared" si="12"/>
        <v>71.799786045888055</v>
      </c>
      <c r="AH9" s="50">
        <f>V9/V$5*1000</f>
        <v>0.52127088536329003</v>
      </c>
      <c r="AI9" s="50">
        <f t="shared" si="14"/>
        <v>0.56332714520716698</v>
      </c>
      <c r="AJ9" s="50">
        <f t="shared" si="14"/>
        <v>0.55075487016550073</v>
      </c>
      <c r="AK9" s="50">
        <f t="shared" si="14"/>
        <v>0.3735023952338693</v>
      </c>
      <c r="AL9" s="50">
        <f t="shared" si="14"/>
        <v>0.29315889793286964</v>
      </c>
      <c r="AM9" s="50">
        <f t="shared" si="14"/>
        <v>0.23726660109456579</v>
      </c>
      <c r="AN9" s="50">
        <f t="shared" si="14"/>
        <v>0.21849499300690675</v>
      </c>
      <c r="AO9" s="50">
        <f t="shared" si="14"/>
        <v>0.15579724772646286</v>
      </c>
      <c r="AP9" s="50">
        <f t="shared" si="14"/>
        <v>0.17119576121268537</v>
      </c>
      <c r="AQ9" s="50">
        <f t="shared" si="14"/>
        <v>0.17532136215349381</v>
      </c>
      <c r="AR9" s="50">
        <f t="shared" si="14"/>
        <v>0.19603715992608464</v>
      </c>
      <c r="AT9" s="66">
        <f t="shared" si="20"/>
        <v>2.4291636108705241E-3</v>
      </c>
      <c r="AU9" s="66">
        <f t="shared" si="15"/>
        <v>2.6251491126329358E-3</v>
      </c>
      <c r="AV9" s="66">
        <f t="shared" si="15"/>
        <v>2.5665613152043745E-3</v>
      </c>
      <c r="AW9" s="66">
        <f t="shared" si="15"/>
        <v>1.7405507434829605E-3</v>
      </c>
      <c r="AX9" s="66">
        <f t="shared" si="15"/>
        <v>1.3661436827900461E-3</v>
      </c>
      <c r="AY9" s="66">
        <f t="shared" si="15"/>
        <v>1.1056811528082347E-3</v>
      </c>
      <c r="AZ9" s="66">
        <f t="shared" si="15"/>
        <v>1.0182039723931333E-3</v>
      </c>
      <c r="BA9" s="66">
        <f t="shared" si="15"/>
        <v>7.2602751367390394E-4</v>
      </c>
      <c r="BB9" s="66">
        <f t="shared" si="15"/>
        <v>7.9778580609447846E-4</v>
      </c>
      <c r="BC9" s="66">
        <f t="shared" si="15"/>
        <v>8.1701143322959182E-4</v>
      </c>
      <c r="BD9" s="66">
        <f t="shared" si="15"/>
        <v>9.1354869155787783E-4</v>
      </c>
    </row>
    <row r="10" spans="2:56" ht="13.5">
      <c r="B10" s="398"/>
      <c r="C10" s="48" t="s">
        <v>140</v>
      </c>
      <c r="D10" s="83">
        <v>141.39287126902624</v>
      </c>
      <c r="E10" s="83">
        <v>163.26991197797042</v>
      </c>
      <c r="F10" s="83">
        <v>232.81328838207048</v>
      </c>
      <c r="G10" s="83">
        <v>209.46099744614128</v>
      </c>
      <c r="H10" s="83">
        <v>207.2033826250341</v>
      </c>
      <c r="I10" s="83">
        <v>218.46197018824128</v>
      </c>
      <c r="J10" s="83">
        <v>211.39030504049373</v>
      </c>
      <c r="K10" s="83">
        <v>184.24578035990493</v>
      </c>
      <c r="L10" s="83">
        <v>210.32646725677932</v>
      </c>
      <c r="M10" s="83">
        <v>215.47686703692401</v>
      </c>
      <c r="N10" s="83">
        <v>196.94674759786699</v>
      </c>
      <c r="O10" s="83">
        <v>226.76556841405787</v>
      </c>
      <c r="P10" s="74">
        <f t="shared" si="13"/>
        <v>2417.7541575945106</v>
      </c>
      <c r="Q10" s="87">
        <f t="shared" si="16"/>
        <v>6.60126839586112</v>
      </c>
      <c r="R10" s="63">
        <f t="shared" si="17"/>
        <v>0.1156080109315412</v>
      </c>
      <c r="S10" s="66">
        <f t="shared" si="18"/>
        <v>3.0762433550532532E-2</v>
      </c>
      <c r="T10" s="66"/>
      <c r="U10" s="66"/>
      <c r="V10" s="62">
        <f t="shared" si="2"/>
        <v>304.6627832469967</v>
      </c>
      <c r="W10" s="62">
        <f t="shared" si="3"/>
        <v>537.47607162906718</v>
      </c>
      <c r="X10" s="62">
        <f t="shared" si="4"/>
        <v>746.93706907520846</v>
      </c>
      <c r="Y10" s="62">
        <f t="shared" si="5"/>
        <v>954.14045170024258</v>
      </c>
      <c r="Z10" s="62">
        <f t="shared" si="6"/>
        <v>1172.6024218884838</v>
      </c>
      <c r="AA10" s="117">
        <f t="shared" si="7"/>
        <v>1383.9927269289776</v>
      </c>
      <c r="AB10" s="117">
        <f t="shared" si="8"/>
        <v>1568.2385072888826</v>
      </c>
      <c r="AC10" s="117">
        <f t="shared" si="9"/>
        <v>1778.5649745456619</v>
      </c>
      <c r="AD10" s="117">
        <f t="shared" si="10"/>
        <v>1994.0418415825859</v>
      </c>
      <c r="AE10" s="117">
        <f t="shared" si="11"/>
        <v>2190.9885891804529</v>
      </c>
      <c r="AF10" s="117">
        <f t="shared" si="12"/>
        <v>2417.7541575945106</v>
      </c>
      <c r="AH10" s="50">
        <f t="shared" si="19"/>
        <v>8.510846809704633</v>
      </c>
      <c r="AI10" s="50">
        <f t="shared" si="14"/>
        <v>9.626322162644037</v>
      </c>
      <c r="AJ10" s="50">
        <f t="shared" si="14"/>
        <v>8.9051476456622005</v>
      </c>
      <c r="AK10" s="50">
        <f t="shared" si="14"/>
        <v>7.6532670123785209</v>
      </c>
      <c r="AL10" s="50">
        <f t="shared" si="14"/>
        <v>7.5337296696273226</v>
      </c>
      <c r="AM10" s="50">
        <f t="shared" si="14"/>
        <v>7.2794214666690031</v>
      </c>
      <c r="AN10" s="50">
        <f t="shared" si="14"/>
        <v>7.2703939105287976</v>
      </c>
      <c r="AO10" s="50">
        <f t="shared" si="14"/>
        <v>6.9527883417342125</v>
      </c>
      <c r="AP10" s="50">
        <f t="shared" si="14"/>
        <v>6.7141038394257979</v>
      </c>
      <c r="AQ10" s="50">
        <f t="shared" si="14"/>
        <v>6.4421324986267479</v>
      </c>
      <c r="AR10" s="50">
        <f t="shared" si="14"/>
        <v>6.60126839586112</v>
      </c>
      <c r="AT10" s="66">
        <f t="shared" si="20"/>
        <v>3.9661220199204983E-2</v>
      </c>
      <c r="AU10" s="66">
        <f t="shared" si="15"/>
        <v>4.4859423690456757E-2</v>
      </c>
      <c r="AV10" s="66">
        <f t="shared" si="15"/>
        <v>4.1498693323713781E-2</v>
      </c>
      <c r="AW10" s="66">
        <f t="shared" si="15"/>
        <v>3.5664830422648675E-2</v>
      </c>
      <c r="AX10" s="66">
        <f t="shared" si="15"/>
        <v>3.5107776937973435E-2</v>
      </c>
      <c r="AY10" s="66">
        <f t="shared" si="15"/>
        <v>3.3922680570771392E-2</v>
      </c>
      <c r="AZ10" s="66">
        <f t="shared" si="15"/>
        <v>3.3880611444168256E-2</v>
      </c>
      <c r="BA10" s="66">
        <f t="shared" si="15"/>
        <v>3.2400544338966421E-2</v>
      </c>
      <c r="BB10" s="66">
        <f t="shared" si="15"/>
        <v>3.1288255654202728E-2</v>
      </c>
      <c r="BC10" s="66">
        <f t="shared" si="15"/>
        <v>3.0020847665728014E-2</v>
      </c>
      <c r="BD10" s="66">
        <f t="shared" si="15"/>
        <v>3.0762433550532532E-2</v>
      </c>
    </row>
    <row r="11" spans="2:56" ht="13.5">
      <c r="B11" s="398"/>
      <c r="C11" s="48" t="s">
        <v>141</v>
      </c>
      <c r="D11" s="83">
        <v>107.27064494994895</v>
      </c>
      <c r="E11" s="83">
        <v>78.509038190978941</v>
      </c>
      <c r="F11" s="83">
        <v>102.15277389304167</v>
      </c>
      <c r="G11" s="83">
        <v>76.224912805612746</v>
      </c>
      <c r="H11" s="83">
        <v>76.069790163652286</v>
      </c>
      <c r="I11" s="83">
        <v>87.458805077181523</v>
      </c>
      <c r="J11" s="83">
        <v>97.956077138350977</v>
      </c>
      <c r="K11" s="83">
        <v>105.76731591116094</v>
      </c>
      <c r="L11" s="83">
        <v>91.584548866467742</v>
      </c>
      <c r="M11" s="83">
        <v>101.63037023446539</v>
      </c>
      <c r="N11" s="83">
        <v>93.126013756119676</v>
      </c>
      <c r="O11" s="83">
        <v>73.281876349606279</v>
      </c>
      <c r="P11" s="74">
        <f t="shared" si="13"/>
        <v>1091.0321673365872</v>
      </c>
      <c r="Q11" s="87">
        <f t="shared" si="16"/>
        <v>2.978878618607169</v>
      </c>
      <c r="R11" s="63">
        <f t="shared" si="17"/>
        <v>5.2169100126211128E-2</v>
      </c>
      <c r="S11" s="66">
        <f t="shared" si="18"/>
        <v>1.3881810292315992E-2</v>
      </c>
      <c r="T11" s="66"/>
      <c r="U11" s="66"/>
      <c r="V11" s="62">
        <f t="shared" si="2"/>
        <v>185.77968314092789</v>
      </c>
      <c r="W11" s="62">
        <f t="shared" si="3"/>
        <v>287.93245703396957</v>
      </c>
      <c r="X11" s="62">
        <f t="shared" si="4"/>
        <v>364.15736983958232</v>
      </c>
      <c r="Y11" s="62">
        <f t="shared" si="5"/>
        <v>440.22716000323459</v>
      </c>
      <c r="Z11" s="62">
        <f t="shared" si="6"/>
        <v>527.68596508041605</v>
      </c>
      <c r="AA11" s="117">
        <f t="shared" si="7"/>
        <v>625.64204221876707</v>
      </c>
      <c r="AB11" s="117">
        <f t="shared" si="8"/>
        <v>731.40935812992802</v>
      </c>
      <c r="AC11" s="117">
        <f t="shared" si="9"/>
        <v>822.99390699639571</v>
      </c>
      <c r="AD11" s="117">
        <f t="shared" si="10"/>
        <v>924.62427723086114</v>
      </c>
      <c r="AE11" s="117">
        <f t="shared" si="11"/>
        <v>1017.7502909869809</v>
      </c>
      <c r="AF11" s="117">
        <f t="shared" si="12"/>
        <v>1091.0321673365872</v>
      </c>
      <c r="AH11" s="50">
        <f t="shared" si="19"/>
        <v>5.189811524455342</v>
      </c>
      <c r="AI11" s="50">
        <f t="shared" si="14"/>
        <v>5.1569376550841701</v>
      </c>
      <c r="AJ11" s="50">
        <f t="shared" si="14"/>
        <v>4.3415640740558477</v>
      </c>
      <c r="AK11" s="50">
        <f t="shared" si="14"/>
        <v>3.5311111646111333</v>
      </c>
      <c r="AL11" s="50">
        <f t="shared" si="14"/>
        <v>3.3902739216330291</v>
      </c>
      <c r="AM11" s="50">
        <f t="shared" si="14"/>
        <v>3.2907052356292055</v>
      </c>
      <c r="AN11" s="50">
        <f t="shared" si="14"/>
        <v>3.3908325288125658</v>
      </c>
      <c r="AO11" s="50">
        <f t="shared" si="14"/>
        <v>3.217258027553676</v>
      </c>
      <c r="AP11" s="50">
        <f t="shared" si="14"/>
        <v>3.1132864317706517</v>
      </c>
      <c r="AQ11" s="50">
        <f t="shared" si="14"/>
        <v>2.9924766643839682</v>
      </c>
      <c r="AR11" s="50">
        <f t="shared" si="14"/>
        <v>2.978878618607169</v>
      </c>
      <c r="AT11" s="66">
        <f t="shared" si="20"/>
        <v>2.4184932741250744E-2</v>
      </c>
      <c r="AU11" s="66">
        <f t="shared" si="15"/>
        <v>2.4031737906343924E-2</v>
      </c>
      <c r="AV11" s="66">
        <f t="shared" si="15"/>
        <v>2.0232032440501927E-2</v>
      </c>
      <c r="AW11" s="66">
        <f t="shared" si="15"/>
        <v>1.6455257693960734E-2</v>
      </c>
      <c r="AX11" s="66">
        <f t="shared" si="15"/>
        <v>1.5798944987258711E-2</v>
      </c>
      <c r="AY11" s="66">
        <f t="shared" si="15"/>
        <v>1.5334947024560073E-2</v>
      </c>
      <c r="AZ11" s="66">
        <f t="shared" si="15"/>
        <v>1.5801548140957494E-2</v>
      </c>
      <c r="BA11" s="66">
        <f t="shared" si="15"/>
        <v>1.4992677217849559E-2</v>
      </c>
      <c r="BB11" s="66">
        <f t="shared" si="15"/>
        <v>1.4508161346865814E-2</v>
      </c>
      <c r="BC11" s="66">
        <f t="shared" si="15"/>
        <v>1.3945178262612148E-2</v>
      </c>
      <c r="BD11" s="66">
        <f t="shared" si="15"/>
        <v>1.3881810292315992E-2</v>
      </c>
    </row>
    <row r="12" spans="2:56" ht="13.5">
      <c r="B12" s="398"/>
      <c r="C12" s="48" t="s">
        <v>142</v>
      </c>
      <c r="D12" s="83">
        <v>112.39814026480582</v>
      </c>
      <c r="E12" s="83">
        <v>128.4195981289306</v>
      </c>
      <c r="F12" s="83">
        <v>125.55048689224621</v>
      </c>
      <c r="G12" s="83">
        <v>145.57068135567815</v>
      </c>
      <c r="H12" s="83">
        <v>147.18516573198892</v>
      </c>
      <c r="I12" s="83">
        <v>175.52971109343054</v>
      </c>
      <c r="J12" s="83">
        <v>151.57973605551183</v>
      </c>
      <c r="K12" s="83">
        <v>63.211477561183294</v>
      </c>
      <c r="L12" s="83">
        <v>89.006077676163528</v>
      </c>
      <c r="M12" s="83">
        <v>169.34532395734001</v>
      </c>
      <c r="N12" s="83">
        <v>133.3523172153551</v>
      </c>
      <c r="O12" s="83">
        <v>81.284037356337535</v>
      </c>
      <c r="P12" s="74">
        <f t="shared" si="13"/>
        <v>1522.4327532889715</v>
      </c>
      <c r="Q12" s="87">
        <f t="shared" si="16"/>
        <v>4.1567448814189296</v>
      </c>
      <c r="R12" s="63">
        <f t="shared" si="17"/>
        <v>7.2797071543403064E-2</v>
      </c>
      <c r="S12" s="66">
        <f t="shared" si="18"/>
        <v>1.937076036498369E-2</v>
      </c>
      <c r="T12" s="66"/>
      <c r="U12" s="66"/>
      <c r="V12" s="62">
        <f t="shared" si="2"/>
        <v>240.81773839373642</v>
      </c>
      <c r="W12" s="62">
        <f t="shared" si="3"/>
        <v>366.36822528598265</v>
      </c>
      <c r="X12" s="62">
        <f t="shared" si="4"/>
        <v>511.93890664166076</v>
      </c>
      <c r="Y12" s="62">
        <f t="shared" si="5"/>
        <v>659.12407237364971</v>
      </c>
      <c r="Z12" s="62">
        <f t="shared" si="6"/>
        <v>834.6537834670803</v>
      </c>
      <c r="AA12" s="117">
        <f t="shared" si="7"/>
        <v>986.23351952259213</v>
      </c>
      <c r="AB12" s="117">
        <f t="shared" si="8"/>
        <v>1049.4449970837754</v>
      </c>
      <c r="AC12" s="117">
        <f t="shared" si="9"/>
        <v>1138.451074759939</v>
      </c>
      <c r="AD12" s="117">
        <f t="shared" si="10"/>
        <v>1307.7963987172791</v>
      </c>
      <c r="AE12" s="117">
        <f t="shared" si="11"/>
        <v>1441.1487159326341</v>
      </c>
      <c r="AF12" s="117">
        <f t="shared" si="12"/>
        <v>1522.4327532889715</v>
      </c>
      <c r="AH12" s="50">
        <f t="shared" si="19"/>
        <v>6.7273162106806836</v>
      </c>
      <c r="AI12" s="50">
        <f t="shared" si="14"/>
        <v>6.5617406112043319</v>
      </c>
      <c r="AJ12" s="50">
        <f t="shared" si="14"/>
        <v>6.1034479850454924</v>
      </c>
      <c r="AK12" s="50">
        <f t="shared" si="14"/>
        <v>5.2869077201085233</v>
      </c>
      <c r="AL12" s="50">
        <f t="shared" si="14"/>
        <v>5.3624790935069759</v>
      </c>
      <c r="AM12" s="50">
        <f t="shared" si="14"/>
        <v>5.1873173272316597</v>
      </c>
      <c r="AN12" s="50">
        <f t="shared" si="14"/>
        <v>4.8652539016039515</v>
      </c>
      <c r="AO12" s="50">
        <f t="shared" si="14"/>
        <v>4.4504471152355265</v>
      </c>
      <c r="AP12" s="50">
        <f t="shared" si="14"/>
        <v>4.4034586630569708</v>
      </c>
      <c r="AQ12" s="50">
        <f t="shared" si="14"/>
        <v>4.2373890143063546</v>
      </c>
      <c r="AR12" s="50">
        <f t="shared" si="14"/>
        <v>4.1567448814189296</v>
      </c>
      <c r="AT12" s="66">
        <f t="shared" si="20"/>
        <v>3.134982635068103E-2</v>
      </c>
      <c r="AU12" s="66">
        <f t="shared" si="15"/>
        <v>3.0578230943399242E-2</v>
      </c>
      <c r="AV12" s="66">
        <f t="shared" si="15"/>
        <v>2.8442551008350747E-2</v>
      </c>
      <c r="AW12" s="66">
        <f t="shared" si="15"/>
        <v>2.4637408703092147E-2</v>
      </c>
      <c r="AX12" s="66">
        <f t="shared" si="15"/>
        <v>2.4989577288443102E-2</v>
      </c>
      <c r="AY12" s="66">
        <f t="shared" si="15"/>
        <v>2.417330958464594E-2</v>
      </c>
      <c r="AZ12" s="66">
        <f t="shared" si="15"/>
        <v>2.2672468513535871E-2</v>
      </c>
      <c r="BA12" s="66">
        <f t="shared" si="15"/>
        <v>2.0739436036024548E-2</v>
      </c>
      <c r="BB12" s="66">
        <f t="shared" si="15"/>
        <v>2.0520466127348893E-2</v>
      </c>
      <c r="BC12" s="66">
        <f t="shared" si="15"/>
        <v>1.9746568411319929E-2</v>
      </c>
      <c r="BD12" s="66">
        <f t="shared" si="15"/>
        <v>1.937076036498369E-2</v>
      </c>
    </row>
    <row r="13" spans="2:56" ht="13.5">
      <c r="B13" s="398" t="s">
        <v>143</v>
      </c>
      <c r="C13" s="48" t="s">
        <v>404</v>
      </c>
      <c r="D13" s="83">
        <v>176.22299270184209</v>
      </c>
      <c r="E13" s="83">
        <v>187.42794609251933</v>
      </c>
      <c r="F13" s="83">
        <v>161.89888837517839</v>
      </c>
      <c r="G13" s="83">
        <v>381.84488075266773</v>
      </c>
      <c r="H13" s="83">
        <v>379.49140172975143</v>
      </c>
      <c r="I13" s="83">
        <v>380.5809083831669</v>
      </c>
      <c r="J13" s="83">
        <v>335.67645201684172</v>
      </c>
      <c r="K13" s="83">
        <v>348.85221855143385</v>
      </c>
      <c r="L13" s="83">
        <v>419.63842127467393</v>
      </c>
      <c r="M13" s="83">
        <v>436.1520285903843</v>
      </c>
      <c r="N13" s="83">
        <v>417.88929682145715</v>
      </c>
      <c r="O13" s="83">
        <v>362.92421418681005</v>
      </c>
      <c r="P13" s="74">
        <f t="shared" si="13"/>
        <v>3988.5996494767269</v>
      </c>
      <c r="Q13" s="87">
        <f t="shared" si="16"/>
        <v>10.89019606361869</v>
      </c>
      <c r="R13" s="63">
        <f t="shared" si="17"/>
        <v>0.1907199995623301</v>
      </c>
      <c r="S13" s="66">
        <f t="shared" si="18"/>
        <v>5.0749176168838346E-2</v>
      </c>
      <c r="T13" s="66"/>
      <c r="U13" s="66"/>
      <c r="V13" s="62">
        <f t="shared" si="2"/>
        <v>363.65093879436142</v>
      </c>
      <c r="W13" s="62">
        <f t="shared" si="3"/>
        <v>525.54982716953987</v>
      </c>
      <c r="X13" s="62">
        <f t="shared" si="4"/>
        <v>907.39470792220754</v>
      </c>
      <c r="Y13" s="62">
        <f t="shared" si="5"/>
        <v>1286.886109651959</v>
      </c>
      <c r="Z13" s="62">
        <f t="shared" si="6"/>
        <v>1667.4670180351259</v>
      </c>
      <c r="AA13" s="117">
        <f t="shared" si="7"/>
        <v>2003.1434700519676</v>
      </c>
      <c r="AB13" s="117">
        <f t="shared" si="8"/>
        <v>2351.9956886034015</v>
      </c>
      <c r="AC13" s="117">
        <f t="shared" si="9"/>
        <v>2771.6341098780754</v>
      </c>
      <c r="AD13" s="117">
        <f t="shared" si="10"/>
        <v>3207.7861384684597</v>
      </c>
      <c r="AE13" s="117">
        <f t="shared" si="11"/>
        <v>3625.675435289917</v>
      </c>
      <c r="AF13" s="117">
        <f t="shared" si="12"/>
        <v>3988.5996494767269</v>
      </c>
      <c r="AH13" s="50">
        <f t="shared" si="19"/>
        <v>10.158698739960371</v>
      </c>
      <c r="AI13" s="50">
        <f t="shared" si="14"/>
        <v>9.4127203347340291</v>
      </c>
      <c r="AJ13" s="50">
        <f t="shared" si="14"/>
        <v>10.818158826879925</v>
      </c>
      <c r="AK13" s="50">
        <f t="shared" si="14"/>
        <v>10.322257057791779</v>
      </c>
      <c r="AL13" s="50">
        <f t="shared" si="14"/>
        <v>10.713133038446781</v>
      </c>
      <c r="AM13" s="50">
        <f t="shared" si="14"/>
        <v>10.535984252655991</v>
      </c>
      <c r="AN13" s="50">
        <f t="shared" si="14"/>
        <v>10.903912289192503</v>
      </c>
      <c r="AO13" s="50">
        <f t="shared" si="14"/>
        <v>10.834906569345813</v>
      </c>
      <c r="AP13" s="50">
        <f t="shared" si="14"/>
        <v>10.800881295075841</v>
      </c>
      <c r="AQ13" s="50">
        <f t="shared" si="14"/>
        <v>10.660521769257892</v>
      </c>
      <c r="AR13" s="50">
        <f t="shared" si="14"/>
        <v>10.89019606361869</v>
      </c>
      <c r="AT13" s="66">
        <f t="shared" si="20"/>
        <v>4.7340340705408289E-2</v>
      </c>
      <c r="AU13" s="66">
        <f t="shared" si="15"/>
        <v>4.3864022254957821E-2</v>
      </c>
      <c r="AV13" s="66">
        <f t="shared" si="15"/>
        <v>5.0413476940228026E-2</v>
      </c>
      <c r="AW13" s="66">
        <f t="shared" si="15"/>
        <v>4.8102535420454291E-2</v>
      </c>
      <c r="AX13" s="66">
        <f t="shared" si="15"/>
        <v>4.9924048448001815E-2</v>
      </c>
      <c r="AY13" s="66">
        <f t="shared" si="15"/>
        <v>4.9098521075888982E-2</v>
      </c>
      <c r="AZ13" s="66">
        <f t="shared" si="15"/>
        <v>5.0813094866348524E-2</v>
      </c>
      <c r="BA13" s="66">
        <f t="shared" si="15"/>
        <v>5.0491522746553878E-2</v>
      </c>
      <c r="BB13" s="66">
        <f t="shared" si="15"/>
        <v>5.0332962273626443E-2</v>
      </c>
      <c r="BC13" s="66">
        <f t="shared" si="15"/>
        <v>4.9678875766726333E-2</v>
      </c>
      <c r="BD13" s="66">
        <f t="shared" si="15"/>
        <v>5.0749176168838346E-2</v>
      </c>
    </row>
    <row r="14" spans="2:56" ht="13.5">
      <c r="B14" s="398"/>
      <c r="C14" s="48" t="s">
        <v>399</v>
      </c>
      <c r="D14" s="83">
        <v>6.1777953163804806</v>
      </c>
      <c r="E14" s="83">
        <v>8.8702622022342208</v>
      </c>
      <c r="F14" s="83">
        <v>8.8287262117744376</v>
      </c>
      <c r="G14" s="83">
        <v>12.119958146694108</v>
      </c>
      <c r="H14" s="83">
        <v>17.113220120193347</v>
      </c>
      <c r="I14" s="83">
        <v>27.64893987743358</v>
      </c>
      <c r="J14" s="83">
        <v>20.138327417786982</v>
      </c>
      <c r="K14" s="83">
        <v>15.269897978431574</v>
      </c>
      <c r="L14" s="83">
        <v>17.96630592988571</v>
      </c>
      <c r="M14" s="83">
        <v>19.826863189373633</v>
      </c>
      <c r="N14" s="83">
        <v>22.782967313515559</v>
      </c>
      <c r="O14" s="83">
        <v>29.78802657148999</v>
      </c>
      <c r="P14" s="74">
        <f t="shared" si="13"/>
        <v>206.53129027519361</v>
      </c>
      <c r="Q14" s="87">
        <f t="shared" si="16"/>
        <v>0.56389872186447088</v>
      </c>
      <c r="R14" s="63">
        <f t="shared" si="17"/>
        <v>9.8755581037219438E-3</v>
      </c>
      <c r="S14" s="66">
        <f t="shared" si="18"/>
        <v>2.6278127051253077E-3</v>
      </c>
      <c r="T14" s="66"/>
      <c r="U14" s="66"/>
      <c r="V14" s="62">
        <f t="shared" si="2"/>
        <v>15.048057518614701</v>
      </c>
      <c r="W14" s="62">
        <f t="shared" si="3"/>
        <v>23.876783730389139</v>
      </c>
      <c r="X14" s="62">
        <f t="shared" si="4"/>
        <v>35.996741877083245</v>
      </c>
      <c r="Y14" s="62">
        <f t="shared" si="5"/>
        <v>53.109961997276592</v>
      </c>
      <c r="Z14" s="62">
        <f t="shared" si="6"/>
        <v>80.758901874710176</v>
      </c>
      <c r="AA14" s="117">
        <f t="shared" si="7"/>
        <v>100.89722929249716</v>
      </c>
      <c r="AB14" s="117">
        <f t="shared" si="8"/>
        <v>116.16712727092873</v>
      </c>
      <c r="AC14" s="117">
        <f t="shared" si="9"/>
        <v>134.13343320081444</v>
      </c>
      <c r="AD14" s="117">
        <f t="shared" si="10"/>
        <v>153.96029639018806</v>
      </c>
      <c r="AE14" s="117">
        <f t="shared" si="11"/>
        <v>176.74326370370363</v>
      </c>
      <c r="AF14" s="117">
        <f t="shared" si="12"/>
        <v>206.53129027519361</v>
      </c>
      <c r="AH14" s="50">
        <f t="shared" si="19"/>
        <v>0.42037202890227399</v>
      </c>
      <c r="AI14" s="50">
        <f t="shared" si="14"/>
        <v>0.42763878157375684</v>
      </c>
      <c r="AJ14" s="50">
        <f t="shared" si="14"/>
        <v>0.42916105579697944</v>
      </c>
      <c r="AK14" s="50">
        <f t="shared" si="14"/>
        <v>0.42600093042709686</v>
      </c>
      <c r="AL14" s="50">
        <f t="shared" si="14"/>
        <v>0.51885935401716821</v>
      </c>
      <c r="AM14" s="50">
        <f t="shared" si="14"/>
        <v>0.5306917027439837</v>
      </c>
      <c r="AN14" s="50">
        <f t="shared" si="14"/>
        <v>0.5385537791533167</v>
      </c>
      <c r="AO14" s="50">
        <f t="shared" si="14"/>
        <v>0.52435608703788983</v>
      </c>
      <c r="AP14" s="50">
        <f t="shared" si="14"/>
        <v>0.51839705444299378</v>
      </c>
      <c r="AQ14" s="50">
        <f t="shared" si="14"/>
        <v>0.51967569737315933</v>
      </c>
      <c r="AR14" s="50">
        <f t="shared" si="14"/>
        <v>0.56389872186447088</v>
      </c>
      <c r="AT14" s="66">
        <f t="shared" si="20"/>
        <v>1.9589669484907889E-3</v>
      </c>
      <c r="AU14" s="66">
        <f t="shared" si="15"/>
        <v>1.9928305914726141E-3</v>
      </c>
      <c r="AV14" s="66">
        <f t="shared" si="15"/>
        <v>1.9999245099181864E-3</v>
      </c>
      <c r="AW14" s="66">
        <f t="shared" si="15"/>
        <v>1.9851980754100372E-3</v>
      </c>
      <c r="AX14" s="66">
        <f t="shared" si="15"/>
        <v>2.4179256838023546E-3</v>
      </c>
      <c r="AY14" s="66">
        <f t="shared" si="15"/>
        <v>2.4730653660009461E-3</v>
      </c>
      <c r="AZ14" s="66">
        <f t="shared" si="15"/>
        <v>2.5097032647512767E-3</v>
      </c>
      <c r="BA14" s="66">
        <f t="shared" si="15"/>
        <v>2.4435408950246379E-3</v>
      </c>
      <c r="BB14" s="66">
        <f t="shared" si="15"/>
        <v>2.4157713311722001E-3</v>
      </c>
      <c r="BC14" s="66">
        <f t="shared" si="15"/>
        <v>2.4217299084963303E-3</v>
      </c>
      <c r="BD14" s="66">
        <f t="shared" si="15"/>
        <v>2.6278127051253077E-3</v>
      </c>
    </row>
    <row r="15" spans="2:56" ht="13.5">
      <c r="B15" s="398"/>
      <c r="C15" s="48" t="s">
        <v>145</v>
      </c>
      <c r="D15" s="83">
        <v>3.0204918257583842</v>
      </c>
      <c r="E15" s="83">
        <v>-1.8735044071142903E-2</v>
      </c>
      <c r="F15" s="83">
        <v>11.666519158369926</v>
      </c>
      <c r="G15" s="83">
        <v>13.901597458824073</v>
      </c>
      <c r="H15" s="83">
        <v>27.863798855438105</v>
      </c>
      <c r="I15" s="83">
        <v>20.169838906997239</v>
      </c>
      <c r="J15" s="83">
        <v>19.409081180718772</v>
      </c>
      <c r="K15" s="83">
        <v>-43.343411443877358</v>
      </c>
      <c r="L15" s="83">
        <v>-43.638753139083533</v>
      </c>
      <c r="M15" s="83">
        <v>37.217597426553397</v>
      </c>
      <c r="N15" s="83">
        <v>33.598588891892412</v>
      </c>
      <c r="O15" s="83">
        <v>13.896026988306179</v>
      </c>
      <c r="P15" s="74">
        <f t="shared" si="13"/>
        <v>93.742641065826461</v>
      </c>
      <c r="Q15" s="87">
        <f t="shared" si="16"/>
        <v>0.25594841058119583</v>
      </c>
      <c r="R15" s="63">
        <f t="shared" si="17"/>
        <v>4.482424418151775E-3</v>
      </c>
      <c r="S15" s="66">
        <f t="shared" si="18"/>
        <v>1.1927398646304186E-3</v>
      </c>
      <c r="T15" s="66"/>
      <c r="U15" s="66"/>
      <c r="V15" s="62">
        <f t="shared" si="2"/>
        <v>3.0017567816872415</v>
      </c>
      <c r="W15" s="62">
        <f t="shared" si="3"/>
        <v>14.668275940057168</v>
      </c>
      <c r="X15" s="62">
        <f t="shared" si="4"/>
        <v>28.569873398881242</v>
      </c>
      <c r="Y15" s="62">
        <f t="shared" si="5"/>
        <v>56.433672254319347</v>
      </c>
      <c r="Z15" s="62">
        <f t="shared" si="6"/>
        <v>76.60351116131659</v>
      </c>
      <c r="AA15" s="117">
        <f t="shared" si="7"/>
        <v>96.012592342035362</v>
      </c>
      <c r="AB15" s="117">
        <f t="shared" si="8"/>
        <v>52.669180898158004</v>
      </c>
      <c r="AC15" s="117">
        <f t="shared" si="9"/>
        <v>9.0304277590744704</v>
      </c>
      <c r="AD15" s="117">
        <f t="shared" si="10"/>
        <v>46.248025185627867</v>
      </c>
      <c r="AE15" s="117">
        <f t="shared" si="11"/>
        <v>79.846614077520286</v>
      </c>
      <c r="AF15" s="117">
        <f t="shared" si="12"/>
        <v>93.742641065826461</v>
      </c>
      <c r="AH15" s="50">
        <f t="shared" si="19"/>
        <v>8.3854981749510893E-2</v>
      </c>
      <c r="AI15" s="50">
        <f t="shared" si="14"/>
        <v>0.26271225310844948</v>
      </c>
      <c r="AJ15" s="50">
        <f t="shared" si="14"/>
        <v>0.34061630004508081</v>
      </c>
      <c r="AK15" s="50">
        <f t="shared" si="14"/>
        <v>0.45266078121070136</v>
      </c>
      <c r="AL15" s="50">
        <f t="shared" si="14"/>
        <v>0.49216182233718986</v>
      </c>
      <c r="AM15" s="50">
        <f t="shared" si="14"/>
        <v>0.50499985452670548</v>
      </c>
      <c r="AN15" s="50">
        <f t="shared" si="14"/>
        <v>0.24417567244697777</v>
      </c>
      <c r="AO15" s="50">
        <f t="shared" si="14"/>
        <v>3.5301860625139639E-2</v>
      </c>
      <c r="AP15" s="50">
        <f t="shared" si="14"/>
        <v>0.1557209267074573</v>
      </c>
      <c r="AQ15" s="50">
        <f t="shared" si="14"/>
        <v>0.23477186051731472</v>
      </c>
      <c r="AR15" s="50">
        <f t="shared" si="14"/>
        <v>0.25594841058119583</v>
      </c>
      <c r="AT15" s="66">
        <f t="shared" si="20"/>
        <v>3.9077085633539769E-4</v>
      </c>
      <c r="AU15" s="66">
        <f t="shared" si="15"/>
        <v>1.2242599065092436E-3</v>
      </c>
      <c r="AV15" s="66">
        <f t="shared" si="15"/>
        <v>1.5872989352977511E-3</v>
      </c>
      <c r="AW15" s="66">
        <f t="shared" si="15"/>
        <v>2.109435091543474E-3</v>
      </c>
      <c r="AX15" s="66">
        <f t="shared" si="15"/>
        <v>2.2935130717074577E-3</v>
      </c>
      <c r="AY15" s="66">
        <f t="shared" si="15"/>
        <v>2.3533393184931792E-3</v>
      </c>
      <c r="AZ15" s="66">
        <f t="shared" si="15"/>
        <v>1.1378779725145383E-3</v>
      </c>
      <c r="BA15" s="66">
        <f t="shared" si="15"/>
        <v>1.6450946644919087E-4</v>
      </c>
      <c r="BB15" s="66">
        <f t="shared" si="15"/>
        <v>7.2567185168065124E-4</v>
      </c>
      <c r="BC15" s="66">
        <f t="shared" si="15"/>
        <v>1.0940554641327642E-3</v>
      </c>
      <c r="BD15" s="66">
        <f t="shared" si="15"/>
        <v>1.1927398646304186E-3</v>
      </c>
    </row>
    <row r="16" spans="2:56" ht="13.5">
      <c r="B16" s="398"/>
      <c r="C16" s="48" t="s">
        <v>380</v>
      </c>
      <c r="D16" s="83">
        <v>-14.28436914357107</v>
      </c>
      <c r="E16" s="83">
        <v>-25.630223301788096</v>
      </c>
      <c r="F16" s="83">
        <v>-32.167998644570098</v>
      </c>
      <c r="G16" s="83">
        <v>-35.083966033102165</v>
      </c>
      <c r="H16" s="83">
        <v>-47.524160582894673</v>
      </c>
      <c r="I16" s="83">
        <v>-37.520011863106596</v>
      </c>
      <c r="J16" s="83">
        <v>-44.539749950275798</v>
      </c>
      <c r="K16" s="83">
        <v>-30.517194918862405</v>
      </c>
      <c r="L16" s="83">
        <v>-52.371621916798965</v>
      </c>
      <c r="M16" s="83">
        <v>-55.766642168849593</v>
      </c>
      <c r="N16" s="83">
        <v>-47.080291996712511</v>
      </c>
      <c r="O16" s="83">
        <v>-34.887819690966765</v>
      </c>
      <c r="P16" s="74">
        <f t="shared" si="13"/>
        <v>-457.37405021149874</v>
      </c>
      <c r="Q16" s="87">
        <f t="shared" si="16"/>
        <v>-1.2487824096028426</v>
      </c>
      <c r="R16" s="63">
        <f t="shared" si="17"/>
        <v>-2.1869925869246399E-2</v>
      </c>
      <c r="S16" s="66">
        <f t="shared" si="18"/>
        <v>-5.819424933330577E-3</v>
      </c>
      <c r="T16" s="66"/>
      <c r="U16" s="66"/>
      <c r="V16" s="62">
        <f t="shared" si="2"/>
        <v>-39.914592445359162</v>
      </c>
      <c r="W16" s="62">
        <f t="shared" si="3"/>
        <v>-72.082591089929252</v>
      </c>
      <c r="X16" s="62">
        <f t="shared" si="4"/>
        <v>-107.16655712303142</v>
      </c>
      <c r="Y16" s="62">
        <f t="shared" si="5"/>
        <v>-154.69071770592609</v>
      </c>
      <c r="Z16" s="62">
        <f t="shared" si="6"/>
        <v>-192.21072956903268</v>
      </c>
      <c r="AA16" s="117">
        <f t="shared" si="7"/>
        <v>-236.75047951930847</v>
      </c>
      <c r="AB16" s="117">
        <f t="shared" si="8"/>
        <v>-267.2676744381709</v>
      </c>
      <c r="AC16" s="117">
        <f t="shared" si="9"/>
        <v>-319.63929635496987</v>
      </c>
      <c r="AD16" s="117">
        <f t="shared" si="10"/>
        <v>-375.40593852381949</v>
      </c>
      <c r="AE16" s="117">
        <f t="shared" si="11"/>
        <v>-422.48623052053199</v>
      </c>
      <c r="AF16" s="117">
        <f t="shared" si="12"/>
        <v>-457.37405021149874</v>
      </c>
      <c r="AH16" s="50">
        <f t="shared" si="19"/>
        <v>-1.1150261878190677</v>
      </c>
      <c r="AI16" s="50">
        <f t="shared" si="14"/>
        <v>-1.2910160670904691</v>
      </c>
      <c r="AJ16" s="50">
        <f t="shared" si="14"/>
        <v>-1.2776632106898365</v>
      </c>
      <c r="AK16" s="50">
        <f t="shared" si="14"/>
        <v>-1.2407915048882747</v>
      </c>
      <c r="AL16" s="50">
        <f t="shared" si="14"/>
        <v>-1.2349144510914611</v>
      </c>
      <c r="AM16" s="50">
        <f t="shared" si="14"/>
        <v>-1.2452424708048877</v>
      </c>
      <c r="AN16" s="50">
        <f t="shared" si="14"/>
        <v>-1.2390597882178696</v>
      </c>
      <c r="AO16" s="50">
        <f t="shared" si="14"/>
        <v>-1.2495379168392058</v>
      </c>
      <c r="AP16" s="50">
        <f t="shared" si="14"/>
        <v>-1.2640228507871212</v>
      </c>
      <c r="AQ16" s="50">
        <f t="shared" si="14"/>
        <v>-1.2422302376648602</v>
      </c>
      <c r="AR16" s="50">
        <f t="shared" si="14"/>
        <v>-1.2487824096028426</v>
      </c>
      <c r="AT16" s="66">
        <f t="shared" si="20"/>
        <v>-5.1961103462167596E-3</v>
      </c>
      <c r="AU16" s="66">
        <f t="shared" si="15"/>
        <v>-6.0162371221628994E-3</v>
      </c>
      <c r="AV16" s="66">
        <f t="shared" si="15"/>
        <v>-5.9540117537788765E-3</v>
      </c>
      <c r="AW16" s="66">
        <f t="shared" si="15"/>
        <v>-5.7821866844745455E-3</v>
      </c>
      <c r="AX16" s="66">
        <f t="shared" si="15"/>
        <v>-5.7547991483139589E-3</v>
      </c>
      <c r="AY16" s="66">
        <f t="shared" si="15"/>
        <v>-5.8029285381660783E-3</v>
      </c>
      <c r="AZ16" s="66">
        <f t="shared" si="15"/>
        <v>-5.7741167476370904E-3</v>
      </c>
      <c r="BA16" s="66">
        <f t="shared" si="15"/>
        <v>-5.8229456568888163E-3</v>
      </c>
      <c r="BB16" s="66">
        <f t="shared" si="15"/>
        <v>-5.8904465963046382E-3</v>
      </c>
      <c r="BC16" s="66">
        <f t="shared" si="15"/>
        <v>-5.7888912931622384E-3</v>
      </c>
      <c r="BD16" s="66">
        <f t="shared" si="15"/>
        <v>-5.819424933330577E-3</v>
      </c>
    </row>
    <row r="17" spans="1:56" ht="13.5">
      <c r="B17" s="398"/>
      <c r="C17" s="48" t="s">
        <v>146</v>
      </c>
      <c r="D17" s="83">
        <v>15.260938856977434</v>
      </c>
      <c r="E17" s="83">
        <v>16.728957985113212</v>
      </c>
      <c r="F17" s="83">
        <v>28.902283267619872</v>
      </c>
      <c r="G17" s="83">
        <v>42.214349457809448</v>
      </c>
      <c r="H17" s="83">
        <v>25.406422742071967</v>
      </c>
      <c r="I17" s="83">
        <v>23.364298322910344</v>
      </c>
      <c r="J17" s="83">
        <v>36.044641411439095</v>
      </c>
      <c r="K17" s="83">
        <v>20.945078388996976</v>
      </c>
      <c r="L17" s="83">
        <v>22.465392824351191</v>
      </c>
      <c r="M17" s="83">
        <v>28.385817801201199</v>
      </c>
      <c r="N17" s="83">
        <v>21.868629057140598</v>
      </c>
      <c r="O17" s="83">
        <v>17.809245737180994</v>
      </c>
      <c r="P17" s="74">
        <f t="shared" si="13"/>
        <v>299.39605585281231</v>
      </c>
      <c r="Q17" s="87">
        <f t="shared" si="16"/>
        <v>0.81745024205149486</v>
      </c>
      <c r="R17" s="63">
        <f t="shared" si="17"/>
        <v>1.4316005781302944E-2</v>
      </c>
      <c r="S17" s="66">
        <f t="shared" si="18"/>
        <v>3.8093828706832191E-3</v>
      </c>
      <c r="T17" s="66"/>
      <c r="U17" s="66"/>
      <c r="V17" s="62">
        <f t="shared" si="2"/>
        <v>31.989896842090644</v>
      </c>
      <c r="W17" s="62">
        <f t="shared" si="3"/>
        <v>60.892180109710516</v>
      </c>
      <c r="X17" s="62">
        <f t="shared" si="4"/>
        <v>103.10652956751997</v>
      </c>
      <c r="Y17" s="62">
        <f t="shared" si="5"/>
        <v>128.51295230959192</v>
      </c>
      <c r="Z17" s="62">
        <f t="shared" si="6"/>
        <v>151.87725063250227</v>
      </c>
      <c r="AA17" s="117">
        <f t="shared" si="7"/>
        <v>187.92189204394137</v>
      </c>
      <c r="AB17" s="117">
        <f t="shared" si="8"/>
        <v>208.86697043293833</v>
      </c>
      <c r="AC17" s="117">
        <f t="shared" si="9"/>
        <v>231.33236325728953</v>
      </c>
      <c r="AD17" s="117">
        <f t="shared" si="10"/>
        <v>259.7181810584907</v>
      </c>
      <c r="AE17" s="117">
        <f t="shared" si="11"/>
        <v>281.58681011563129</v>
      </c>
      <c r="AF17" s="117">
        <f t="shared" si="12"/>
        <v>299.39605585281231</v>
      </c>
      <c r="AH17" s="50">
        <f t="shared" si="19"/>
        <v>0.89364742414421994</v>
      </c>
      <c r="AI17" s="50">
        <f t="shared" si="14"/>
        <v>1.0905931889119627</v>
      </c>
      <c r="AJ17" s="50">
        <f t="shared" si="14"/>
        <v>1.2292586712390758</v>
      </c>
      <c r="AK17" s="50">
        <f t="shared" si="14"/>
        <v>1.0308167281051079</v>
      </c>
      <c r="AL17" s="50">
        <f t="shared" si="14"/>
        <v>0.9757801347440187</v>
      </c>
      <c r="AM17" s="50">
        <f t="shared" si="14"/>
        <v>0.98841751722003213</v>
      </c>
      <c r="AN17" s="50">
        <f t="shared" si="14"/>
        <v>0.96831262775930838</v>
      </c>
      <c r="AO17" s="50">
        <f t="shared" si="14"/>
        <v>0.90432735454715496</v>
      </c>
      <c r="AP17" s="50">
        <f t="shared" si="14"/>
        <v>0.87449260103265292</v>
      </c>
      <c r="AQ17" s="50">
        <f t="shared" si="14"/>
        <v>0.82794568150128434</v>
      </c>
      <c r="AR17" s="50">
        <f t="shared" si="14"/>
        <v>0.81745024205149486</v>
      </c>
      <c r="AT17" s="66">
        <f t="shared" si="20"/>
        <v>4.1644677741140409E-3</v>
      </c>
      <c r="AU17" s="66">
        <f t="shared" si="15"/>
        <v>5.0822506361962875E-3</v>
      </c>
      <c r="AV17" s="66">
        <f t="shared" si="15"/>
        <v>5.7284427662594841E-3</v>
      </c>
      <c r="AW17" s="66">
        <f t="shared" si="15"/>
        <v>4.8036875944920867E-3</v>
      </c>
      <c r="AX17" s="66">
        <f t="shared" si="15"/>
        <v>4.5472127104865057E-3</v>
      </c>
      <c r="AY17" s="66">
        <f t="shared" si="15"/>
        <v>4.6061039137156876E-3</v>
      </c>
      <c r="AZ17" s="66">
        <f t="shared" si="15"/>
        <v>4.5124135365051362E-3</v>
      </c>
      <c r="BA17" s="66">
        <f t="shared" si="15"/>
        <v>4.2142370956508822E-3</v>
      </c>
      <c r="BB17" s="66">
        <f t="shared" si="15"/>
        <v>4.0752047813365872E-3</v>
      </c>
      <c r="BC17" s="66">
        <f t="shared" si="15"/>
        <v>3.8582924497665688E-3</v>
      </c>
      <c r="BD17" s="66">
        <f t="shared" si="15"/>
        <v>3.8093828706832191E-3</v>
      </c>
    </row>
    <row r="18" spans="1:56" ht="13.5">
      <c r="B18" s="398" t="s">
        <v>147</v>
      </c>
      <c r="C18" s="48" t="s">
        <v>341</v>
      </c>
      <c r="D18" s="83">
        <v>206.8425029329758</v>
      </c>
      <c r="E18" s="83">
        <v>185.00261225213745</v>
      </c>
      <c r="F18" s="83">
        <v>204.21712903003487</v>
      </c>
      <c r="G18" s="83">
        <v>185.55594240558506</v>
      </c>
      <c r="H18" s="83">
        <v>183.79462048737108</v>
      </c>
      <c r="I18" s="83">
        <v>199.6501546338834</v>
      </c>
      <c r="J18" s="83">
        <v>209.78900303667825</v>
      </c>
      <c r="K18" s="83">
        <v>202.34647000253304</v>
      </c>
      <c r="L18" s="83">
        <v>186.28938398676166</v>
      </c>
      <c r="M18" s="83">
        <v>202.46682857713623</v>
      </c>
      <c r="N18" s="83">
        <v>220.02421123480153</v>
      </c>
      <c r="O18" s="83">
        <v>129.09810730508656</v>
      </c>
      <c r="P18" s="74">
        <f>SUM(D18:O18)</f>
        <v>2315.0769658849849</v>
      </c>
      <c r="Q18" s="104">
        <f t="shared" si="16"/>
        <v>6.320925707387687</v>
      </c>
      <c r="R18" s="105">
        <f t="shared" si="17"/>
        <v>0.11069836953384637</v>
      </c>
      <c r="S18" s="106">
        <f t="shared" si="18"/>
        <v>2.9456014418877661E-2</v>
      </c>
      <c r="T18" s="106"/>
      <c r="U18" s="66"/>
      <c r="V18" s="62">
        <f t="shared" si="2"/>
        <v>391.84511518511329</v>
      </c>
      <c r="W18" s="62">
        <f t="shared" si="3"/>
        <v>596.06224421514821</v>
      </c>
      <c r="X18" s="62">
        <f t="shared" si="4"/>
        <v>781.61818662073324</v>
      </c>
      <c r="Y18" s="62">
        <f t="shared" si="5"/>
        <v>965.41280710810429</v>
      </c>
      <c r="Z18" s="62">
        <f t="shared" si="6"/>
        <v>1165.0629617419877</v>
      </c>
      <c r="AA18" s="117">
        <f t="shared" si="7"/>
        <v>1374.8519647786659</v>
      </c>
      <c r="AB18" s="117">
        <f t="shared" si="8"/>
        <v>1577.198434781199</v>
      </c>
      <c r="AC18" s="117">
        <f t="shared" si="9"/>
        <v>1763.4878187679606</v>
      </c>
      <c r="AD18" s="117">
        <f t="shared" si="10"/>
        <v>1965.9546473450969</v>
      </c>
      <c r="AE18" s="117">
        <f t="shared" si="11"/>
        <v>2185.9788585798983</v>
      </c>
      <c r="AF18" s="117">
        <f t="shared" si="12"/>
        <v>2315.0769658849849</v>
      </c>
      <c r="AH18" s="50">
        <f t="shared" si="19"/>
        <v>10.946311567592627</v>
      </c>
      <c r="AI18" s="50">
        <f t="shared" si="14"/>
        <v>10.675614217414983</v>
      </c>
      <c r="AJ18" s="50">
        <f t="shared" si="14"/>
        <v>9.3186235394772492</v>
      </c>
      <c r="AK18" s="50">
        <f t="shared" si="14"/>
        <v>7.7436838327125335</v>
      </c>
      <c r="AL18" s="50">
        <f t="shared" si="14"/>
        <v>7.4852901870385402</v>
      </c>
      <c r="AM18" s="50">
        <f t="shared" si="14"/>
        <v>7.231343569347719</v>
      </c>
      <c r="AN18" s="50">
        <f t="shared" si="14"/>
        <v>7.3119323640077472</v>
      </c>
      <c r="AO18" s="50">
        <f t="shared" si="14"/>
        <v>6.893848536656531</v>
      </c>
      <c r="AP18" s="50">
        <f t="shared" si="14"/>
        <v>6.6195319328910003</v>
      </c>
      <c r="AQ18" s="50">
        <f t="shared" si="14"/>
        <v>6.4274024591958856</v>
      </c>
      <c r="AR18" s="50">
        <f t="shared" si="14"/>
        <v>6.320925707387687</v>
      </c>
      <c r="AT18" s="66">
        <f t="shared" si="20"/>
        <v>5.101067886175039E-2</v>
      </c>
      <c r="AU18" s="66">
        <f t="shared" si="15"/>
        <v>4.974920777047253E-2</v>
      </c>
      <c r="AV18" s="66">
        <f t="shared" si="15"/>
        <v>4.3425523736518597E-2</v>
      </c>
      <c r="AW18" s="66">
        <f t="shared" si="15"/>
        <v>3.6086179966490793E-2</v>
      </c>
      <c r="AX18" s="66">
        <f t="shared" si="15"/>
        <v>3.488204511266333E-2</v>
      </c>
      <c r="AY18" s="66">
        <f t="shared" si="15"/>
        <v>3.3698633761445683E-2</v>
      </c>
      <c r="AZ18" s="66">
        <f t="shared" si="15"/>
        <v>3.4074183927259423E-2</v>
      </c>
      <c r="BA18" s="66">
        <f t="shared" si="15"/>
        <v>3.2125880179223985E-2</v>
      </c>
      <c r="BB18" s="66">
        <f t="shared" si="15"/>
        <v>3.0847543079578741E-2</v>
      </c>
      <c r="BC18" s="66">
        <f t="shared" si="15"/>
        <v>2.9952204515349107E-2</v>
      </c>
      <c r="BD18" s="66">
        <f t="shared" si="15"/>
        <v>2.9456014418877661E-2</v>
      </c>
    </row>
    <row r="19" spans="1:56" ht="13.5">
      <c r="B19" s="398"/>
      <c r="C19" s="48" t="s">
        <v>335</v>
      </c>
      <c r="D19" s="83">
        <v>132.42744686362045</v>
      </c>
      <c r="E19" s="83">
        <v>135.81497727300058</v>
      </c>
      <c r="F19" s="83">
        <v>131.60822906765375</v>
      </c>
      <c r="G19" s="83">
        <v>131.51949435902756</v>
      </c>
      <c r="H19" s="83">
        <v>149.61269832618578</v>
      </c>
      <c r="I19" s="83">
        <v>131.91783230244076</v>
      </c>
      <c r="J19" s="83">
        <v>150.50369415831628</v>
      </c>
      <c r="K19" s="83">
        <v>133.68219176605643</v>
      </c>
      <c r="L19" s="83">
        <v>132.36216716775758</v>
      </c>
      <c r="M19" s="83">
        <v>143.13868540204453</v>
      </c>
      <c r="N19" s="83">
        <v>131.41142211191115</v>
      </c>
      <c r="O19" s="83">
        <v>131.98809100342507</v>
      </c>
      <c r="P19" s="57">
        <f>SUM(D19:O19)</f>
        <v>1635.9869298014401</v>
      </c>
      <c r="Q19" s="107"/>
      <c r="R19" s="106"/>
      <c r="U19" s="66"/>
      <c r="V19" s="62">
        <f t="shared" si="2"/>
        <v>268.24242413662103</v>
      </c>
      <c r="W19" s="62">
        <f t="shared" si="3"/>
        <v>399.85065320427475</v>
      </c>
      <c r="X19" s="62">
        <f t="shared" si="4"/>
        <v>531.37014756330234</v>
      </c>
      <c r="Y19" s="62">
        <f t="shared" si="5"/>
        <v>680.98284588948809</v>
      </c>
      <c r="Z19" s="62">
        <f t="shared" si="6"/>
        <v>812.90067819192882</v>
      </c>
      <c r="AA19" s="117">
        <f t="shared" si="7"/>
        <v>963.40437235024513</v>
      </c>
      <c r="AB19" s="117">
        <f t="shared" si="8"/>
        <v>1097.0865641163016</v>
      </c>
      <c r="AC19" s="117">
        <f t="shared" si="9"/>
        <v>1229.4487312840592</v>
      </c>
      <c r="AD19" s="117">
        <f t="shared" si="10"/>
        <v>1372.5874166861038</v>
      </c>
      <c r="AE19" s="117">
        <f t="shared" si="11"/>
        <v>1503.998838798015</v>
      </c>
      <c r="AF19" s="117">
        <f t="shared" si="12"/>
        <v>1635.9869298014401</v>
      </c>
      <c r="AH19" s="50">
        <f t="shared" si="19"/>
        <v>7.4934330848009898</v>
      </c>
      <c r="AI19" s="50">
        <f t="shared" si="14"/>
        <v>7.1614187270171357</v>
      </c>
      <c r="AJ19" s="50">
        <f t="shared" si="14"/>
        <v>6.3351115033120209</v>
      </c>
      <c r="AK19" s="50">
        <f t="shared" si="14"/>
        <v>5.4622393811671364</v>
      </c>
      <c r="AL19" s="50">
        <f t="shared" si="14"/>
        <v>5.2227198609155892</v>
      </c>
      <c r="AM19" s="50">
        <f t="shared" si="14"/>
        <v>5.0672422858252784</v>
      </c>
      <c r="AN19" s="50">
        <f t="shared" si="14"/>
        <v>5.0861214273224249</v>
      </c>
      <c r="AO19" s="50">
        <f t="shared" si="14"/>
        <v>4.8061762870458828</v>
      </c>
      <c r="AP19" s="50">
        <f t="shared" si="14"/>
        <v>4.6216153804503932</v>
      </c>
      <c r="AQ19" s="50">
        <f t="shared" si="14"/>
        <v>4.422186334134115</v>
      </c>
      <c r="AR19" s="50">
        <f t="shared" si="14"/>
        <v>4.4667853353977547</v>
      </c>
      <c r="AT19" s="66">
        <f t="shared" si="20"/>
        <v>3.4919991661160464E-2</v>
      </c>
      <c r="AU19" s="66">
        <f t="shared" si="15"/>
        <v>3.337277845808085E-2</v>
      </c>
      <c r="AV19" s="66">
        <f t="shared" si="15"/>
        <v>2.9522121351411617E-2</v>
      </c>
      <c r="AW19" s="66">
        <f t="shared" si="15"/>
        <v>2.5454468130035275E-2</v>
      </c>
      <c r="AX19" s="66">
        <f t="shared" si="15"/>
        <v>2.433828819552248E-2</v>
      </c>
      <c r="AY19" s="66">
        <f t="shared" si="15"/>
        <v>2.3613750381651376E-2</v>
      </c>
      <c r="AZ19" s="66">
        <f t="shared" si="15"/>
        <v>2.3701728676271423E-2</v>
      </c>
      <c r="BA19" s="66">
        <f t="shared" si="15"/>
        <v>2.2397162150700204E-2</v>
      </c>
      <c r="BB19" s="66">
        <f t="shared" si="15"/>
        <v>2.1537093708591488E-2</v>
      </c>
      <c r="BC19" s="66">
        <f t="shared" si="15"/>
        <v>2.0607738557815149E-2</v>
      </c>
      <c r="BD19" s="66">
        <f t="shared" si="15"/>
        <v>2.0815573435980842E-2</v>
      </c>
    </row>
    <row r="20" spans="1:56" ht="13.5">
      <c r="B20" s="398"/>
      <c r="C20" s="48" t="s">
        <v>336</v>
      </c>
      <c r="D20" s="83">
        <v>3.3545015464781436</v>
      </c>
      <c r="E20" s="83">
        <v>7.7585989826962143</v>
      </c>
      <c r="F20" s="83">
        <v>1.8488279264506979</v>
      </c>
      <c r="G20" s="83">
        <v>4.0580397548756801</v>
      </c>
      <c r="H20" s="83">
        <v>4.4854916022432274</v>
      </c>
      <c r="I20" s="83">
        <v>4.6407286685088707</v>
      </c>
      <c r="J20" s="83">
        <v>4.2313761138922432</v>
      </c>
      <c r="K20" s="83">
        <v>4.0877663043185359</v>
      </c>
      <c r="L20" s="83">
        <v>3.5680554319317261</v>
      </c>
      <c r="M20" s="83">
        <v>4.0062332528238738</v>
      </c>
      <c r="N20" s="83">
        <v>4.119031938335012</v>
      </c>
      <c r="O20" s="83">
        <v>4.5717158535294624</v>
      </c>
      <c r="P20" s="57">
        <f>SUM(D20:O20)</f>
        <v>50.730367376083692</v>
      </c>
      <c r="Q20" s="107"/>
      <c r="R20" s="106"/>
      <c r="U20" s="66"/>
      <c r="V20" s="62">
        <f t="shared" si="2"/>
        <v>11.113100529174357</v>
      </c>
      <c r="W20" s="62">
        <f t="shared" si="3"/>
        <v>12.961928455625054</v>
      </c>
      <c r="X20" s="62">
        <f t="shared" si="4"/>
        <v>17.019968210500735</v>
      </c>
      <c r="Y20" s="62">
        <f t="shared" si="5"/>
        <v>21.505459812743965</v>
      </c>
      <c r="Z20" s="62">
        <f t="shared" si="6"/>
        <v>26.146188481252835</v>
      </c>
      <c r="AA20" s="117">
        <f t="shared" si="7"/>
        <v>30.377564595145078</v>
      </c>
      <c r="AB20" s="117">
        <f t="shared" si="8"/>
        <v>34.465330899463616</v>
      </c>
      <c r="AC20" s="117">
        <f t="shared" si="9"/>
        <v>38.033386331395342</v>
      </c>
      <c r="AD20" s="117">
        <f t="shared" si="10"/>
        <v>42.039619584219217</v>
      </c>
      <c r="AE20" s="117">
        <f t="shared" si="11"/>
        <v>46.15865152255423</v>
      </c>
      <c r="AF20" s="117">
        <f t="shared" si="12"/>
        <v>50.730367376083692</v>
      </c>
      <c r="AH20" s="50">
        <f t="shared" si="19"/>
        <v>0.31044781767115559</v>
      </c>
      <c r="AI20" s="50">
        <f t="shared" si="14"/>
        <v>0.23215117053453191</v>
      </c>
      <c r="AJ20" s="50">
        <f t="shared" si="14"/>
        <v>0.20291579587372863</v>
      </c>
      <c r="AK20" s="50">
        <f t="shared" si="14"/>
        <v>0.17249769242842333</v>
      </c>
      <c r="AL20" s="50">
        <f t="shared" si="14"/>
        <v>0.16798388970717609</v>
      </c>
      <c r="AM20" s="50">
        <f t="shared" si="14"/>
        <v>0.15977764298639352</v>
      </c>
      <c r="AN20" s="50">
        <f t="shared" si="14"/>
        <v>0.15978215732567902</v>
      </c>
      <c r="AO20" s="50">
        <f t="shared" si="14"/>
        <v>0.14868058736462531</v>
      </c>
      <c r="AP20" s="50">
        <f t="shared" si="14"/>
        <v>0.14155087690356075</v>
      </c>
      <c r="AQ20" s="50">
        <f t="shared" si="14"/>
        <v>0.13571962470943871</v>
      </c>
      <c r="AR20" s="50">
        <f t="shared" si="14"/>
        <v>0.13851067935019137</v>
      </c>
      <c r="AT20" s="66">
        <f t="shared" si="20"/>
        <v>1.4467114180669472E-3</v>
      </c>
      <c r="AU20" s="66">
        <f t="shared" si="15"/>
        <v>1.0818428412522206E-3</v>
      </c>
      <c r="AV20" s="66">
        <f t="shared" si="15"/>
        <v>9.4560367986745394E-4</v>
      </c>
      <c r="AW20" s="66">
        <f t="shared" si="15"/>
        <v>8.0385290867382724E-4</v>
      </c>
      <c r="AX20" s="66">
        <f t="shared" si="15"/>
        <v>7.8281823049597269E-4</v>
      </c>
      <c r="AY20" s="66">
        <f t="shared" si="15"/>
        <v>7.4457647083571899E-4</v>
      </c>
      <c r="AZ20" s="66">
        <f t="shared" si="15"/>
        <v>7.4459750801432879E-4</v>
      </c>
      <c r="BA20" s="66">
        <f t="shared" si="15"/>
        <v>6.9286331274245883E-4</v>
      </c>
      <c r="BB20" s="66">
        <f t="shared" si="15"/>
        <v>6.5963829731503732E-4</v>
      </c>
      <c r="BC20" s="66">
        <f t="shared" si="15"/>
        <v>6.3246420025051767E-4</v>
      </c>
      <c r="BD20" s="66">
        <f t="shared" si="15"/>
        <v>6.4547073593022007E-4</v>
      </c>
    </row>
    <row r="21" spans="1:56" ht="13.5">
      <c r="B21" s="398"/>
      <c r="C21" s="48" t="s">
        <v>337</v>
      </c>
      <c r="D21" s="83">
        <v>71.060554522877212</v>
      </c>
      <c r="E21" s="83">
        <v>41.42903599644066</v>
      </c>
      <c r="F21" s="83">
        <v>70.76007203593042</v>
      </c>
      <c r="G21" s="83">
        <v>49.978408291681816</v>
      </c>
      <c r="H21" s="83">
        <v>29.696430558942069</v>
      </c>
      <c r="I21" s="83">
        <v>63.091593662933775</v>
      </c>
      <c r="J21" s="83">
        <v>55.053932764469728</v>
      </c>
      <c r="K21" s="83">
        <v>64.57651193215807</v>
      </c>
      <c r="L21" s="83">
        <v>50.359161387072362</v>
      </c>
      <c r="M21" s="83">
        <v>55.321909922267821</v>
      </c>
      <c r="N21" s="83">
        <v>84.493757184555363</v>
      </c>
      <c r="O21" s="83">
        <v>-7.4616995518679738</v>
      </c>
      <c r="P21" s="57">
        <f>SUM(D21:O21)</f>
        <v>628.35966870746142</v>
      </c>
      <c r="Q21" s="107"/>
      <c r="R21" s="106"/>
      <c r="U21" s="66"/>
      <c r="V21" s="62">
        <f t="shared" si="2"/>
        <v>112.48959051931787</v>
      </c>
      <c r="W21" s="62">
        <f t="shared" si="3"/>
        <v>183.24966255524828</v>
      </c>
      <c r="X21" s="62">
        <f t="shared" si="4"/>
        <v>233.22807084693011</v>
      </c>
      <c r="Y21" s="62">
        <f t="shared" si="5"/>
        <v>262.92450140587221</v>
      </c>
      <c r="Z21" s="62">
        <f t="shared" si="6"/>
        <v>326.01609506880595</v>
      </c>
      <c r="AA21" s="117">
        <f t="shared" si="7"/>
        <v>381.07002783327567</v>
      </c>
      <c r="AB21" s="117">
        <f t="shared" si="8"/>
        <v>445.64653976543377</v>
      </c>
      <c r="AC21" s="117">
        <f t="shared" si="9"/>
        <v>496.00570115250616</v>
      </c>
      <c r="AD21" s="117">
        <f t="shared" si="10"/>
        <v>551.32761107477404</v>
      </c>
      <c r="AE21" s="117">
        <f t="shared" si="11"/>
        <v>635.82136825932935</v>
      </c>
      <c r="AF21" s="117">
        <f t="shared" si="12"/>
        <v>628.35966870746142</v>
      </c>
      <c r="AH21" s="50">
        <f t="shared" si="19"/>
        <v>3.1424306651204814</v>
      </c>
      <c r="AI21" s="50">
        <f t="shared" si="14"/>
        <v>3.2820443198633145</v>
      </c>
      <c r="AJ21" s="50">
        <f t="shared" si="14"/>
        <v>2.7805962402914997</v>
      </c>
      <c r="AK21" s="50">
        <f t="shared" si="14"/>
        <v>2.1089467591169737</v>
      </c>
      <c r="AL21" s="50">
        <f t="shared" si="14"/>
        <v>2.0945864364157742</v>
      </c>
      <c r="AM21" s="50">
        <f t="shared" si="14"/>
        <v>2.0043236405360485</v>
      </c>
      <c r="AN21" s="50">
        <f t="shared" si="14"/>
        <v>2.0660287793596432</v>
      </c>
      <c r="AO21" s="50">
        <f t="shared" si="14"/>
        <v>1.938991662246023</v>
      </c>
      <c r="AP21" s="50">
        <f t="shared" si="14"/>
        <v>1.8563656755370463</v>
      </c>
      <c r="AQ21" s="50">
        <f t="shared" si="14"/>
        <v>1.8694965003523325</v>
      </c>
      <c r="AR21" s="50">
        <f t="shared" si="14"/>
        <v>1.7156296926397423</v>
      </c>
      <c r="AT21" s="66">
        <f t="shared" si="20"/>
        <v>1.4643975782522979E-2</v>
      </c>
      <c r="AU21" s="66">
        <f t="shared" si="15"/>
        <v>1.5294586471139456E-2</v>
      </c>
      <c r="AV21" s="66">
        <f t="shared" si="15"/>
        <v>1.295779870523953E-2</v>
      </c>
      <c r="AW21" s="66">
        <f t="shared" si="15"/>
        <v>9.8278589277816918E-3</v>
      </c>
      <c r="AX21" s="66">
        <f t="shared" si="15"/>
        <v>9.7609386866448784E-3</v>
      </c>
      <c r="AY21" s="66">
        <f t="shared" si="15"/>
        <v>9.3403069089585955E-3</v>
      </c>
      <c r="AZ21" s="66">
        <f t="shared" si="15"/>
        <v>9.6278577429736688E-3</v>
      </c>
      <c r="BA21" s="66">
        <f t="shared" si="15"/>
        <v>9.0358547157813208E-3</v>
      </c>
      <c r="BB21" s="66">
        <f t="shared" si="15"/>
        <v>8.6508110736722189E-3</v>
      </c>
      <c r="BC21" s="66">
        <f t="shared" si="15"/>
        <v>8.7120017572834448E-3</v>
      </c>
      <c r="BD21" s="66">
        <f t="shared" si="15"/>
        <v>7.994970246966604E-3</v>
      </c>
    </row>
    <row r="22" spans="1:56" ht="12" customHeight="1">
      <c r="B22" s="97" t="s">
        <v>332</v>
      </c>
      <c r="C22" s="108"/>
      <c r="D22" s="109">
        <f t="shared" ref="D22:N22" si="21">SUM(D6:D18)</f>
        <v>1507.7395031716771</v>
      </c>
      <c r="E22" s="109">
        <f t="shared" si="21"/>
        <v>1520.3296355362893</v>
      </c>
      <c r="F22" s="109">
        <f t="shared" si="21"/>
        <v>1630.911878988635</v>
      </c>
      <c r="G22" s="109">
        <f t="shared" si="21"/>
        <v>1844.2254425295309</v>
      </c>
      <c r="H22" s="109">
        <f t="shared" si="21"/>
        <v>1810.206376247233</v>
      </c>
      <c r="I22" s="109">
        <f t="shared" si="21"/>
        <v>1894.5954952276661</v>
      </c>
      <c r="J22" s="109">
        <f t="shared" si="21"/>
        <v>1863.0031194352077</v>
      </c>
      <c r="K22" s="109">
        <f t="shared" si="21"/>
        <v>1693.0822307270139</v>
      </c>
      <c r="L22" s="109">
        <f t="shared" si="21"/>
        <v>1721.116042231341</v>
      </c>
      <c r="M22" s="109">
        <f t="shared" si="21"/>
        <v>1949.5110451986081</v>
      </c>
      <c r="N22" s="109">
        <f t="shared" si="21"/>
        <v>1896.2335845367891</v>
      </c>
      <c r="O22" s="109">
        <f>SUM(O6:O18)</f>
        <v>1582.4247287511919</v>
      </c>
      <c r="P22" s="99">
        <f>SUM(P6:P18)</f>
        <v>20913.379082581185</v>
      </c>
      <c r="Q22" s="110"/>
      <c r="R22" s="98"/>
      <c r="S22" s="98"/>
      <c r="T22" s="301"/>
      <c r="V22" s="99">
        <f t="shared" ref="V22:AF22" si="22">SUM(V6:V18)</f>
        <v>3028.069138707966</v>
      </c>
      <c r="W22" s="99">
        <f t="shared" si="22"/>
        <v>4658.9810176966012</v>
      </c>
      <c r="X22" s="99">
        <f t="shared" si="22"/>
        <v>6503.2064602261307</v>
      </c>
      <c r="Y22" s="99">
        <f t="shared" si="22"/>
        <v>8313.412836473366</v>
      </c>
      <c r="Z22" s="99">
        <f t="shared" si="22"/>
        <v>10208.00833170103</v>
      </c>
      <c r="AA22" s="99">
        <f t="shared" si="22"/>
        <v>12071.011451136237</v>
      </c>
      <c r="AB22" s="99">
        <f t="shared" si="22"/>
        <v>13764.093681863253</v>
      </c>
      <c r="AC22" s="99">
        <f t="shared" si="22"/>
        <v>15485.209724094597</v>
      </c>
      <c r="AD22" s="99">
        <f t="shared" si="22"/>
        <v>17434.720769293206</v>
      </c>
      <c r="AE22" s="99">
        <f t="shared" si="22"/>
        <v>19330.954353829995</v>
      </c>
      <c r="AF22" s="99">
        <f t="shared" si="22"/>
        <v>20913.379082581185</v>
      </c>
      <c r="AH22" s="50">
        <f t="shared" si="19"/>
        <v>84.590025385031311</v>
      </c>
      <c r="AI22" s="50">
        <f t="shared" si="19"/>
        <v>83.443439798269893</v>
      </c>
      <c r="AJ22" s="50">
        <f t="shared" si="19"/>
        <v>77.53265448485439</v>
      </c>
      <c r="AK22" s="50">
        <f t="shared" si="19"/>
        <v>66.68281185258293</v>
      </c>
      <c r="AL22" s="50">
        <f t="shared" si="19"/>
        <v>65.584356471380943</v>
      </c>
      <c r="AM22" s="50">
        <f t="shared" si="19"/>
        <v>63.490203504745516</v>
      </c>
      <c r="AN22" s="50">
        <f t="shared" si="19"/>
        <v>63.810691054618189</v>
      </c>
      <c r="AO22" s="50">
        <f t="shared" si="19"/>
        <v>60.534974645217851</v>
      </c>
      <c r="AP22" s="50">
        <f t="shared" si="19"/>
        <v>58.704147132401125</v>
      </c>
      <c r="AQ22" s="50">
        <f t="shared" si="19"/>
        <v>56.838529368544222</v>
      </c>
      <c r="AR22" s="50">
        <f t="shared" si="19"/>
        <v>57.100440900848547</v>
      </c>
      <c r="AT22" s="66">
        <f>AH22/AT$4</f>
        <v>0.39419621789297593</v>
      </c>
      <c r="AU22" s="66">
        <f t="shared" ref="AU22:BD22" si="23">AI22/AU$4</f>
        <v>0.38885303824815776</v>
      </c>
      <c r="AV22" s="66">
        <f t="shared" si="23"/>
        <v>0.36130831054864287</v>
      </c>
      <c r="AW22" s="66">
        <f t="shared" si="23"/>
        <v>0.31074718456590716</v>
      </c>
      <c r="AX22" s="66">
        <f t="shared" si="23"/>
        <v>0.30562829549094733</v>
      </c>
      <c r="AY22" s="66">
        <f t="shared" si="23"/>
        <v>0.29586937680781006</v>
      </c>
      <c r="AZ22" s="66">
        <f t="shared" si="23"/>
        <v>0.29736287417309099</v>
      </c>
      <c r="BA22" s="66">
        <f t="shared" si="23"/>
        <v>0.28209777626588467</v>
      </c>
      <c r="BB22" s="66">
        <f t="shared" si="23"/>
        <v>0.2735659750531324</v>
      </c>
      <c r="BC22" s="66">
        <f t="shared" si="23"/>
        <v>0.2648720485151167</v>
      </c>
      <c r="BD22" s="66">
        <f t="shared" si="23"/>
        <v>0.26609257699926103</v>
      </c>
    </row>
    <row r="23" spans="1:56" ht="13.5">
      <c r="B23" s="97" t="s">
        <v>333</v>
      </c>
      <c r="C23" s="108"/>
      <c r="D23" s="111">
        <f>D22/D5*1000</f>
        <v>93.969429926561361</v>
      </c>
      <c r="E23" s="111">
        <f t="shared" ref="E23:N23" si="24">E22/E5*1000</f>
        <v>76.970921199690622</v>
      </c>
      <c r="F23" s="111">
        <f t="shared" si="24"/>
        <v>81.395013175057883</v>
      </c>
      <c r="G23" s="111">
        <f t="shared" si="24"/>
        <v>65.764199355615702</v>
      </c>
      <c r="H23" s="111">
        <f t="shared" si="24"/>
        <v>44.374328976007085</v>
      </c>
      <c r="I23" s="111">
        <f t="shared" si="24"/>
        <v>61.163335977132817</v>
      </c>
      <c r="J23" s="111">
        <f t="shared" si="24"/>
        <v>54.036114494741646</v>
      </c>
      <c r="K23" s="111">
        <f t="shared" si="24"/>
        <v>66.192909169091166</v>
      </c>
      <c r="L23" s="111">
        <f t="shared" si="24"/>
        <v>42.91631862735241</v>
      </c>
      <c r="M23" s="111">
        <f t="shared" si="24"/>
        <v>47.333164474193509</v>
      </c>
      <c r="N23" s="111">
        <f t="shared" si="24"/>
        <v>43.985933299392002</v>
      </c>
      <c r="O23" s="111">
        <f>O22/O5*1000</f>
        <v>60.506432483890642</v>
      </c>
      <c r="P23" s="111">
        <f>P22/P5*1000</f>
        <v>57.100440900848547</v>
      </c>
      <c r="Q23" s="100">
        <f>P23</f>
        <v>57.100440900848547</v>
      </c>
      <c r="R23" s="98"/>
      <c r="S23" s="102">
        <f>Q23/$P$4</f>
        <v>0.26609257699926103</v>
      </c>
      <c r="T23" s="102"/>
      <c r="V23" s="111">
        <f>V22/V5*1000</f>
        <v>84.590025385031311</v>
      </c>
      <c r="W23" s="111">
        <f t="shared" ref="W23:AF23" si="25">W22/W5*1000</f>
        <v>83.443439798269893</v>
      </c>
      <c r="X23" s="111">
        <f t="shared" si="25"/>
        <v>77.53265448485439</v>
      </c>
      <c r="Y23" s="111">
        <f t="shared" si="25"/>
        <v>66.68281185258293</v>
      </c>
      <c r="Z23" s="111">
        <f t="shared" si="25"/>
        <v>65.584356471380943</v>
      </c>
      <c r="AA23" s="111">
        <f t="shared" si="25"/>
        <v>63.490203504745516</v>
      </c>
      <c r="AB23" s="111">
        <f t="shared" si="25"/>
        <v>63.810691054618189</v>
      </c>
      <c r="AC23" s="111">
        <f t="shared" si="25"/>
        <v>60.534974645217851</v>
      </c>
      <c r="AD23" s="111">
        <f t="shared" si="25"/>
        <v>58.704147132401125</v>
      </c>
      <c r="AE23" s="111">
        <f t="shared" si="25"/>
        <v>56.838529368544222</v>
      </c>
      <c r="AF23" s="111">
        <f t="shared" si="25"/>
        <v>57.100440900848547</v>
      </c>
    </row>
    <row r="24" spans="1:56" ht="12.5" customHeight="1">
      <c r="B24" s="55"/>
      <c r="C24" s="56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</row>
    <row r="25" spans="1:56" ht="12.5" customHeight="1"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U25" s="50"/>
    </row>
    <row r="26" spans="1:56" ht="12.5" customHeight="1">
      <c r="B26" s="402" t="s">
        <v>412</v>
      </c>
      <c r="C26" s="402"/>
      <c r="D26" s="62">
        <v>565.60930708333308</v>
      </c>
      <c r="E26" s="62">
        <v>565.60930708333399</v>
      </c>
      <c r="F26" s="62">
        <v>565.6093070833308</v>
      </c>
      <c r="G26" s="62">
        <v>565.60930708333262</v>
      </c>
      <c r="H26" s="62">
        <v>565.60930708333308</v>
      </c>
      <c r="I26" s="62">
        <v>565.60930708333262</v>
      </c>
      <c r="J26" s="62">
        <v>565.60930708333422</v>
      </c>
      <c r="K26" s="62">
        <v>565.60930708333399</v>
      </c>
      <c r="L26" s="62">
        <v>565.60930708333171</v>
      </c>
      <c r="M26" s="62">
        <v>565.60930708333262</v>
      </c>
      <c r="N26" s="62">
        <v>565.60930708333444</v>
      </c>
      <c r="O26" s="62">
        <v>482.93023610139062</v>
      </c>
      <c r="P26" s="74">
        <f>SUM(D26:O26)</f>
        <v>6704.6326140180536</v>
      </c>
      <c r="Q26" s="87">
        <f t="shared" ref="Q26" si="26">P26/$P$5*1000</f>
        <v>18.305864242546342</v>
      </c>
      <c r="R26" s="50"/>
      <c r="U26" s="50"/>
    </row>
    <row r="27" spans="1:56">
      <c r="Q27" s="87">
        <f>Q23-Q26</f>
        <v>38.794576658302205</v>
      </c>
      <c r="R27" s="49" t="s">
        <v>342</v>
      </c>
      <c r="S27" s="106">
        <f>Q27/P4</f>
        <v>0.18078579978967568</v>
      </c>
      <c r="T27" s="106"/>
    </row>
    <row r="28" spans="1:56" ht="14" customHeight="1">
      <c r="C28" s="401" t="s">
        <v>450</v>
      </c>
      <c r="D28" s="401"/>
      <c r="E28" s="401"/>
      <c r="F28" s="401"/>
      <c r="G28" s="401"/>
      <c r="H28" s="401"/>
      <c r="I28" s="401"/>
      <c r="J28" s="401"/>
      <c r="K28" s="401"/>
      <c r="L28" s="401"/>
      <c r="M28" s="401"/>
      <c r="N28" s="401"/>
      <c r="O28" s="401"/>
      <c r="P28" s="401"/>
    </row>
    <row r="29" spans="1:56" ht="13.5">
      <c r="A29" s="48" t="s">
        <v>604</v>
      </c>
      <c r="C29" s="51" t="s">
        <v>334</v>
      </c>
      <c r="D29" s="53" t="s">
        <v>320</v>
      </c>
      <c r="E29" s="53" t="s">
        <v>321</v>
      </c>
      <c r="F29" s="53" t="s">
        <v>322</v>
      </c>
      <c r="G29" s="53" t="s">
        <v>323</v>
      </c>
      <c r="H29" s="53" t="s">
        <v>324</v>
      </c>
      <c r="I29" s="53" t="s">
        <v>325</v>
      </c>
      <c r="J29" s="53" t="s">
        <v>326</v>
      </c>
      <c r="K29" s="53" t="s">
        <v>327</v>
      </c>
      <c r="L29" s="53" t="s">
        <v>328</v>
      </c>
      <c r="M29" s="53" t="s">
        <v>329</v>
      </c>
      <c r="N29" s="53" t="s">
        <v>330</v>
      </c>
      <c r="O29" s="53" t="s">
        <v>331</v>
      </c>
      <c r="P29" s="54" t="s">
        <v>332</v>
      </c>
      <c r="Q29" s="82" t="s">
        <v>333</v>
      </c>
      <c r="R29" s="82" t="s">
        <v>430</v>
      </c>
      <c r="S29" s="82" t="s">
        <v>434</v>
      </c>
      <c r="T29" s="82" t="s">
        <v>424</v>
      </c>
    </row>
    <row r="30" spans="1:56" ht="13.5">
      <c r="A30" s="349">
        <v>222</v>
      </c>
      <c r="B30" s="400" t="s">
        <v>435</v>
      </c>
      <c r="C30" s="400"/>
      <c r="D30" s="140">
        <v>238.80896960562177</v>
      </c>
      <c r="E30" s="140">
        <v>224.1535219946139</v>
      </c>
      <c r="F30" s="140">
        <v>221.84897085175041</v>
      </c>
      <c r="G30" s="140">
        <v>218.88846179582464</v>
      </c>
      <c r="H30" s="140">
        <v>220.99254807334901</v>
      </c>
      <c r="I30" s="140">
        <v>223.76946593324797</v>
      </c>
      <c r="J30" s="140">
        <v>228.17739156797731</v>
      </c>
      <c r="K30" s="140">
        <v>224.80468401877042</v>
      </c>
      <c r="L30" s="140">
        <v>205.80772063556066</v>
      </c>
      <c r="M30" s="140">
        <v>223.36513199881333</v>
      </c>
      <c r="N30" s="140">
        <v>220</v>
      </c>
      <c r="O30" s="75">
        <v>212</v>
      </c>
      <c r="P30" s="74"/>
      <c r="Q30" s="62">
        <f>AVERAGE(D30:O30)</f>
        <v>221.88473887296081</v>
      </c>
      <c r="S30" s="62">
        <f>AVERAGE(D30:O30)</f>
        <v>221.88473887296081</v>
      </c>
      <c r="T30" s="62"/>
      <c r="AT30" s="62">
        <f>$S$30</f>
        <v>221.88473887296081</v>
      </c>
      <c r="AU30" s="62">
        <f t="shared" ref="AU30:BD30" si="27">$S$30</f>
        <v>221.88473887296081</v>
      </c>
      <c r="AV30" s="62">
        <f t="shared" si="27"/>
        <v>221.88473887296081</v>
      </c>
      <c r="AW30" s="62">
        <f t="shared" si="27"/>
        <v>221.88473887296081</v>
      </c>
      <c r="AX30" s="62">
        <f t="shared" si="27"/>
        <v>221.88473887296081</v>
      </c>
      <c r="AY30" s="62">
        <f t="shared" si="27"/>
        <v>221.88473887296081</v>
      </c>
      <c r="AZ30" s="62">
        <f t="shared" si="27"/>
        <v>221.88473887296081</v>
      </c>
      <c r="BA30" s="62">
        <f t="shared" si="27"/>
        <v>221.88473887296081</v>
      </c>
      <c r="BB30" s="62">
        <f t="shared" si="27"/>
        <v>221.88473887296081</v>
      </c>
      <c r="BC30" s="62">
        <f t="shared" si="27"/>
        <v>221.88473887296081</v>
      </c>
      <c r="BD30" s="62">
        <f t="shared" si="27"/>
        <v>221.88473887296081</v>
      </c>
    </row>
    <row r="31" spans="1:56" s="76" customFormat="1" ht="13.5">
      <c r="A31" s="355">
        <f>SUM(D31:F31)</f>
        <v>140941</v>
      </c>
      <c r="C31" s="73" t="s">
        <v>411</v>
      </c>
      <c r="D31" s="83">
        <v>48571</v>
      </c>
      <c r="E31" s="83">
        <v>46033</v>
      </c>
      <c r="F31" s="83">
        <v>46337</v>
      </c>
      <c r="G31" s="83">
        <v>49363</v>
      </c>
      <c r="H31" s="83">
        <v>53704</v>
      </c>
      <c r="I31" s="83">
        <v>29664</v>
      </c>
      <c r="J31" s="83">
        <v>41857</v>
      </c>
      <c r="K31" s="77">
        <v>31977</v>
      </c>
      <c r="L31" s="77">
        <v>28268</v>
      </c>
      <c r="M31" s="75">
        <v>26211</v>
      </c>
      <c r="N31" s="77">
        <v>34024</v>
      </c>
      <c r="O31" s="156">
        <v>42093</v>
      </c>
      <c r="P31" s="116">
        <f t="shared" ref="P31:P47" si="28">SUM(D31:O31)</f>
        <v>478102</v>
      </c>
      <c r="R31" s="79"/>
      <c r="U31" s="79"/>
      <c r="V31" s="49">
        <f t="shared" ref="V31:V47" si="29">D31+E31</f>
        <v>94604</v>
      </c>
      <c r="W31" s="49">
        <f t="shared" ref="W31:W47" si="30">V31+F31</f>
        <v>140941</v>
      </c>
      <c r="X31" s="49">
        <f t="shared" ref="X31:X47" si="31">W31+G31</f>
        <v>190304</v>
      </c>
      <c r="Y31" s="49">
        <f t="shared" ref="Y31:Y47" si="32">X31+H31</f>
        <v>244008</v>
      </c>
      <c r="Z31" s="49">
        <f t="shared" ref="Z31:Z47" si="33">Y31+I31</f>
        <v>273672</v>
      </c>
      <c r="AA31" s="48">
        <f t="shared" ref="AA31:AA47" si="34">Z31+J31</f>
        <v>315529</v>
      </c>
      <c r="AB31" s="48">
        <f t="shared" ref="AB31:AB47" si="35">AA31+K31</f>
        <v>347506</v>
      </c>
      <c r="AC31" s="48">
        <f t="shared" ref="AC31:AC47" si="36">AB31+L31</f>
        <v>375774</v>
      </c>
      <c r="AD31" s="48">
        <f t="shared" ref="AD31:AD47" si="37">AC31+M31</f>
        <v>401985</v>
      </c>
      <c r="AE31" s="48">
        <f t="shared" ref="AE31:AE47" si="38">AD31+N31</f>
        <v>436009</v>
      </c>
      <c r="AF31" s="48">
        <f t="shared" ref="AF31:AF47" si="39">AE31+O31</f>
        <v>478102</v>
      </c>
    </row>
    <row r="32" spans="1:56" ht="13.5">
      <c r="A32" s="355">
        <f t="shared" ref="A32:A47" si="40">SUM(D32:F32)</f>
        <v>1620.6203157777777</v>
      </c>
      <c r="B32" s="398" t="s">
        <v>135</v>
      </c>
      <c r="C32" s="48" t="s">
        <v>401</v>
      </c>
      <c r="D32" s="83">
        <v>546.80647577777768</v>
      </c>
      <c r="E32" s="83">
        <v>512.30485999999996</v>
      </c>
      <c r="F32" s="83">
        <v>561.50898000000007</v>
      </c>
      <c r="G32" s="83">
        <v>550.63785000000007</v>
      </c>
      <c r="H32" s="83">
        <v>579.54899931903492</v>
      </c>
      <c r="I32" s="83">
        <v>564.0017499999999</v>
      </c>
      <c r="J32" s="83">
        <v>578.95374000000004</v>
      </c>
      <c r="K32" s="83">
        <f>179.357147750699+398</f>
        <v>577.35714775069903</v>
      </c>
      <c r="L32" s="83">
        <f>173.65131+391</f>
        <v>564.65130999999997</v>
      </c>
      <c r="M32" s="83">
        <v>370.28689000000003</v>
      </c>
      <c r="N32" s="83">
        <v>546.43939367390215</v>
      </c>
      <c r="O32" s="83">
        <v>562</v>
      </c>
      <c r="P32" s="84">
        <f t="shared" si="28"/>
        <v>6514.4973965214149</v>
      </c>
      <c r="Q32" s="152">
        <f>P32/$P$31*1000</f>
        <v>13.62574805485318</v>
      </c>
      <c r="R32" s="63">
        <f>P32/$P$48</f>
        <v>0.3284915873279487</v>
      </c>
      <c r="S32" s="66">
        <f>Q32/$S$30</f>
        <v>6.1409126756818304E-2</v>
      </c>
      <c r="T32" s="66"/>
      <c r="U32" s="130" t="s">
        <v>680</v>
      </c>
      <c r="V32" s="62">
        <f t="shared" si="29"/>
        <v>1059.1113357777776</v>
      </c>
      <c r="W32" s="62">
        <f t="shared" si="30"/>
        <v>1620.6203157777777</v>
      </c>
      <c r="X32" s="62">
        <f t="shared" si="31"/>
        <v>2171.2581657777778</v>
      </c>
      <c r="Y32" s="62">
        <f t="shared" si="32"/>
        <v>2750.8071650968127</v>
      </c>
      <c r="Z32" s="62">
        <f t="shared" si="33"/>
        <v>3314.8089150968126</v>
      </c>
      <c r="AA32" s="117">
        <f t="shared" si="34"/>
        <v>3893.7626550968125</v>
      </c>
      <c r="AB32" s="117">
        <f t="shared" si="35"/>
        <v>4471.1198028475119</v>
      </c>
      <c r="AC32" s="117">
        <f t="shared" si="36"/>
        <v>5035.7711128475121</v>
      </c>
      <c r="AD32" s="117">
        <f t="shared" si="37"/>
        <v>5406.0580028475124</v>
      </c>
      <c r="AE32" s="117">
        <f t="shared" si="38"/>
        <v>5952.4973965214149</v>
      </c>
      <c r="AF32" s="117">
        <f t="shared" si="39"/>
        <v>6514.4973965214149</v>
      </c>
      <c r="AH32" s="50">
        <f>V32/V$31*1000</f>
        <v>11.19520671195486</v>
      </c>
      <c r="AI32" s="50">
        <f t="shared" ref="AI32:AR47" si="41">W32/W$31*1000</f>
        <v>11.498572564248713</v>
      </c>
      <c r="AJ32" s="50">
        <f t="shared" si="41"/>
        <v>11.409419485548268</v>
      </c>
      <c r="AK32" s="50">
        <f t="shared" si="41"/>
        <v>11.273430236290665</v>
      </c>
      <c r="AL32" s="50">
        <f t="shared" si="41"/>
        <v>12.112342201967365</v>
      </c>
      <c r="AM32" s="50">
        <f t="shared" si="41"/>
        <v>12.340427203511602</v>
      </c>
      <c r="AN32" s="50">
        <f t="shared" si="41"/>
        <v>12.866309654646285</v>
      </c>
      <c r="AO32" s="50">
        <f t="shared" si="41"/>
        <v>13.401063173203873</v>
      </c>
      <c r="AP32" s="50">
        <f t="shared" si="41"/>
        <v>13.448407285962194</v>
      </c>
      <c r="AQ32" s="50">
        <f t="shared" si="41"/>
        <v>13.652235152305146</v>
      </c>
      <c r="AR32" s="50">
        <f t="shared" si="41"/>
        <v>13.62574805485318</v>
      </c>
      <c r="AT32" s="66">
        <f>AH32/AT$30</f>
        <v>5.045505503812333E-2</v>
      </c>
      <c r="AU32" s="66">
        <f t="shared" ref="AU32:BD47" si="42">AI32/AU$30</f>
        <v>5.1822277740481162E-2</v>
      </c>
      <c r="AV32" s="66">
        <f t="shared" si="42"/>
        <v>5.1420478684118441E-2</v>
      </c>
      <c r="AW32" s="66">
        <f t="shared" si="42"/>
        <v>5.0807596293250344E-2</v>
      </c>
      <c r="AX32" s="66">
        <f t="shared" si="42"/>
        <v>5.4588442014942888E-2</v>
      </c>
      <c r="AY32" s="66">
        <f t="shared" si="42"/>
        <v>5.561638563424167E-2</v>
      </c>
      <c r="AZ32" s="66">
        <f t="shared" si="42"/>
        <v>5.7986456031177691E-2</v>
      </c>
      <c r="BA32" s="66">
        <f t="shared" si="42"/>
        <v>6.0396506948937105E-2</v>
      </c>
      <c r="BB32" s="66">
        <f t="shared" si="42"/>
        <v>6.0609879499923712E-2</v>
      </c>
      <c r="BC32" s="66">
        <f t="shared" si="42"/>
        <v>6.1528499984497248E-2</v>
      </c>
      <c r="BD32" s="66">
        <f t="shared" si="42"/>
        <v>6.1409126756818304E-2</v>
      </c>
    </row>
    <row r="33" spans="1:59" ht="13.5">
      <c r="A33" s="355">
        <f t="shared" si="40"/>
        <v>147.24680000000001</v>
      </c>
      <c r="B33" s="398"/>
      <c r="C33" s="48" t="s">
        <v>402</v>
      </c>
      <c r="D33" s="83">
        <v>47.534309999999998</v>
      </c>
      <c r="E33" s="83">
        <v>55.924410000000009</v>
      </c>
      <c r="F33" s="83">
        <v>43.788080000000001</v>
      </c>
      <c r="G33" s="83">
        <v>40.602669999999996</v>
      </c>
      <c r="H33" s="83">
        <v>37.964179999999992</v>
      </c>
      <c r="I33" s="83">
        <v>36.033090000000001</v>
      </c>
      <c r="J33" s="83">
        <v>41.461160000000007</v>
      </c>
      <c r="K33" s="83">
        <v>53.833399999999997</v>
      </c>
      <c r="L33" s="83">
        <v>45.241030000000002</v>
      </c>
      <c r="M33" s="62">
        <v>35.500890000000005</v>
      </c>
      <c r="N33" s="83">
        <v>45.64884</v>
      </c>
      <c r="O33" s="83">
        <v>-14.332680000000003</v>
      </c>
      <c r="P33" s="84">
        <f t="shared" si="28"/>
        <v>469.19938000000008</v>
      </c>
      <c r="Q33" s="87">
        <f t="shared" ref="Q33:Q47" si="43">P33/$P$31*1000</f>
        <v>0.98137924543298305</v>
      </c>
      <c r="R33" s="63">
        <f t="shared" ref="R33:R44" si="44">P33/$P$48</f>
        <v>2.3659238729881155E-2</v>
      </c>
      <c r="S33" s="66">
        <f t="shared" ref="S33:S47" si="45">Q33/$S$30</f>
        <v>4.4229235882458223E-3</v>
      </c>
      <c r="T33" s="66"/>
      <c r="U33" s="63"/>
      <c r="V33" s="62">
        <f t="shared" si="29"/>
        <v>103.45872</v>
      </c>
      <c r="W33" s="62">
        <f t="shared" si="30"/>
        <v>147.24680000000001</v>
      </c>
      <c r="X33" s="62">
        <f t="shared" si="31"/>
        <v>187.84947</v>
      </c>
      <c r="Y33" s="62">
        <f t="shared" si="32"/>
        <v>225.81365</v>
      </c>
      <c r="Z33" s="62">
        <f t="shared" si="33"/>
        <v>261.84674000000001</v>
      </c>
      <c r="AA33" s="117">
        <f t="shared" si="34"/>
        <v>303.30790000000002</v>
      </c>
      <c r="AB33" s="117">
        <f t="shared" si="35"/>
        <v>357.1413</v>
      </c>
      <c r="AC33" s="117">
        <f t="shared" si="36"/>
        <v>402.38233000000002</v>
      </c>
      <c r="AD33" s="117">
        <f t="shared" si="37"/>
        <v>437.88322000000005</v>
      </c>
      <c r="AE33" s="117">
        <f t="shared" si="38"/>
        <v>483.53206000000006</v>
      </c>
      <c r="AF33" s="117">
        <f t="shared" si="39"/>
        <v>469.19938000000008</v>
      </c>
      <c r="AH33" s="50">
        <f t="shared" ref="AH33:AR48" si="46">V33/V$31*1000</f>
        <v>1.0935977337110481</v>
      </c>
      <c r="AI33" s="50">
        <f t="shared" si="41"/>
        <v>1.0447407071043913</v>
      </c>
      <c r="AJ33" s="50">
        <f t="shared" si="41"/>
        <v>0.98710205776021509</v>
      </c>
      <c r="AK33" s="50">
        <f t="shared" si="41"/>
        <v>0.92543543654306415</v>
      </c>
      <c r="AL33" s="50">
        <f t="shared" si="41"/>
        <v>0.95679039141746336</v>
      </c>
      <c r="AM33" s="50">
        <f t="shared" si="41"/>
        <v>0.96126790247489136</v>
      </c>
      <c r="AN33" s="50">
        <f t="shared" si="41"/>
        <v>1.0277270032747636</v>
      </c>
      <c r="AO33" s="50">
        <f t="shared" si="41"/>
        <v>1.0708093960731717</v>
      </c>
      <c r="AP33" s="50">
        <f t="shared" si="41"/>
        <v>1.089302386904984</v>
      </c>
      <c r="AQ33" s="50">
        <f t="shared" si="41"/>
        <v>1.1089955941276441</v>
      </c>
      <c r="AR33" s="50">
        <f t="shared" si="41"/>
        <v>0.98137924543298305</v>
      </c>
      <c r="AT33" s="66">
        <f t="shared" ref="AT33:BD48" si="47">AH33/AT$30</f>
        <v>4.9286748573419597E-3</v>
      </c>
      <c r="AU33" s="66">
        <f t="shared" si="42"/>
        <v>4.7084838390014433E-3</v>
      </c>
      <c r="AV33" s="66">
        <f t="shared" si="42"/>
        <v>4.4487154131198558E-3</v>
      </c>
      <c r="AW33" s="66">
        <f t="shared" si="42"/>
        <v>4.1707935446291255E-3</v>
      </c>
      <c r="AX33" s="66">
        <f t="shared" si="42"/>
        <v>4.3121054484295549E-3</v>
      </c>
      <c r="AY33" s="66">
        <f t="shared" si="42"/>
        <v>4.3322848942092471E-3</v>
      </c>
      <c r="AZ33" s="66">
        <f t="shared" si="42"/>
        <v>4.631805722624234E-3</v>
      </c>
      <c r="BA33" s="66">
        <f t="shared" si="42"/>
        <v>4.8259713647375233E-3</v>
      </c>
      <c r="BB33" s="66">
        <f t="shared" si="42"/>
        <v>4.9093163975042903E-3</v>
      </c>
      <c r="BC33" s="66">
        <f t="shared" si="42"/>
        <v>4.9980706188296935E-3</v>
      </c>
      <c r="BD33" s="66">
        <f t="shared" si="42"/>
        <v>4.4229235882458223E-3</v>
      </c>
    </row>
    <row r="34" spans="1:59" ht="13.5">
      <c r="A34" s="355">
        <f t="shared" si="40"/>
        <v>6.6823899999999998</v>
      </c>
      <c r="B34" s="398"/>
      <c r="C34" s="48" t="s">
        <v>403</v>
      </c>
      <c r="D34" s="83">
        <v>2.51573</v>
      </c>
      <c r="E34" s="83">
        <v>2.0833300000000001</v>
      </c>
      <c r="F34" s="83">
        <v>2.0833300000000001</v>
      </c>
      <c r="G34" s="83">
        <v>2.0833300000000001</v>
      </c>
      <c r="H34" s="83">
        <v>2.0833300000000001</v>
      </c>
      <c r="I34" s="91">
        <v>68.225250000000003</v>
      </c>
      <c r="J34" s="83">
        <v>0</v>
      </c>
      <c r="K34" s="83">
        <v>0</v>
      </c>
      <c r="L34" s="83">
        <v>0</v>
      </c>
      <c r="M34" s="62">
        <v>35.023249999999997</v>
      </c>
      <c r="N34" s="83">
        <v>32.763539999999999</v>
      </c>
      <c r="O34" s="83">
        <v>91.929239999999993</v>
      </c>
      <c r="P34" s="84">
        <f t="shared" si="28"/>
        <v>238.79033000000001</v>
      </c>
      <c r="Q34" s="87">
        <f t="shared" si="43"/>
        <v>0.4994547816156385</v>
      </c>
      <c r="R34" s="63">
        <f t="shared" si="44"/>
        <v>1.2040931136475716E-2</v>
      </c>
      <c r="S34" s="66">
        <f t="shared" si="45"/>
        <v>2.2509650017056796E-3</v>
      </c>
      <c r="T34" s="66"/>
      <c r="U34" s="92" t="s">
        <v>432</v>
      </c>
      <c r="V34" s="62">
        <f t="shared" si="29"/>
        <v>4.5990599999999997</v>
      </c>
      <c r="W34" s="62">
        <f t="shared" si="30"/>
        <v>6.6823899999999998</v>
      </c>
      <c r="X34" s="62">
        <f t="shared" si="31"/>
        <v>8.76572</v>
      </c>
      <c r="Y34" s="62">
        <f t="shared" si="32"/>
        <v>10.84905</v>
      </c>
      <c r="Z34" s="62">
        <f t="shared" si="33"/>
        <v>79.074300000000008</v>
      </c>
      <c r="AA34" s="117">
        <f t="shared" si="34"/>
        <v>79.074300000000008</v>
      </c>
      <c r="AB34" s="117">
        <f t="shared" si="35"/>
        <v>79.074300000000008</v>
      </c>
      <c r="AC34" s="117">
        <f t="shared" si="36"/>
        <v>79.074300000000008</v>
      </c>
      <c r="AD34" s="117">
        <f t="shared" si="37"/>
        <v>114.09755000000001</v>
      </c>
      <c r="AE34" s="117">
        <f t="shared" si="38"/>
        <v>146.86109000000002</v>
      </c>
      <c r="AF34" s="117">
        <f t="shared" si="39"/>
        <v>238.79033000000001</v>
      </c>
      <c r="AH34" s="50">
        <f t="shared" si="46"/>
        <v>4.8613800684960462E-2</v>
      </c>
      <c r="AI34" s="50">
        <f t="shared" si="41"/>
        <v>4.7412676226222313E-2</v>
      </c>
      <c r="AJ34" s="50">
        <f t="shared" si="41"/>
        <v>4.6061669749453506E-2</v>
      </c>
      <c r="AK34" s="50">
        <f t="shared" si="41"/>
        <v>4.4461861906167008E-2</v>
      </c>
      <c r="AL34" s="50">
        <f t="shared" si="41"/>
        <v>0.28893821801280367</v>
      </c>
      <c r="AM34" s="50">
        <f t="shared" si="41"/>
        <v>0.25060866037670071</v>
      </c>
      <c r="AN34" s="50">
        <f t="shared" si="41"/>
        <v>0.22754801355947812</v>
      </c>
      <c r="AO34" s="50">
        <f t="shared" si="41"/>
        <v>0.21043047150680996</v>
      </c>
      <c r="AP34" s="50">
        <f t="shared" si="41"/>
        <v>0.28383534211475553</v>
      </c>
      <c r="AQ34" s="50">
        <f t="shared" si="41"/>
        <v>0.33683040946402487</v>
      </c>
      <c r="AR34" s="50">
        <f t="shared" si="41"/>
        <v>0.4994547816156385</v>
      </c>
      <c r="AT34" s="66">
        <f t="shared" si="47"/>
        <v>2.1909483694953032E-4</v>
      </c>
      <c r="AU34" s="66">
        <f t="shared" si="42"/>
        <v>2.1368155587017746E-4</v>
      </c>
      <c r="AV34" s="66">
        <f t="shared" si="42"/>
        <v>2.0759277985236255E-4</v>
      </c>
      <c r="AW34" s="66">
        <f t="shared" si="42"/>
        <v>2.0038269478111093E-4</v>
      </c>
      <c r="AX34" s="66">
        <f t="shared" si="42"/>
        <v>1.3021995991271578E-3</v>
      </c>
      <c r="AY34" s="66">
        <f t="shared" si="42"/>
        <v>1.1294542457027008E-3</v>
      </c>
      <c r="AZ34" s="66">
        <f t="shared" si="42"/>
        <v>1.0255234979894665E-3</v>
      </c>
      <c r="BA34" s="66">
        <f t="shared" si="42"/>
        <v>9.4837739889488775E-4</v>
      </c>
      <c r="BB34" s="66">
        <f t="shared" si="42"/>
        <v>1.2792017312973664E-3</v>
      </c>
      <c r="BC34" s="66">
        <f t="shared" si="42"/>
        <v>1.5180422555193204E-3</v>
      </c>
      <c r="BD34" s="66">
        <f t="shared" si="42"/>
        <v>2.2509650017056796E-3</v>
      </c>
    </row>
    <row r="35" spans="1:59" ht="13.5">
      <c r="A35" s="355">
        <f t="shared" si="40"/>
        <v>29.45393</v>
      </c>
      <c r="B35" s="398"/>
      <c r="C35" s="48" t="s">
        <v>383</v>
      </c>
      <c r="D35" s="83">
        <v>7.0547699999999995</v>
      </c>
      <c r="E35" s="83">
        <v>11.489050000000001</v>
      </c>
      <c r="F35" s="83">
        <v>10.91011</v>
      </c>
      <c r="G35" s="83">
        <v>5.5134294699999993</v>
      </c>
      <c r="H35" s="83">
        <v>6.7053899999999995</v>
      </c>
      <c r="I35" s="83">
        <v>-1.2242899999999999</v>
      </c>
      <c r="J35" s="83">
        <v>2.1997999999999998</v>
      </c>
      <c r="K35" s="83">
        <v>6.8051399999999997</v>
      </c>
      <c r="L35" s="83">
        <v>4.9742199999999999</v>
      </c>
      <c r="M35" s="62">
        <v>4.6194500000000005</v>
      </c>
      <c r="N35" s="83">
        <v>7.01973</v>
      </c>
      <c r="O35" s="83">
        <v>5.8183400000000001</v>
      </c>
      <c r="P35" s="84">
        <f t="shared" si="28"/>
        <v>71.885139470000013</v>
      </c>
      <c r="Q35" s="152">
        <f t="shared" si="43"/>
        <v>0.15035523689505589</v>
      </c>
      <c r="R35" s="63">
        <f t="shared" si="44"/>
        <v>3.624786707628498E-3</v>
      </c>
      <c r="S35" s="66">
        <f t="shared" si="45"/>
        <v>6.7762766226631371E-4</v>
      </c>
      <c r="T35" s="66"/>
      <c r="U35" s="63"/>
      <c r="V35" s="62">
        <f t="shared" si="29"/>
        <v>18.54382</v>
      </c>
      <c r="W35" s="62">
        <f t="shared" si="30"/>
        <v>29.45393</v>
      </c>
      <c r="X35" s="62">
        <f t="shared" si="31"/>
        <v>34.967359469999998</v>
      </c>
      <c r="Y35" s="62">
        <f t="shared" si="32"/>
        <v>41.672749469999999</v>
      </c>
      <c r="Z35" s="62">
        <f t="shared" si="33"/>
        <v>40.448459470000003</v>
      </c>
      <c r="AA35" s="117">
        <f t="shared" si="34"/>
        <v>42.648259469999999</v>
      </c>
      <c r="AB35" s="117">
        <f t="shared" si="35"/>
        <v>49.453399470000001</v>
      </c>
      <c r="AC35" s="117">
        <f t="shared" si="36"/>
        <v>54.427619470000003</v>
      </c>
      <c r="AD35" s="117">
        <f t="shared" si="37"/>
        <v>59.047069470000004</v>
      </c>
      <c r="AE35" s="117">
        <f t="shared" si="38"/>
        <v>66.066799470000007</v>
      </c>
      <c r="AF35" s="117">
        <f t="shared" si="39"/>
        <v>71.885139470000013</v>
      </c>
      <c r="AH35" s="50">
        <f t="shared" si="46"/>
        <v>0.19601517906219609</v>
      </c>
      <c r="AI35" s="50">
        <f t="shared" si="41"/>
        <v>0.20898056633626838</v>
      </c>
      <c r="AJ35" s="50">
        <f t="shared" si="41"/>
        <v>0.18374474246468808</v>
      </c>
      <c r="AK35" s="50">
        <f t="shared" si="41"/>
        <v>0.17078435735713582</v>
      </c>
      <c r="AL35" s="50">
        <f t="shared" si="41"/>
        <v>0.14779904217457396</v>
      </c>
      <c r="AM35" s="50">
        <f t="shared" si="41"/>
        <v>0.13516430968310361</v>
      </c>
      <c r="AN35" s="50">
        <f t="shared" si="41"/>
        <v>0.14230948377869734</v>
      </c>
      <c r="AO35" s="50">
        <f t="shared" si="41"/>
        <v>0.14484136600722775</v>
      </c>
      <c r="AP35" s="50">
        <f t="shared" si="41"/>
        <v>0.14688873831113103</v>
      </c>
      <c r="AQ35" s="50">
        <f t="shared" si="41"/>
        <v>0.15152622874757174</v>
      </c>
      <c r="AR35" s="50">
        <f t="shared" si="41"/>
        <v>0.15035523689505589</v>
      </c>
      <c r="AT35" s="66">
        <f t="shared" si="47"/>
        <v>8.8340991840102974E-4</v>
      </c>
      <c r="AU35" s="66">
        <f t="shared" si="42"/>
        <v>9.418429018496822E-4</v>
      </c>
      <c r="AV35" s="66">
        <f t="shared" si="42"/>
        <v>8.2810896953976806E-4</v>
      </c>
      <c r="AW35" s="66">
        <f t="shared" si="42"/>
        <v>7.6969853007744578E-4</v>
      </c>
      <c r="AX35" s="66">
        <f t="shared" si="42"/>
        <v>6.6610729032245746E-4</v>
      </c>
      <c r="AY35" s="66">
        <f t="shared" si="42"/>
        <v>6.0916451653978505E-4</v>
      </c>
      <c r="AZ35" s="66">
        <f t="shared" si="42"/>
        <v>6.4136670463026319E-4</v>
      </c>
      <c r="BA35" s="66">
        <f t="shared" si="42"/>
        <v>6.5277750395513262E-4</v>
      </c>
      <c r="BB35" s="66">
        <f t="shared" si="42"/>
        <v>6.6200469242380644E-4</v>
      </c>
      <c r="BC35" s="66">
        <f t="shared" si="42"/>
        <v>6.8290514037708315E-4</v>
      </c>
      <c r="BD35" s="66">
        <f t="shared" si="42"/>
        <v>6.7762766226631371E-4</v>
      </c>
    </row>
    <row r="36" spans="1:59" ht="13.5">
      <c r="A36" s="355">
        <f t="shared" si="40"/>
        <v>615.03423999999995</v>
      </c>
      <c r="B36" s="398"/>
      <c r="C36" s="48" t="s">
        <v>140</v>
      </c>
      <c r="D36" s="83">
        <v>208.04046999999997</v>
      </c>
      <c r="E36" s="83">
        <v>161.36901</v>
      </c>
      <c r="F36" s="83">
        <v>245.62475999999998</v>
      </c>
      <c r="G36" s="83">
        <v>210.35834</v>
      </c>
      <c r="H36" s="145">
        <v>241.29694999999998</v>
      </c>
      <c r="I36" s="91">
        <v>266.21334999999999</v>
      </c>
      <c r="J36" s="83">
        <v>155.68707000000003</v>
      </c>
      <c r="K36" s="83">
        <v>193.16379000000001</v>
      </c>
      <c r="L36" s="83">
        <v>188.38296</v>
      </c>
      <c r="M36" s="62">
        <v>209.28684999999999</v>
      </c>
      <c r="N36" s="83">
        <v>225.24053999999995</v>
      </c>
      <c r="O36" s="83">
        <v>270.27383000000003</v>
      </c>
      <c r="P36" s="84">
        <f t="shared" si="28"/>
        <v>2574.9379199999998</v>
      </c>
      <c r="Q36" s="152">
        <f t="shared" si="43"/>
        <v>5.3857501537328849</v>
      </c>
      <c r="R36" s="63">
        <f t="shared" si="44"/>
        <v>0.1298404762681136</v>
      </c>
      <c r="S36" s="66">
        <f t="shared" si="45"/>
        <v>2.4272738094062763E-2</v>
      </c>
      <c r="T36" s="66"/>
      <c r="U36" s="64" t="s">
        <v>340</v>
      </c>
      <c r="V36" s="62">
        <f t="shared" si="29"/>
        <v>369.40947999999997</v>
      </c>
      <c r="W36" s="62">
        <f t="shared" si="30"/>
        <v>615.03423999999995</v>
      </c>
      <c r="X36" s="62">
        <f t="shared" si="31"/>
        <v>825.39257999999995</v>
      </c>
      <c r="Y36" s="62">
        <f t="shared" si="32"/>
        <v>1066.6895299999999</v>
      </c>
      <c r="Z36" s="62">
        <f t="shared" si="33"/>
        <v>1332.9028799999999</v>
      </c>
      <c r="AA36" s="117">
        <f t="shared" si="34"/>
        <v>1488.5899499999998</v>
      </c>
      <c r="AB36" s="117">
        <f t="shared" si="35"/>
        <v>1681.7537399999999</v>
      </c>
      <c r="AC36" s="117">
        <f t="shared" si="36"/>
        <v>1870.1366999999998</v>
      </c>
      <c r="AD36" s="117">
        <f t="shared" si="37"/>
        <v>2079.42355</v>
      </c>
      <c r="AE36" s="117">
        <f t="shared" si="38"/>
        <v>2304.6640899999998</v>
      </c>
      <c r="AF36" s="117">
        <f t="shared" si="39"/>
        <v>2574.9379199999998</v>
      </c>
      <c r="AH36" s="50">
        <f t="shared" si="46"/>
        <v>3.9047976829732356</v>
      </c>
      <c r="AI36" s="50">
        <f t="shared" si="41"/>
        <v>4.3637709396130289</v>
      </c>
      <c r="AJ36" s="50">
        <f t="shared" si="41"/>
        <v>4.3372319026399868</v>
      </c>
      <c r="AK36" s="50">
        <f t="shared" si="41"/>
        <v>4.3715350726205697</v>
      </c>
      <c r="AL36" s="50">
        <f t="shared" si="41"/>
        <v>4.8704393580636669</v>
      </c>
      <c r="AM36" s="50">
        <f t="shared" si="41"/>
        <v>4.7177595403275125</v>
      </c>
      <c r="AN36" s="50">
        <f t="shared" si="41"/>
        <v>4.8394955482783031</v>
      </c>
      <c r="AO36" s="50">
        <f t="shared" si="41"/>
        <v>4.9767591690750281</v>
      </c>
      <c r="AP36" s="50">
        <f t="shared" si="41"/>
        <v>5.1728884162344366</v>
      </c>
      <c r="AQ36" s="50">
        <f t="shared" si="41"/>
        <v>5.2858177010107577</v>
      </c>
      <c r="AR36" s="50">
        <f t="shared" si="41"/>
        <v>5.3857501537328849</v>
      </c>
      <c r="AT36" s="66">
        <f t="shared" si="47"/>
        <v>1.7598315696731676E-2</v>
      </c>
      <c r="AU36" s="66">
        <f t="shared" si="42"/>
        <v>1.9666836762989311E-2</v>
      </c>
      <c r="AV36" s="66">
        <f t="shared" si="42"/>
        <v>1.9547229451968982E-2</v>
      </c>
      <c r="AW36" s="66">
        <f t="shared" si="42"/>
        <v>1.9701828502605913E-2</v>
      </c>
      <c r="AX36" s="66">
        <f t="shared" si="42"/>
        <v>2.1950312503701379E-2</v>
      </c>
      <c r="AY36" s="66">
        <f t="shared" si="42"/>
        <v>2.1262208317213947E-2</v>
      </c>
      <c r="AZ36" s="66">
        <f t="shared" si="42"/>
        <v>2.1810853566856331E-2</v>
      </c>
      <c r="BA36" s="66">
        <f t="shared" si="42"/>
        <v>2.2429479352000188E-2</v>
      </c>
      <c r="BB36" s="66">
        <f t="shared" si="42"/>
        <v>2.3313403357570043E-2</v>
      </c>
      <c r="BC36" s="66">
        <f t="shared" si="42"/>
        <v>2.3822358075906838E-2</v>
      </c>
      <c r="BD36" s="66">
        <f t="shared" si="42"/>
        <v>2.4272738094062763E-2</v>
      </c>
      <c r="BG36" s="146"/>
    </row>
    <row r="37" spans="1:59" ht="13.5">
      <c r="A37" s="355">
        <f t="shared" si="40"/>
        <v>292.60500999999999</v>
      </c>
      <c r="B37" s="398"/>
      <c r="C37" s="48" t="s">
        <v>141</v>
      </c>
      <c r="D37" s="83">
        <v>134.31695999999999</v>
      </c>
      <c r="E37" s="83">
        <v>123.20661999999999</v>
      </c>
      <c r="F37" s="83">
        <v>35.081430000000005</v>
      </c>
      <c r="G37" s="83">
        <v>56.464709999999997</v>
      </c>
      <c r="H37" s="83">
        <v>81.278919999999999</v>
      </c>
      <c r="I37" s="91">
        <v>104.58228999999997</v>
      </c>
      <c r="J37" s="83">
        <v>98.922650000000004</v>
      </c>
      <c r="K37" s="83">
        <v>86.212860000000006</v>
      </c>
      <c r="L37" s="83">
        <v>83.67801</v>
      </c>
      <c r="M37" s="62">
        <v>80.271170000000012</v>
      </c>
      <c r="N37" s="83">
        <v>81.651740000000004</v>
      </c>
      <c r="O37" s="83">
        <v>81.003579999999999</v>
      </c>
      <c r="P37" s="84">
        <f t="shared" si="28"/>
        <v>1046.6709399999997</v>
      </c>
      <c r="Q37" s="152">
        <f t="shared" si="43"/>
        <v>2.1892210030495578</v>
      </c>
      <c r="R37" s="63">
        <f t="shared" si="44"/>
        <v>5.2778069828415174E-2</v>
      </c>
      <c r="S37" s="66">
        <f t="shared" si="45"/>
        <v>9.8664784886489526E-3</v>
      </c>
      <c r="T37" s="66"/>
      <c r="U37" s="64"/>
      <c r="V37" s="62">
        <f t="shared" si="29"/>
        <v>257.52357999999998</v>
      </c>
      <c r="W37" s="62">
        <f t="shared" si="30"/>
        <v>292.60500999999999</v>
      </c>
      <c r="X37" s="62">
        <f t="shared" si="31"/>
        <v>349.06971999999996</v>
      </c>
      <c r="Y37" s="62">
        <f t="shared" si="32"/>
        <v>430.34863999999993</v>
      </c>
      <c r="Z37" s="62">
        <f t="shared" si="33"/>
        <v>534.93092999999988</v>
      </c>
      <c r="AA37" s="117">
        <f t="shared" si="34"/>
        <v>633.85357999999985</v>
      </c>
      <c r="AB37" s="117">
        <f t="shared" si="35"/>
        <v>720.06643999999983</v>
      </c>
      <c r="AC37" s="117">
        <f t="shared" si="36"/>
        <v>803.7444499999998</v>
      </c>
      <c r="AD37" s="117">
        <f t="shared" si="37"/>
        <v>884.01561999999979</v>
      </c>
      <c r="AE37" s="117">
        <f t="shared" si="38"/>
        <v>965.6673599999998</v>
      </c>
      <c r="AF37" s="117">
        <f t="shared" si="39"/>
        <v>1046.6709399999997</v>
      </c>
      <c r="AH37" s="50">
        <f t="shared" si="46"/>
        <v>2.7221214747790792</v>
      </c>
      <c r="AI37" s="50">
        <f t="shared" si="41"/>
        <v>2.0760815518550313</v>
      </c>
      <c r="AJ37" s="50">
        <f t="shared" si="41"/>
        <v>1.8342742138893557</v>
      </c>
      <c r="AK37" s="50">
        <f t="shared" si="41"/>
        <v>1.7636661093078911</v>
      </c>
      <c r="AL37" s="50">
        <f t="shared" si="41"/>
        <v>1.9546425282820306</v>
      </c>
      <c r="AM37" s="50">
        <f t="shared" si="41"/>
        <v>2.0088599780051908</v>
      </c>
      <c r="AN37" s="50">
        <f t="shared" si="41"/>
        <v>2.0720978630584792</v>
      </c>
      <c r="AO37" s="50">
        <f t="shared" si="41"/>
        <v>2.1389038358162082</v>
      </c>
      <c r="AP37" s="50">
        <f t="shared" si="41"/>
        <v>2.1991258877818818</v>
      </c>
      <c r="AQ37" s="50">
        <f t="shared" si="41"/>
        <v>2.2147876764011749</v>
      </c>
      <c r="AR37" s="50">
        <f t="shared" si="41"/>
        <v>2.1892210030495578</v>
      </c>
      <c r="AT37" s="66">
        <f t="shared" si="47"/>
        <v>1.2268178012628523E-2</v>
      </c>
      <c r="AU37" s="66">
        <f t="shared" si="42"/>
        <v>9.3565765829604127E-3</v>
      </c>
      <c r="AV37" s="66">
        <f t="shared" si="42"/>
        <v>8.266788528162641E-3</v>
      </c>
      <c r="AW37" s="66">
        <f t="shared" si="42"/>
        <v>7.9485687851550291E-3</v>
      </c>
      <c r="AX37" s="66">
        <f t="shared" si="42"/>
        <v>8.80926979570755E-3</v>
      </c>
      <c r="AY37" s="66">
        <f t="shared" si="42"/>
        <v>9.0536194071254052E-3</v>
      </c>
      <c r="AZ37" s="66">
        <f t="shared" si="42"/>
        <v>9.3386227172876923E-3</v>
      </c>
      <c r="BA37" s="66">
        <f t="shared" si="42"/>
        <v>9.6397068436546631E-3</v>
      </c>
      <c r="BB37" s="66">
        <f t="shared" si="42"/>
        <v>9.9111182632573135E-3</v>
      </c>
      <c r="BC37" s="66">
        <f t="shared" si="42"/>
        <v>9.9817035080958967E-3</v>
      </c>
      <c r="BD37" s="66">
        <f t="shared" si="42"/>
        <v>9.8664784886489526E-3</v>
      </c>
    </row>
    <row r="38" spans="1:59" ht="13.5">
      <c r="A38" s="355">
        <f t="shared" si="40"/>
        <v>421.28244999999993</v>
      </c>
      <c r="B38" s="398"/>
      <c r="C38" s="48" t="s">
        <v>142</v>
      </c>
      <c r="D38" s="83">
        <v>106.56044999999999</v>
      </c>
      <c r="E38" s="83">
        <v>153.96876999999998</v>
      </c>
      <c r="F38" s="83">
        <v>160.75323</v>
      </c>
      <c r="G38" s="83">
        <v>126.39878</v>
      </c>
      <c r="H38" s="83">
        <v>134.84843000000004</v>
      </c>
      <c r="I38" s="83">
        <v>121.74311</v>
      </c>
      <c r="J38" s="83">
        <v>124.63709</v>
      </c>
      <c r="K38" s="83">
        <v>83.612650000000016</v>
      </c>
      <c r="L38" s="83">
        <v>148.55296000000001</v>
      </c>
      <c r="M38" s="62">
        <v>105.02582000000001</v>
      </c>
      <c r="N38" s="83">
        <v>145.71916000000002</v>
      </c>
      <c r="O38" s="83">
        <v>140.57602</v>
      </c>
      <c r="P38" s="84">
        <f t="shared" si="28"/>
        <v>1552.3964700000001</v>
      </c>
      <c r="Q38" s="87">
        <f t="shared" si="43"/>
        <v>3.2469984856787883</v>
      </c>
      <c r="R38" s="63">
        <f t="shared" si="44"/>
        <v>7.8279128772835938E-2</v>
      </c>
      <c r="S38" s="66">
        <f t="shared" si="45"/>
        <v>1.4633717046839549E-2</v>
      </c>
      <c r="T38" s="66"/>
      <c r="U38" s="64"/>
      <c r="V38" s="62">
        <f t="shared" si="29"/>
        <v>260.52921999999995</v>
      </c>
      <c r="W38" s="62">
        <f t="shared" si="30"/>
        <v>421.28244999999993</v>
      </c>
      <c r="X38" s="62">
        <f t="shared" si="31"/>
        <v>547.68122999999991</v>
      </c>
      <c r="Y38" s="62">
        <f t="shared" si="32"/>
        <v>682.52965999999992</v>
      </c>
      <c r="Z38" s="62">
        <f t="shared" si="33"/>
        <v>804.27276999999992</v>
      </c>
      <c r="AA38" s="117">
        <f t="shared" si="34"/>
        <v>928.90985999999998</v>
      </c>
      <c r="AB38" s="117">
        <f t="shared" si="35"/>
        <v>1012.52251</v>
      </c>
      <c r="AC38" s="117">
        <f t="shared" si="36"/>
        <v>1161.07547</v>
      </c>
      <c r="AD38" s="117">
        <f t="shared" si="37"/>
        <v>1266.1012900000001</v>
      </c>
      <c r="AE38" s="117">
        <f t="shared" si="38"/>
        <v>1411.8204500000002</v>
      </c>
      <c r="AF38" s="117">
        <f t="shared" si="39"/>
        <v>1552.3964700000001</v>
      </c>
      <c r="AH38" s="50">
        <f t="shared" si="46"/>
        <v>2.7538922244302562</v>
      </c>
      <c r="AI38" s="50">
        <f t="shared" si="41"/>
        <v>2.989069539736485</v>
      </c>
      <c r="AJ38" s="50">
        <f t="shared" si="41"/>
        <v>2.8779281045064735</v>
      </c>
      <c r="AK38" s="50">
        <f t="shared" si="41"/>
        <v>2.7971609947214842</v>
      </c>
      <c r="AL38" s="50">
        <f t="shared" si="41"/>
        <v>2.9388200838960508</v>
      </c>
      <c r="AM38" s="50">
        <f t="shared" si="41"/>
        <v>2.9439761796855439</v>
      </c>
      <c r="AN38" s="50">
        <f t="shared" si="41"/>
        <v>2.9136835335217235</v>
      </c>
      <c r="AO38" s="50">
        <f t="shared" si="41"/>
        <v>3.0898238568927066</v>
      </c>
      <c r="AP38" s="50">
        <f t="shared" si="41"/>
        <v>3.1496232197718825</v>
      </c>
      <c r="AQ38" s="50">
        <f t="shared" si="41"/>
        <v>3.2380534576121138</v>
      </c>
      <c r="AR38" s="50">
        <f t="shared" si="41"/>
        <v>3.2469984856787883</v>
      </c>
      <c r="AT38" s="66">
        <f t="shared" si="47"/>
        <v>1.241136383880365E-2</v>
      </c>
      <c r="AU38" s="66">
        <f t="shared" si="42"/>
        <v>1.3471271412892729E-2</v>
      </c>
      <c r="AV38" s="66">
        <f t="shared" si="42"/>
        <v>1.2970374254329493E-2</v>
      </c>
      <c r="AW38" s="66">
        <f t="shared" si="42"/>
        <v>1.2606369455282759E-2</v>
      </c>
      <c r="AX38" s="66">
        <f t="shared" si="42"/>
        <v>1.3244804932612602E-2</v>
      </c>
      <c r="AY38" s="66">
        <f t="shared" si="42"/>
        <v>1.326804265421384E-2</v>
      </c>
      <c r="AZ38" s="66">
        <f t="shared" si="42"/>
        <v>1.3131518410511057E-2</v>
      </c>
      <c r="BA38" s="66">
        <f t="shared" si="42"/>
        <v>1.3925355446197552E-2</v>
      </c>
      <c r="BB38" s="66">
        <f t="shared" si="42"/>
        <v>1.4194861871844129E-2</v>
      </c>
      <c r="BC38" s="66">
        <f t="shared" si="42"/>
        <v>1.4593403196900567E-2</v>
      </c>
      <c r="BD38" s="66">
        <f t="shared" si="42"/>
        <v>1.4633717046839549E-2</v>
      </c>
    </row>
    <row r="39" spans="1:59" ht="13.5">
      <c r="A39" s="355">
        <f t="shared" si="40"/>
        <v>1332.5627300000001</v>
      </c>
      <c r="B39" s="398" t="s">
        <v>143</v>
      </c>
      <c r="C39" s="48" t="s">
        <v>404</v>
      </c>
      <c r="D39" s="83">
        <v>471.95896999999997</v>
      </c>
      <c r="E39" s="83">
        <v>343.39069000000001</v>
      </c>
      <c r="F39" s="83">
        <v>517.21307000000002</v>
      </c>
      <c r="G39" s="83">
        <v>469.10102000000001</v>
      </c>
      <c r="H39" s="145">
        <v>563.01002999999992</v>
      </c>
      <c r="I39" s="83">
        <v>382.06162</v>
      </c>
      <c r="J39" s="83">
        <v>445.15222</v>
      </c>
      <c r="K39" s="83">
        <v>351.77623000000006</v>
      </c>
      <c r="L39" s="83">
        <v>348.81103999999993</v>
      </c>
      <c r="M39" s="62">
        <v>383.24932000000001</v>
      </c>
      <c r="N39" s="83">
        <v>479.35477000000003</v>
      </c>
      <c r="O39" s="83">
        <v>425.92802</v>
      </c>
      <c r="P39" s="84">
        <f t="shared" si="28"/>
        <v>5181.0070000000005</v>
      </c>
      <c r="Q39" s="152">
        <f t="shared" si="43"/>
        <v>10.836614362625548</v>
      </c>
      <c r="R39" s="63">
        <f t="shared" si="44"/>
        <v>0.26125073198985338</v>
      </c>
      <c r="S39" s="66">
        <f t="shared" si="45"/>
        <v>4.883893510508628E-2</v>
      </c>
      <c r="T39" s="66"/>
      <c r="U39" s="64" t="s">
        <v>340</v>
      </c>
      <c r="V39" s="62">
        <f t="shared" si="29"/>
        <v>815.34965999999997</v>
      </c>
      <c r="W39" s="62">
        <f t="shared" si="30"/>
        <v>1332.5627300000001</v>
      </c>
      <c r="X39" s="62">
        <f t="shared" si="31"/>
        <v>1801.6637500000002</v>
      </c>
      <c r="Y39" s="62">
        <f t="shared" si="32"/>
        <v>2364.6737800000001</v>
      </c>
      <c r="Z39" s="62">
        <f t="shared" si="33"/>
        <v>2746.7354</v>
      </c>
      <c r="AA39" s="117">
        <f t="shared" si="34"/>
        <v>3191.88762</v>
      </c>
      <c r="AB39" s="117">
        <f t="shared" si="35"/>
        <v>3543.6638499999999</v>
      </c>
      <c r="AC39" s="117">
        <f t="shared" si="36"/>
        <v>3892.47489</v>
      </c>
      <c r="AD39" s="117">
        <f t="shared" si="37"/>
        <v>4275.7242100000003</v>
      </c>
      <c r="AE39" s="117">
        <f t="shared" si="38"/>
        <v>4755.0789800000002</v>
      </c>
      <c r="AF39" s="117">
        <f t="shared" si="39"/>
        <v>5181.0070000000005</v>
      </c>
      <c r="AH39" s="50">
        <f t="shared" si="46"/>
        <v>8.6185537609403404</v>
      </c>
      <c r="AI39" s="50">
        <f t="shared" si="41"/>
        <v>9.4547557488594531</v>
      </c>
      <c r="AJ39" s="50">
        <f t="shared" si="41"/>
        <v>9.4672931204809156</v>
      </c>
      <c r="AK39" s="50">
        <f t="shared" si="41"/>
        <v>9.6909682469427221</v>
      </c>
      <c r="AL39" s="50">
        <f t="shared" si="41"/>
        <v>10.036596363530066</v>
      </c>
      <c r="AM39" s="50">
        <f t="shared" si="41"/>
        <v>10.115988134212703</v>
      </c>
      <c r="AN39" s="50">
        <f t="shared" si="41"/>
        <v>10.197417742427469</v>
      </c>
      <c r="AO39" s="50">
        <f t="shared" si="41"/>
        <v>10.358552986635583</v>
      </c>
      <c r="AP39" s="50">
        <f t="shared" si="41"/>
        <v>10.636526760948792</v>
      </c>
      <c r="AQ39" s="50">
        <f t="shared" si="41"/>
        <v>10.905919327353335</v>
      </c>
      <c r="AR39" s="50">
        <f t="shared" si="41"/>
        <v>10.836614362625548</v>
      </c>
      <c r="AT39" s="66">
        <f t="shared" si="47"/>
        <v>3.8842481031896733E-2</v>
      </c>
      <c r="AU39" s="66">
        <f t="shared" si="42"/>
        <v>4.2611113305420861E-2</v>
      </c>
      <c r="AV39" s="66">
        <f t="shared" si="42"/>
        <v>4.266761728890861E-2</v>
      </c>
      <c r="AW39" s="66">
        <f t="shared" si="42"/>
        <v>4.3675686287245045E-2</v>
      </c>
      <c r="AX39" s="66">
        <f t="shared" si="42"/>
        <v>4.5233378440130027E-2</v>
      </c>
      <c r="AY39" s="66">
        <f t="shared" si="42"/>
        <v>4.5591184799800809E-2</v>
      </c>
      <c r="AZ39" s="66">
        <f t="shared" si="42"/>
        <v>4.5958175376207187E-2</v>
      </c>
      <c r="BA39" s="66">
        <f t="shared" si="42"/>
        <v>4.6684386854412417E-2</v>
      </c>
      <c r="BB39" s="66">
        <f t="shared" si="42"/>
        <v>4.7937171411498884E-2</v>
      </c>
      <c r="BC39" s="66">
        <f t="shared" si="42"/>
        <v>4.9151281799499846E-2</v>
      </c>
      <c r="BD39" s="66">
        <f t="shared" si="42"/>
        <v>4.883893510508628E-2</v>
      </c>
    </row>
    <row r="40" spans="1:59" ht="13.5">
      <c r="A40" s="355">
        <f t="shared" si="40"/>
        <v>68.68934999999999</v>
      </c>
      <c r="B40" s="398"/>
      <c r="C40" s="48" t="s">
        <v>399</v>
      </c>
      <c r="D40" s="83">
        <v>23.198370000000001</v>
      </c>
      <c r="E40" s="83">
        <v>22.59299</v>
      </c>
      <c r="F40" s="83">
        <v>22.897989999999997</v>
      </c>
      <c r="G40" s="83">
        <v>22.600689999999997</v>
      </c>
      <c r="H40" s="83">
        <v>28.237159999999999</v>
      </c>
      <c r="I40" s="83">
        <v>20.362940000000005</v>
      </c>
      <c r="J40" s="83">
        <v>17.41497</v>
      </c>
      <c r="K40" s="83">
        <v>17.023179999999996</v>
      </c>
      <c r="L40" s="83">
        <v>17.834579999999999</v>
      </c>
      <c r="M40" s="62">
        <v>16.494710000000001</v>
      </c>
      <c r="N40" s="83">
        <v>17.373079999999998</v>
      </c>
      <c r="O40" s="83">
        <v>46.356709999999985</v>
      </c>
      <c r="P40" s="84">
        <f t="shared" si="28"/>
        <v>272.38736999999998</v>
      </c>
      <c r="Q40" s="87">
        <f t="shared" si="43"/>
        <v>0.56972648096012979</v>
      </c>
      <c r="R40" s="63">
        <f t="shared" si="44"/>
        <v>1.3735051853296282E-2</v>
      </c>
      <c r="S40" s="66">
        <f t="shared" si="45"/>
        <v>2.5676686186440444E-3</v>
      </c>
      <c r="T40" s="66"/>
      <c r="U40" s="63"/>
      <c r="V40" s="62">
        <f t="shared" si="29"/>
        <v>45.791359999999997</v>
      </c>
      <c r="W40" s="62">
        <f t="shared" si="30"/>
        <v>68.68934999999999</v>
      </c>
      <c r="X40" s="62">
        <f t="shared" si="31"/>
        <v>91.290039999999991</v>
      </c>
      <c r="Y40" s="62">
        <f t="shared" si="32"/>
        <v>119.52719999999999</v>
      </c>
      <c r="Z40" s="62">
        <f t="shared" si="33"/>
        <v>139.89014</v>
      </c>
      <c r="AA40" s="117">
        <f t="shared" si="34"/>
        <v>157.30511000000001</v>
      </c>
      <c r="AB40" s="117">
        <f t="shared" si="35"/>
        <v>174.32829000000001</v>
      </c>
      <c r="AC40" s="117">
        <f t="shared" si="36"/>
        <v>192.16287</v>
      </c>
      <c r="AD40" s="117">
        <f t="shared" si="37"/>
        <v>208.65758</v>
      </c>
      <c r="AE40" s="117">
        <f t="shared" si="38"/>
        <v>226.03065999999998</v>
      </c>
      <c r="AF40" s="117">
        <f t="shared" si="39"/>
        <v>272.38736999999998</v>
      </c>
      <c r="AH40" s="50">
        <f t="shared" si="46"/>
        <v>0.4840319648217834</v>
      </c>
      <c r="AI40" s="50">
        <f t="shared" si="41"/>
        <v>0.48736244244045374</v>
      </c>
      <c r="AJ40" s="50">
        <f t="shared" si="41"/>
        <v>0.47970636455355636</v>
      </c>
      <c r="AK40" s="50">
        <f t="shared" si="41"/>
        <v>0.48984951313071695</v>
      </c>
      <c r="AL40" s="50">
        <f t="shared" si="41"/>
        <v>0.51115985559355726</v>
      </c>
      <c r="AM40" s="50">
        <f t="shared" si="41"/>
        <v>0.49854406409553481</v>
      </c>
      <c r="AN40" s="50">
        <f t="shared" si="41"/>
        <v>0.50165548220750156</v>
      </c>
      <c r="AO40" s="50">
        <f t="shared" si="41"/>
        <v>0.51137883408644558</v>
      </c>
      <c r="AP40" s="50">
        <f t="shared" si="41"/>
        <v>0.51906807467940341</v>
      </c>
      <c r="AQ40" s="50">
        <f t="shared" si="41"/>
        <v>0.51840824386652562</v>
      </c>
      <c r="AR40" s="50">
        <f t="shared" si="41"/>
        <v>0.56972648096012979</v>
      </c>
      <c r="AT40" s="66">
        <f t="shared" si="47"/>
        <v>2.181456765708046E-3</v>
      </c>
      <c r="AU40" s="66">
        <f t="shared" si="42"/>
        <v>2.1964667102206208E-3</v>
      </c>
      <c r="AV40" s="66">
        <f t="shared" si="42"/>
        <v>2.1619619582228691E-3</v>
      </c>
      <c r="AW40" s="66">
        <f t="shared" si="42"/>
        <v>2.2076755509137483E-3</v>
      </c>
      <c r="AX40" s="66">
        <f t="shared" si="42"/>
        <v>2.3037179491926197E-3</v>
      </c>
      <c r="AY40" s="66">
        <f t="shared" si="42"/>
        <v>2.2468605395208102E-3</v>
      </c>
      <c r="AZ40" s="66">
        <f t="shared" si="42"/>
        <v>2.2608832169152574E-3</v>
      </c>
      <c r="BA40" s="66">
        <f t="shared" si="42"/>
        <v>2.3047048511940851E-3</v>
      </c>
      <c r="BB40" s="66">
        <f t="shared" si="42"/>
        <v>2.3393590623490049E-3</v>
      </c>
      <c r="BC40" s="66">
        <f t="shared" si="42"/>
        <v>2.3363853075237325E-3</v>
      </c>
      <c r="BD40" s="66">
        <f t="shared" si="42"/>
        <v>2.5676686186440444E-3</v>
      </c>
    </row>
    <row r="41" spans="1:59" ht="13.5">
      <c r="A41" s="355">
        <f t="shared" si="40"/>
        <v>80.337060000000008</v>
      </c>
      <c r="B41" s="398"/>
      <c r="C41" s="48" t="s">
        <v>145</v>
      </c>
      <c r="D41" s="83">
        <v>12.211359999999999</v>
      </c>
      <c r="E41" s="83">
        <v>32.380830000000003</v>
      </c>
      <c r="F41" s="83">
        <v>35.744870000000006</v>
      </c>
      <c r="G41" s="83">
        <v>-5.8121800000000032</v>
      </c>
      <c r="H41" s="83">
        <v>17.756770000000003</v>
      </c>
      <c r="I41" s="83">
        <v>21.318179999999998</v>
      </c>
      <c r="J41" s="83">
        <v>1.4010399999999947</v>
      </c>
      <c r="K41" s="83">
        <v>17.602989999999998</v>
      </c>
      <c r="L41" s="83">
        <v>15.651139999999998</v>
      </c>
      <c r="M41" s="62">
        <v>21.327740000000006</v>
      </c>
      <c r="N41" s="83">
        <v>5.3692000000000002</v>
      </c>
      <c r="O41" s="83">
        <v>-39.579720000000009</v>
      </c>
      <c r="P41" s="84">
        <f t="shared" si="28"/>
        <v>135.37222</v>
      </c>
      <c r="Q41" s="87">
        <f t="shared" si="43"/>
        <v>0.28314506109574944</v>
      </c>
      <c r="R41" s="63">
        <f t="shared" si="44"/>
        <v>6.8261037991439628E-3</v>
      </c>
      <c r="S41" s="66">
        <f t="shared" si="45"/>
        <v>1.2760907421301424E-3</v>
      </c>
      <c r="T41" s="66"/>
      <c r="V41" s="62">
        <f t="shared" si="29"/>
        <v>44.592190000000002</v>
      </c>
      <c r="W41" s="62">
        <f t="shared" si="30"/>
        <v>80.337060000000008</v>
      </c>
      <c r="X41" s="62">
        <f t="shared" si="31"/>
        <v>74.52488000000001</v>
      </c>
      <c r="Y41" s="62">
        <f t="shared" si="32"/>
        <v>92.281650000000013</v>
      </c>
      <c r="Z41" s="62">
        <f t="shared" si="33"/>
        <v>113.59983000000001</v>
      </c>
      <c r="AA41" s="117">
        <f t="shared" si="34"/>
        <v>115.00087000000001</v>
      </c>
      <c r="AB41" s="117">
        <f t="shared" si="35"/>
        <v>132.60386</v>
      </c>
      <c r="AC41" s="117">
        <f t="shared" si="36"/>
        <v>148.255</v>
      </c>
      <c r="AD41" s="117">
        <f t="shared" si="37"/>
        <v>169.58274</v>
      </c>
      <c r="AE41" s="117">
        <f t="shared" si="38"/>
        <v>174.95194000000001</v>
      </c>
      <c r="AF41" s="117">
        <f t="shared" si="39"/>
        <v>135.37222</v>
      </c>
      <c r="AH41" s="50">
        <f t="shared" si="46"/>
        <v>0.47135628514650546</v>
      </c>
      <c r="AI41" s="50">
        <f t="shared" si="41"/>
        <v>0.57000489566556223</v>
      </c>
      <c r="AJ41" s="50">
        <f t="shared" si="41"/>
        <v>0.39160963511013963</v>
      </c>
      <c r="AK41" s="50">
        <f t="shared" si="41"/>
        <v>0.37819108389888861</v>
      </c>
      <c r="AL41" s="50">
        <f t="shared" si="41"/>
        <v>0.41509482153819177</v>
      </c>
      <c r="AM41" s="50">
        <f t="shared" si="41"/>
        <v>0.36447004871184585</v>
      </c>
      <c r="AN41" s="50">
        <f t="shared" si="41"/>
        <v>0.38158725316972947</v>
      </c>
      <c r="AO41" s="50">
        <f t="shared" si="41"/>
        <v>0.3945323518923608</v>
      </c>
      <c r="AP41" s="50">
        <f t="shared" si="41"/>
        <v>0.42186335311019069</v>
      </c>
      <c r="AQ41" s="50">
        <f t="shared" si="41"/>
        <v>0.40125763459011171</v>
      </c>
      <c r="AR41" s="50">
        <f t="shared" si="41"/>
        <v>0.28314506109574944</v>
      </c>
      <c r="AT41" s="66">
        <f t="shared" si="47"/>
        <v>2.124329449338012E-3</v>
      </c>
      <c r="AU41" s="66">
        <f t="shared" si="42"/>
        <v>2.5689233904090908E-3</v>
      </c>
      <c r="AV41" s="66">
        <f t="shared" si="42"/>
        <v>1.7649237036277386E-3</v>
      </c>
      <c r="AW41" s="66">
        <f t="shared" si="42"/>
        <v>1.7044483808118969E-3</v>
      </c>
      <c r="AX41" s="66">
        <f t="shared" si="42"/>
        <v>1.8707677853223271E-3</v>
      </c>
      <c r="AY41" s="66">
        <f t="shared" si="42"/>
        <v>1.6426098097739011E-3</v>
      </c>
      <c r="AZ41" s="66">
        <f t="shared" si="42"/>
        <v>1.7197543873813045E-3</v>
      </c>
      <c r="BA41" s="66">
        <f t="shared" si="42"/>
        <v>1.7780959334848562E-3</v>
      </c>
      <c r="BB41" s="66">
        <f t="shared" si="42"/>
        <v>1.9012725041523779E-3</v>
      </c>
      <c r="BC41" s="66">
        <f t="shared" si="42"/>
        <v>1.8084057363667995E-3</v>
      </c>
      <c r="BD41" s="66">
        <f t="shared" si="42"/>
        <v>1.2760907421301424E-3</v>
      </c>
    </row>
    <row r="42" spans="1:59" ht="13.5">
      <c r="A42" s="355">
        <f t="shared" si="40"/>
        <v>-169.64688999999998</v>
      </c>
      <c r="B42" s="398"/>
      <c r="C42" s="48" t="s">
        <v>380</v>
      </c>
      <c r="D42" s="83">
        <v>-58.236400000000003</v>
      </c>
      <c r="E42" s="83">
        <v>-53.629069999999999</v>
      </c>
      <c r="F42" s="83">
        <v>-57.781419999999997</v>
      </c>
      <c r="G42" s="83">
        <v>-75.049360000000007</v>
      </c>
      <c r="H42" s="83">
        <v>-62.47757</v>
      </c>
      <c r="I42" s="83">
        <v>-54.557360000000003</v>
      </c>
      <c r="J42" s="83">
        <v>-46.291799999999995</v>
      </c>
      <c r="K42" s="83">
        <v>-52.154339999999998</v>
      </c>
      <c r="L42" s="83">
        <v>-43.479649999999999</v>
      </c>
      <c r="M42" s="86">
        <v>-39.756190000000004</v>
      </c>
      <c r="N42" s="83">
        <v>-37.474160000000005</v>
      </c>
      <c r="O42" s="83">
        <v>-55.690899999999999</v>
      </c>
      <c r="P42" s="84">
        <f t="shared" si="28"/>
        <v>-636.57821999999987</v>
      </c>
      <c r="Q42" s="87">
        <f t="shared" si="43"/>
        <v>-1.3314694772245252</v>
      </c>
      <c r="R42" s="63">
        <f t="shared" si="44"/>
        <v>-3.2099266791918608E-2</v>
      </c>
      <c r="S42" s="66">
        <f t="shared" si="45"/>
        <v>-6.0007258001950848E-3</v>
      </c>
      <c r="T42" s="66"/>
      <c r="V42" s="62">
        <f t="shared" si="29"/>
        <v>-111.86547</v>
      </c>
      <c r="W42" s="62">
        <f t="shared" si="30"/>
        <v>-169.64688999999998</v>
      </c>
      <c r="X42" s="62">
        <f t="shared" si="31"/>
        <v>-244.69624999999999</v>
      </c>
      <c r="Y42" s="62">
        <f t="shared" si="32"/>
        <v>-307.17381999999998</v>
      </c>
      <c r="Z42" s="62">
        <f t="shared" si="33"/>
        <v>-361.73117999999999</v>
      </c>
      <c r="AA42" s="117">
        <f t="shared" si="34"/>
        <v>-408.02297999999996</v>
      </c>
      <c r="AB42" s="117">
        <f t="shared" si="35"/>
        <v>-460.17731999999995</v>
      </c>
      <c r="AC42" s="117">
        <f t="shared" si="36"/>
        <v>-503.65696999999994</v>
      </c>
      <c r="AD42" s="117">
        <f t="shared" si="37"/>
        <v>-543.41315999999995</v>
      </c>
      <c r="AE42" s="117">
        <f t="shared" si="38"/>
        <v>-580.88731999999993</v>
      </c>
      <c r="AF42" s="117">
        <f t="shared" si="39"/>
        <v>-636.57821999999987</v>
      </c>
      <c r="AH42" s="50">
        <f t="shared" si="46"/>
        <v>-1.1824602553803221</v>
      </c>
      <c r="AI42" s="50">
        <f t="shared" si="41"/>
        <v>-1.2036730972534606</v>
      </c>
      <c r="AJ42" s="50">
        <f t="shared" si="41"/>
        <v>-1.2858176916932906</v>
      </c>
      <c r="AK42" s="50">
        <f t="shared" si="41"/>
        <v>-1.2588678240057702</v>
      </c>
      <c r="AL42" s="50">
        <f t="shared" si="41"/>
        <v>-1.3217690520038587</v>
      </c>
      <c r="AM42" s="50">
        <f t="shared" si="41"/>
        <v>-1.2931393944772112</v>
      </c>
      <c r="AN42" s="50">
        <f t="shared" si="41"/>
        <v>-1.3242284162000078</v>
      </c>
      <c r="AO42" s="50">
        <f t="shared" si="41"/>
        <v>-1.3403188352573621</v>
      </c>
      <c r="AP42" s="50">
        <f t="shared" si="41"/>
        <v>-1.3518244710623528</v>
      </c>
      <c r="AQ42" s="50">
        <f t="shared" si="41"/>
        <v>-1.3322828657206616</v>
      </c>
      <c r="AR42" s="50">
        <f t="shared" si="41"/>
        <v>-1.3314694772245252</v>
      </c>
      <c r="AT42" s="66">
        <f t="shared" si="47"/>
        <v>-5.3291644183664872E-3</v>
      </c>
      <c r="AU42" s="66">
        <f t="shared" si="42"/>
        <v>-5.4247673966555162E-3</v>
      </c>
      <c r="AV42" s="66">
        <f t="shared" si="42"/>
        <v>-5.794980304749486E-3</v>
      </c>
      <c r="AW42" s="66">
        <f t="shared" si="42"/>
        <v>-5.6735214436109994E-3</v>
      </c>
      <c r="AX42" s="66">
        <f t="shared" si="42"/>
        <v>-5.9570074927984664E-3</v>
      </c>
      <c r="AY42" s="66">
        <f t="shared" si="42"/>
        <v>-5.8279780801760899E-3</v>
      </c>
      <c r="AZ42" s="66">
        <f t="shared" si="42"/>
        <v>-5.9680914646328574E-3</v>
      </c>
      <c r="BA42" s="66">
        <f t="shared" si="42"/>
        <v>-6.0406084801747275E-3</v>
      </c>
      <c r="BB42" s="66">
        <f t="shared" si="42"/>
        <v>-6.0924625908424209E-3</v>
      </c>
      <c r="BC42" s="66">
        <f t="shared" si="42"/>
        <v>-6.0043916156101865E-3</v>
      </c>
      <c r="BD42" s="66">
        <f t="shared" si="42"/>
        <v>-6.0007258001950848E-3</v>
      </c>
    </row>
    <row r="43" spans="1:59" ht="13.5">
      <c r="A43" s="355">
        <f t="shared" si="40"/>
        <v>79.47878</v>
      </c>
      <c r="B43" s="398"/>
      <c r="C43" s="48" t="s">
        <v>146</v>
      </c>
      <c r="D43" s="83">
        <v>25.363740000000004</v>
      </c>
      <c r="E43" s="83">
        <v>23.353409999999997</v>
      </c>
      <c r="F43" s="83">
        <v>30.761629999999997</v>
      </c>
      <c r="G43" s="83">
        <v>27.434370000000005</v>
      </c>
      <c r="H43" s="83">
        <v>39.849569999999993</v>
      </c>
      <c r="I43" s="83">
        <v>25.110399999999998</v>
      </c>
      <c r="J43" s="83">
        <v>29.59207</v>
      </c>
      <c r="K43" s="83">
        <v>21.32902</v>
      </c>
      <c r="L43" s="83">
        <v>20.160340000000005</v>
      </c>
      <c r="M43" s="83">
        <v>13.902939999999999</v>
      </c>
      <c r="N43" s="83">
        <v>21.991600000000005</v>
      </c>
      <c r="O43" s="83">
        <v>21.000620000000001</v>
      </c>
      <c r="P43" s="84">
        <f t="shared" si="28"/>
        <v>299.84971000000007</v>
      </c>
      <c r="Q43" s="152">
        <f t="shared" si="43"/>
        <v>0.62716681795934781</v>
      </c>
      <c r="R43" s="63">
        <f t="shared" si="44"/>
        <v>1.5119832153178961E-2</v>
      </c>
      <c r="S43" s="66">
        <f t="shared" si="45"/>
        <v>2.826543281637903E-3</v>
      </c>
      <c r="T43" s="66"/>
      <c r="V43" s="62">
        <f t="shared" si="29"/>
        <v>48.717150000000004</v>
      </c>
      <c r="W43" s="62">
        <f t="shared" si="30"/>
        <v>79.47878</v>
      </c>
      <c r="X43" s="62">
        <f t="shared" si="31"/>
        <v>106.91315</v>
      </c>
      <c r="Y43" s="62">
        <f t="shared" si="32"/>
        <v>146.76272</v>
      </c>
      <c r="Z43" s="62">
        <f t="shared" si="33"/>
        <v>171.87312</v>
      </c>
      <c r="AA43" s="117">
        <f t="shared" si="34"/>
        <v>201.46519000000001</v>
      </c>
      <c r="AB43" s="117">
        <f t="shared" si="35"/>
        <v>222.79421000000002</v>
      </c>
      <c r="AC43" s="117">
        <f t="shared" si="36"/>
        <v>242.95455000000004</v>
      </c>
      <c r="AD43" s="117">
        <f t="shared" si="37"/>
        <v>256.85749000000004</v>
      </c>
      <c r="AE43" s="117">
        <f t="shared" si="38"/>
        <v>278.84909000000005</v>
      </c>
      <c r="AF43" s="117">
        <f t="shared" si="39"/>
        <v>299.84971000000007</v>
      </c>
      <c r="AH43" s="50">
        <f t="shared" si="46"/>
        <v>0.5149586698236861</v>
      </c>
      <c r="AI43" s="50">
        <f t="shared" si="41"/>
        <v>0.56391525531960185</v>
      </c>
      <c r="AJ43" s="50">
        <f t="shared" si="41"/>
        <v>0.56180190642340677</v>
      </c>
      <c r="AK43" s="50">
        <f t="shared" si="41"/>
        <v>0.6014668371528803</v>
      </c>
      <c r="AL43" s="50">
        <f t="shared" si="41"/>
        <v>0.62802595808120665</v>
      </c>
      <c r="AM43" s="50">
        <f t="shared" si="41"/>
        <v>0.6384997575500192</v>
      </c>
      <c r="AN43" s="50">
        <f t="shared" si="41"/>
        <v>0.64112334751054667</v>
      </c>
      <c r="AO43" s="50">
        <f t="shared" si="41"/>
        <v>0.64654433249772481</v>
      </c>
      <c r="AP43" s="50">
        <f t="shared" si="41"/>
        <v>0.638972822368994</v>
      </c>
      <c r="AQ43" s="50">
        <f t="shared" si="41"/>
        <v>0.63954893132939916</v>
      </c>
      <c r="AR43" s="50">
        <f t="shared" si="41"/>
        <v>0.62716681795934781</v>
      </c>
      <c r="AT43" s="66">
        <f t="shared" si="47"/>
        <v>2.3208386139549849E-3</v>
      </c>
      <c r="AU43" s="66">
        <f t="shared" si="42"/>
        <v>2.5414783287212432E-3</v>
      </c>
      <c r="AV43" s="66">
        <f t="shared" si="42"/>
        <v>2.5319537940149371E-3</v>
      </c>
      <c r="AW43" s="66">
        <f t="shared" si="42"/>
        <v>2.7107174662302828E-3</v>
      </c>
      <c r="AX43" s="66">
        <f t="shared" si="42"/>
        <v>2.8304152925126605E-3</v>
      </c>
      <c r="AY43" s="66">
        <f t="shared" si="42"/>
        <v>2.8776190773336131E-3</v>
      </c>
      <c r="AZ43" s="66">
        <f t="shared" si="42"/>
        <v>2.8894431891398316E-3</v>
      </c>
      <c r="BA43" s="66">
        <f t="shared" si="42"/>
        <v>2.9138747251468301E-3</v>
      </c>
      <c r="BB43" s="66">
        <f t="shared" si="42"/>
        <v>2.8797511068791226E-3</v>
      </c>
      <c r="BC43" s="66">
        <f t="shared" si="42"/>
        <v>2.8823475403397178E-3</v>
      </c>
      <c r="BD43" s="66">
        <f t="shared" si="42"/>
        <v>2.826543281637903E-3</v>
      </c>
      <c r="BF43" s="142">
        <f>(N31-N5)/N5</f>
        <v>-0.21076316399907213</v>
      </c>
    </row>
    <row r="44" spans="1:59" ht="13.5">
      <c r="A44" s="355">
        <f t="shared" si="40"/>
        <v>638.00837010999999</v>
      </c>
      <c r="B44" s="398" t="s">
        <v>147</v>
      </c>
      <c r="C44" s="48" t="s">
        <v>341</v>
      </c>
      <c r="D44" s="83">
        <v>174.89607000000004</v>
      </c>
      <c r="E44" s="83">
        <v>243.79851010999997</v>
      </c>
      <c r="F44" s="83">
        <v>219.31378999999998</v>
      </c>
      <c r="G44" s="83">
        <v>161.26311000000001</v>
      </c>
      <c r="H44" s="83">
        <v>196.88485</v>
      </c>
      <c r="I44" s="83">
        <v>184.02968000000004</v>
      </c>
      <c r="J44" s="83">
        <v>188.28229000000002</v>
      </c>
      <c r="K44" s="83">
        <v>176.98346000000001</v>
      </c>
      <c r="L44" s="83">
        <v>203.39738000000003</v>
      </c>
      <c r="M44" s="83">
        <v>207.85695999999996</v>
      </c>
      <c r="N44" s="83">
        <v>187.40863999999996</v>
      </c>
      <c r="O44" s="83">
        <v>-32.980219999999967</v>
      </c>
      <c r="P44" s="84">
        <f t="shared" si="28"/>
        <v>2111.1345201100003</v>
      </c>
      <c r="Q44" s="104">
        <f t="shared" si="43"/>
        <v>4.4156571612542939</v>
      </c>
      <c r="R44" s="105">
        <f t="shared" si="44"/>
        <v>0.10645332822514722</v>
      </c>
      <c r="S44" s="106">
        <f t="shared" si="45"/>
        <v>1.9900679892105873E-2</v>
      </c>
      <c r="T44" s="106"/>
      <c r="V44" s="62">
        <f t="shared" si="29"/>
        <v>418.69458011</v>
      </c>
      <c r="W44" s="62">
        <f t="shared" si="30"/>
        <v>638.00837010999999</v>
      </c>
      <c r="X44" s="62">
        <f t="shared" si="31"/>
        <v>799.27148010999997</v>
      </c>
      <c r="Y44" s="62">
        <f t="shared" si="32"/>
        <v>996.15633011</v>
      </c>
      <c r="Z44" s="62">
        <f t="shared" si="33"/>
        <v>1180.1860101100001</v>
      </c>
      <c r="AA44" s="117">
        <f t="shared" si="34"/>
        <v>1368.4683001100002</v>
      </c>
      <c r="AB44" s="117">
        <f t="shared" si="35"/>
        <v>1545.4517601100001</v>
      </c>
      <c r="AC44" s="117">
        <f t="shared" si="36"/>
        <v>1748.8491401100002</v>
      </c>
      <c r="AD44" s="117">
        <f t="shared" si="37"/>
        <v>1956.7061001100001</v>
      </c>
      <c r="AE44" s="117">
        <f t="shared" si="38"/>
        <v>2144.1147401100002</v>
      </c>
      <c r="AF44" s="117">
        <f t="shared" si="39"/>
        <v>2111.1345201100003</v>
      </c>
      <c r="AH44" s="50">
        <f t="shared" si="46"/>
        <v>4.4257597999027523</v>
      </c>
      <c r="AI44" s="50">
        <f t="shared" si="41"/>
        <v>4.5267762404836063</v>
      </c>
      <c r="AJ44" s="50">
        <f t="shared" si="41"/>
        <v>4.1999720453064571</v>
      </c>
      <c r="AK44" s="50">
        <f t="shared" si="41"/>
        <v>4.0824740586784038</v>
      </c>
      <c r="AL44" s="50">
        <f t="shared" si="41"/>
        <v>4.3124105137171505</v>
      </c>
      <c r="AM44" s="50">
        <f t="shared" si="41"/>
        <v>4.3370603022543106</v>
      </c>
      <c r="AN44" s="50">
        <f t="shared" si="41"/>
        <v>4.4472664072275014</v>
      </c>
      <c r="AO44" s="50">
        <f t="shared" si="41"/>
        <v>4.653991867744975</v>
      </c>
      <c r="AP44" s="50">
        <f t="shared" si="41"/>
        <v>4.8676097369553588</v>
      </c>
      <c r="AQ44" s="50">
        <f t="shared" si="41"/>
        <v>4.9175928481063469</v>
      </c>
      <c r="AR44" s="50">
        <f t="shared" si="41"/>
        <v>4.4156571612542939</v>
      </c>
      <c r="AT44" s="66">
        <f t="shared" si="47"/>
        <v>1.9946210912850131E-2</v>
      </c>
      <c r="AU44" s="66">
        <f t="shared" si="42"/>
        <v>2.0401476295651831E-2</v>
      </c>
      <c r="AV44" s="66">
        <f t="shared" si="42"/>
        <v>1.8928620628168275E-2</v>
      </c>
      <c r="AW44" s="66">
        <f t="shared" si="42"/>
        <v>1.8399075481328204E-2</v>
      </c>
      <c r="AX44" s="66">
        <f t="shared" si="42"/>
        <v>1.9435363313500362E-2</v>
      </c>
      <c r="AY44" s="66">
        <f t="shared" si="42"/>
        <v>1.9546456075726221E-2</v>
      </c>
      <c r="AZ44" s="66">
        <f t="shared" si="42"/>
        <v>2.0043137846329148E-2</v>
      </c>
      <c r="BA44" s="66">
        <f t="shared" si="42"/>
        <v>2.097481733707517E-2</v>
      </c>
      <c r="BB44" s="66">
        <f t="shared" si="42"/>
        <v>2.1937559841563908E-2</v>
      </c>
      <c r="BC44" s="66">
        <f t="shared" si="42"/>
        <v>2.216282594776333E-2</v>
      </c>
      <c r="BD44" s="66">
        <f t="shared" si="42"/>
        <v>1.9900679892105873E-2</v>
      </c>
    </row>
    <row r="45" spans="1:59" ht="13.5">
      <c r="A45" s="355">
        <f t="shared" si="40"/>
        <v>300.76463999999999</v>
      </c>
      <c r="B45" s="398"/>
      <c r="C45" s="48" t="s">
        <v>335</v>
      </c>
      <c r="D45" s="83">
        <v>100.051</v>
      </c>
      <c r="E45" s="83">
        <v>100.68714</v>
      </c>
      <c r="F45" s="83">
        <v>100.0265</v>
      </c>
      <c r="G45" s="83">
        <v>100.04283</v>
      </c>
      <c r="H45" s="83">
        <v>110.01524000000001</v>
      </c>
      <c r="I45" s="83">
        <v>100.04283</v>
      </c>
      <c r="J45" s="83">
        <v>100.04283</v>
      </c>
      <c r="K45" s="83">
        <v>100.04283</v>
      </c>
      <c r="L45" s="83">
        <v>110.01524000000001</v>
      </c>
      <c r="M45" s="83">
        <v>110.01524000000001</v>
      </c>
      <c r="N45" s="83">
        <v>100.04283</v>
      </c>
      <c r="O45" s="83">
        <v>-118.98588000000001</v>
      </c>
      <c r="P45" s="84">
        <f t="shared" si="28"/>
        <v>1012.03863</v>
      </c>
      <c r="Q45" s="104">
        <f>P45/$P$31*1000</f>
        <v>2.1167839289523993</v>
      </c>
      <c r="R45" s="105"/>
      <c r="S45" s="106">
        <f t="shared" si="45"/>
        <v>9.5400158645627051E-3</v>
      </c>
      <c r="T45" s="106"/>
      <c r="V45" s="62">
        <f t="shared" si="29"/>
        <v>200.73813999999999</v>
      </c>
      <c r="W45" s="62">
        <f t="shared" si="30"/>
        <v>300.76463999999999</v>
      </c>
      <c r="X45" s="62">
        <f t="shared" si="31"/>
        <v>400.80746999999997</v>
      </c>
      <c r="Y45" s="62">
        <f t="shared" si="32"/>
        <v>510.82270999999997</v>
      </c>
      <c r="Z45" s="62">
        <f t="shared" si="33"/>
        <v>610.86554000000001</v>
      </c>
      <c r="AA45" s="117">
        <f t="shared" si="34"/>
        <v>710.90836999999999</v>
      </c>
      <c r="AB45" s="117">
        <f t="shared" si="35"/>
        <v>810.95119999999997</v>
      </c>
      <c r="AC45" s="117">
        <f t="shared" si="36"/>
        <v>920.96643999999992</v>
      </c>
      <c r="AD45" s="117">
        <f t="shared" si="37"/>
        <v>1030.9816799999999</v>
      </c>
      <c r="AE45" s="117">
        <f t="shared" si="38"/>
        <v>1131.02451</v>
      </c>
      <c r="AF45" s="117">
        <f t="shared" si="39"/>
        <v>1012.03863</v>
      </c>
      <c r="AH45" s="50">
        <f t="shared" si="46"/>
        <v>2.1218779332797766</v>
      </c>
      <c r="AI45" s="50">
        <f t="shared" si="41"/>
        <v>2.1339754932915191</v>
      </c>
      <c r="AJ45" s="50">
        <f t="shared" si="41"/>
        <v>2.1061431709265173</v>
      </c>
      <c r="AK45" s="50">
        <f t="shared" si="41"/>
        <v>2.0934670584570996</v>
      </c>
      <c r="AL45" s="50">
        <f t="shared" si="41"/>
        <v>2.2321082902160252</v>
      </c>
      <c r="AM45" s="50">
        <f t="shared" si="41"/>
        <v>2.2530682441233609</v>
      </c>
      <c r="AN45" s="50">
        <f t="shared" si="41"/>
        <v>2.3336322250551067</v>
      </c>
      <c r="AO45" s="50">
        <f t="shared" si="41"/>
        <v>2.4508519482454876</v>
      </c>
      <c r="AP45" s="50">
        <f t="shared" si="41"/>
        <v>2.5647267435352061</v>
      </c>
      <c r="AQ45" s="50">
        <f t="shared" si="41"/>
        <v>2.5940393661598726</v>
      </c>
      <c r="AR45" s="50">
        <f t="shared" si="41"/>
        <v>2.1167839289523993</v>
      </c>
      <c r="AT45" s="66">
        <f t="shared" si="47"/>
        <v>9.5629737496036125E-3</v>
      </c>
      <c r="AU45" s="66">
        <f t="shared" si="42"/>
        <v>9.6174955705868436E-3</v>
      </c>
      <c r="AV45" s="66">
        <f t="shared" si="42"/>
        <v>9.4920596234984011E-3</v>
      </c>
      <c r="AW45" s="66">
        <f t="shared" si="42"/>
        <v>9.4349303565925084E-3</v>
      </c>
      <c r="AX45" s="66">
        <f t="shared" si="42"/>
        <v>1.0059764820031222E-2</v>
      </c>
      <c r="AY45" s="66">
        <f t="shared" si="42"/>
        <v>1.0154228071599578E-2</v>
      </c>
      <c r="AZ45" s="66">
        <f t="shared" si="42"/>
        <v>1.0517317400505035E-2</v>
      </c>
      <c r="BA45" s="66">
        <f t="shared" si="42"/>
        <v>1.1045608457320324E-2</v>
      </c>
      <c r="BB45" s="66">
        <f t="shared" si="42"/>
        <v>1.1558824444450097E-2</v>
      </c>
      <c r="BC45" s="66">
        <f t="shared" si="42"/>
        <v>1.169093187452193E-2</v>
      </c>
      <c r="BD45" s="66">
        <f t="shared" si="42"/>
        <v>9.5400158645627051E-3</v>
      </c>
    </row>
    <row r="46" spans="1:59" ht="13.5">
      <c r="A46" s="355">
        <f t="shared" si="40"/>
        <v>15.039249999999999</v>
      </c>
      <c r="B46" s="398"/>
      <c r="C46" s="48" t="s">
        <v>336</v>
      </c>
      <c r="D46" s="83">
        <v>5.0342900000000004</v>
      </c>
      <c r="E46" s="83">
        <v>4.9936699999999998</v>
      </c>
      <c r="F46" s="83">
        <v>5.0112899999999998</v>
      </c>
      <c r="G46" s="83">
        <v>5.0071199999999996</v>
      </c>
      <c r="H46" s="83">
        <v>4.9626000000000001</v>
      </c>
      <c r="I46" s="83">
        <v>4.0673200000000005</v>
      </c>
      <c r="J46" s="83">
        <v>5.1055600000000005</v>
      </c>
      <c r="K46" s="83">
        <v>4.1482099999999997</v>
      </c>
      <c r="L46" s="83">
        <v>4.0182399999999996</v>
      </c>
      <c r="M46" s="83">
        <v>4.6375999999999999</v>
      </c>
      <c r="N46" s="83">
        <v>4.3486099999999999</v>
      </c>
      <c r="O46" s="83">
        <v>3.6503400000000004</v>
      </c>
      <c r="P46" s="84">
        <f t="shared" si="28"/>
        <v>54.984849999999994</v>
      </c>
      <c r="Q46" s="104">
        <f t="shared" si="43"/>
        <v>0.1150065258041171</v>
      </c>
      <c r="R46" s="105"/>
      <c r="S46" s="106">
        <f t="shared" si="45"/>
        <v>5.1831652049744452E-4</v>
      </c>
      <c r="T46" s="106"/>
      <c r="V46" s="62">
        <f t="shared" si="29"/>
        <v>10.02796</v>
      </c>
      <c r="W46" s="62">
        <f t="shared" si="30"/>
        <v>15.039249999999999</v>
      </c>
      <c r="X46" s="62">
        <f t="shared" si="31"/>
        <v>20.04637</v>
      </c>
      <c r="Y46" s="62">
        <f t="shared" si="32"/>
        <v>25.008969999999998</v>
      </c>
      <c r="Z46" s="62">
        <f t="shared" si="33"/>
        <v>29.07629</v>
      </c>
      <c r="AA46" s="117">
        <f t="shared" si="34"/>
        <v>34.181849999999997</v>
      </c>
      <c r="AB46" s="117">
        <f t="shared" si="35"/>
        <v>38.330059999999996</v>
      </c>
      <c r="AC46" s="117">
        <f t="shared" si="36"/>
        <v>42.348299999999995</v>
      </c>
      <c r="AD46" s="117">
        <f t="shared" si="37"/>
        <v>46.985899999999994</v>
      </c>
      <c r="AE46" s="117">
        <f t="shared" si="38"/>
        <v>51.334509999999995</v>
      </c>
      <c r="AF46" s="117">
        <f t="shared" si="39"/>
        <v>54.984849999999994</v>
      </c>
      <c r="AH46" s="50">
        <f t="shared" si="46"/>
        <v>0.10599932349583528</v>
      </c>
      <c r="AI46" s="50">
        <f t="shared" si="41"/>
        <v>0.10670599754507205</v>
      </c>
      <c r="AJ46" s="50">
        <f t="shared" si="41"/>
        <v>0.10533866865646545</v>
      </c>
      <c r="AK46" s="50">
        <f t="shared" si="41"/>
        <v>0.10249241828136782</v>
      </c>
      <c r="AL46" s="50">
        <f t="shared" si="41"/>
        <v>0.10624503054751674</v>
      </c>
      <c r="AM46" s="50">
        <f t="shared" si="41"/>
        <v>0.10833188074630223</v>
      </c>
      <c r="AN46" s="50">
        <f t="shared" si="41"/>
        <v>0.11030042646745666</v>
      </c>
      <c r="AO46" s="50">
        <f t="shared" si="41"/>
        <v>0.11269619505340975</v>
      </c>
      <c r="AP46" s="50">
        <f t="shared" si="41"/>
        <v>0.11688470962846871</v>
      </c>
      <c r="AQ46" s="50">
        <f t="shared" si="41"/>
        <v>0.11773727147834102</v>
      </c>
      <c r="AR46" s="50">
        <f t="shared" si="41"/>
        <v>0.1150065258041171</v>
      </c>
      <c r="AT46" s="66">
        <f t="shared" si="47"/>
        <v>4.7772246092384367E-4</v>
      </c>
      <c r="AU46" s="66">
        <f t="shared" si="42"/>
        <v>4.8090733092809117E-4</v>
      </c>
      <c r="AV46" s="66">
        <f t="shared" si="42"/>
        <v>4.7474499233936349E-4</v>
      </c>
      <c r="AW46" s="66">
        <f t="shared" si="42"/>
        <v>4.6191738468344786E-4</v>
      </c>
      <c r="AX46" s="66">
        <f t="shared" si="42"/>
        <v>4.78829824381689E-4</v>
      </c>
      <c r="AY46" s="66">
        <f t="shared" si="42"/>
        <v>4.8823493358111122E-4</v>
      </c>
      <c r="AZ46" s="66">
        <f t="shared" si="42"/>
        <v>4.9710686290420684E-4</v>
      </c>
      <c r="BA46" s="66">
        <f t="shared" si="42"/>
        <v>5.0790421921686774E-4</v>
      </c>
      <c r="BB46" s="66">
        <f t="shared" si="42"/>
        <v>5.2678120280904293E-4</v>
      </c>
      <c r="BC46" s="66">
        <f t="shared" si="42"/>
        <v>5.3062356643532392E-4</v>
      </c>
      <c r="BD46" s="66">
        <f t="shared" si="42"/>
        <v>5.1831652049744452E-4</v>
      </c>
      <c r="BE46" s="141">
        <f>N49/N23</f>
        <v>1.1750184654961708</v>
      </c>
    </row>
    <row r="47" spans="1:59" ht="13.5">
      <c r="A47" s="355">
        <f t="shared" si="40"/>
        <v>322.20448010999996</v>
      </c>
      <c r="B47" s="398"/>
      <c r="C47" s="48" t="s">
        <v>337</v>
      </c>
      <c r="D47" s="83">
        <v>69.810780000000037</v>
      </c>
      <c r="E47" s="83">
        <v>138.11770010999996</v>
      </c>
      <c r="F47" s="83">
        <v>114.27599999999998</v>
      </c>
      <c r="G47" s="83">
        <v>56.213160000000016</v>
      </c>
      <c r="H47" s="83">
        <v>81.90701</v>
      </c>
      <c r="I47" s="83">
        <v>79.919530000000051</v>
      </c>
      <c r="J47" s="83">
        <v>83.133900000000025</v>
      </c>
      <c r="K47" s="83">
        <v>73</v>
      </c>
      <c r="L47" s="83">
        <v>89.363900000000015</v>
      </c>
      <c r="M47" s="83">
        <v>93.204119999999946</v>
      </c>
      <c r="N47" s="83">
        <v>83.017199999999974</v>
      </c>
      <c r="O47" s="83">
        <v>82.355320000000034</v>
      </c>
      <c r="P47" s="84">
        <f t="shared" si="28"/>
        <v>1044.3186201100002</v>
      </c>
      <c r="Q47" s="104">
        <f t="shared" si="43"/>
        <v>2.1843008816319531</v>
      </c>
      <c r="R47" s="105"/>
      <c r="S47" s="106">
        <f t="shared" si="45"/>
        <v>9.8443042668318239E-3</v>
      </c>
      <c r="T47" s="106"/>
      <c r="V47" s="62">
        <f t="shared" si="29"/>
        <v>207.92848011000001</v>
      </c>
      <c r="W47" s="62">
        <f t="shared" si="30"/>
        <v>322.20448010999996</v>
      </c>
      <c r="X47" s="62">
        <f t="shared" si="31"/>
        <v>378.41764010999998</v>
      </c>
      <c r="Y47" s="62">
        <f t="shared" si="32"/>
        <v>460.32465010999999</v>
      </c>
      <c r="Z47" s="62">
        <f t="shared" si="33"/>
        <v>540.24418011</v>
      </c>
      <c r="AA47" s="117">
        <f t="shared" si="34"/>
        <v>623.37808011000004</v>
      </c>
      <c r="AB47" s="117">
        <f t="shared" si="35"/>
        <v>696.37808011000004</v>
      </c>
      <c r="AC47" s="117">
        <f t="shared" si="36"/>
        <v>785.7419801100001</v>
      </c>
      <c r="AD47" s="117">
        <f t="shared" si="37"/>
        <v>878.94610011000009</v>
      </c>
      <c r="AE47" s="117">
        <f t="shared" si="38"/>
        <v>961.96330011000009</v>
      </c>
      <c r="AF47" s="117">
        <f t="shared" si="39"/>
        <v>1044.3186201100002</v>
      </c>
      <c r="AH47" s="50">
        <f t="shared" si="46"/>
        <v>2.1978825431271405</v>
      </c>
      <c r="AI47" s="50">
        <f t="shared" si="41"/>
        <v>2.2860947496470154</v>
      </c>
      <c r="AJ47" s="50">
        <f t="shared" si="41"/>
        <v>1.9884902057234737</v>
      </c>
      <c r="AK47" s="50">
        <f t="shared" si="41"/>
        <v>1.8865145819399363</v>
      </c>
      <c r="AL47" s="50">
        <f t="shared" si="41"/>
        <v>1.9740571929536088</v>
      </c>
      <c r="AM47" s="50">
        <f t="shared" si="41"/>
        <v>1.9756601773846463</v>
      </c>
      <c r="AN47" s="50">
        <f t="shared" si="41"/>
        <v>2.003931097909101</v>
      </c>
      <c r="AO47" s="50">
        <f t="shared" si="41"/>
        <v>2.0909961309457281</v>
      </c>
      <c r="AP47" s="50">
        <f t="shared" si="41"/>
        <v>2.1865146712190757</v>
      </c>
      <c r="AQ47" s="50">
        <f t="shared" si="41"/>
        <v>2.2062923015579954</v>
      </c>
      <c r="AR47" s="50">
        <f t="shared" si="41"/>
        <v>2.1843008816319531</v>
      </c>
      <c r="AT47" s="66">
        <f t="shared" si="47"/>
        <v>9.9055147023226729E-3</v>
      </c>
      <c r="AU47" s="66">
        <f t="shared" si="42"/>
        <v>1.0303073394136898E-2</v>
      </c>
      <c r="AV47" s="66">
        <f t="shared" si="42"/>
        <v>8.9618160123305073E-3</v>
      </c>
      <c r="AW47" s="66">
        <f t="shared" si="42"/>
        <v>8.5022277400522463E-3</v>
      </c>
      <c r="AX47" s="66">
        <f t="shared" si="42"/>
        <v>8.8967686690874532E-3</v>
      </c>
      <c r="AY47" s="66">
        <f t="shared" si="42"/>
        <v>8.903993070545525E-3</v>
      </c>
      <c r="AZ47" s="66">
        <f t="shared" si="42"/>
        <v>9.031405711306912E-3</v>
      </c>
      <c r="BA47" s="66">
        <f t="shared" si="42"/>
        <v>9.4237942706952883E-3</v>
      </c>
      <c r="BB47" s="66">
        <f t="shared" si="42"/>
        <v>9.8542814721068114E-3</v>
      </c>
      <c r="BC47" s="66">
        <f t="shared" si="42"/>
        <v>9.9434161752836852E-3</v>
      </c>
      <c r="BD47" s="66">
        <f t="shared" si="42"/>
        <v>9.8443042668318239E-3</v>
      </c>
    </row>
    <row r="48" spans="1:59" ht="13.5">
      <c r="A48" s="355">
        <f>SUM(D48:F48)</f>
        <v>5162.3545358877773</v>
      </c>
      <c r="B48" s="402" t="s">
        <v>332</v>
      </c>
      <c r="C48" s="402"/>
      <c r="D48" s="109">
        <f>SUM(D32:D44)</f>
        <v>1702.2212757777777</v>
      </c>
      <c r="E48" s="109">
        <f>SUM(E32:E44)</f>
        <v>1632.23341011</v>
      </c>
      <c r="F48" s="109">
        <f t="shared" ref="F48:I48" si="48">SUM(F32:F44)</f>
        <v>1827.89985</v>
      </c>
      <c r="G48" s="109">
        <f t="shared" si="48"/>
        <v>1591.5967594700003</v>
      </c>
      <c r="H48" s="109">
        <f t="shared" si="48"/>
        <v>1866.9870093190345</v>
      </c>
      <c r="I48" s="109">
        <f t="shared" si="48"/>
        <v>1737.9000099999998</v>
      </c>
      <c r="J48" s="109">
        <f t="shared" ref="J48:K48" si="49">SUM(J32:J44)</f>
        <v>1637.4123</v>
      </c>
      <c r="K48" s="109">
        <f t="shared" si="49"/>
        <v>1533.545527750699</v>
      </c>
      <c r="L48" s="109">
        <f t="shared" ref="L48:O48" si="50">SUM(L32:L44)</f>
        <v>1597.8553199999999</v>
      </c>
      <c r="M48" s="109">
        <f t="shared" si="50"/>
        <v>1443.0897999999997</v>
      </c>
      <c r="N48" s="109">
        <f t="shared" si="50"/>
        <v>1758.5060736739024</v>
      </c>
      <c r="O48" s="109">
        <f t="shared" si="50"/>
        <v>1502.3028400000003</v>
      </c>
      <c r="P48" s="109">
        <f>SUM(P32:P44)</f>
        <v>19831.550176101417</v>
      </c>
      <c r="Q48" s="157">
        <f>SUM(Q32:Q44)</f>
        <v>41.479747367928631</v>
      </c>
      <c r="R48" s="113"/>
      <c r="S48" s="113"/>
      <c r="T48" s="113"/>
      <c r="V48" s="99">
        <f t="shared" ref="V48:AF48" si="51">SUM(V32:V44)</f>
        <v>3334.4546858877775</v>
      </c>
      <c r="W48" s="99">
        <f t="shared" si="51"/>
        <v>5162.3545358877773</v>
      </c>
      <c r="X48" s="99">
        <f t="shared" si="51"/>
        <v>6753.9512953577769</v>
      </c>
      <c r="Y48" s="99">
        <f t="shared" si="51"/>
        <v>8620.9383046768125</v>
      </c>
      <c r="Z48" s="99">
        <f t="shared" si="51"/>
        <v>10358.83831467681</v>
      </c>
      <c r="AA48" s="99">
        <f t="shared" si="51"/>
        <v>11996.250614676812</v>
      </c>
      <c r="AB48" s="99">
        <f t="shared" si="51"/>
        <v>13529.796142427511</v>
      </c>
      <c r="AC48" s="99">
        <f t="shared" si="51"/>
        <v>15127.651462427511</v>
      </c>
      <c r="AD48" s="99">
        <f t="shared" si="51"/>
        <v>16570.741262427513</v>
      </c>
      <c r="AE48" s="99">
        <f t="shared" si="51"/>
        <v>18329.247336101416</v>
      </c>
      <c r="AF48" s="99">
        <f t="shared" si="51"/>
        <v>19831.550176101417</v>
      </c>
      <c r="AH48" s="50">
        <f t="shared" si="46"/>
        <v>35.246445032850382</v>
      </c>
      <c r="AI48" s="50">
        <f t="shared" si="46"/>
        <v>36.627770030635354</v>
      </c>
      <c r="AJ48" s="50">
        <f t="shared" si="46"/>
        <v>35.490327556739622</v>
      </c>
      <c r="AK48" s="50">
        <f t="shared" si="46"/>
        <v>35.330555984544823</v>
      </c>
      <c r="AL48" s="50">
        <f t="shared" si="46"/>
        <v>37.851290284270256</v>
      </c>
      <c r="AM48" s="50">
        <f t="shared" si="46"/>
        <v>38.019486686411746</v>
      </c>
      <c r="AN48" s="50">
        <f t="shared" si="46"/>
        <v>38.933992916460461</v>
      </c>
      <c r="AO48" s="50">
        <f t="shared" si="46"/>
        <v>40.257312806174752</v>
      </c>
      <c r="AP48" s="50">
        <f t="shared" si="46"/>
        <v>41.222287554081653</v>
      </c>
      <c r="AQ48" s="50">
        <f t="shared" si="46"/>
        <v>42.038690339193494</v>
      </c>
      <c r="AR48" s="50">
        <f t="shared" si="46"/>
        <v>41.479747367928638</v>
      </c>
      <c r="AT48" s="66">
        <f t="shared" si="47"/>
        <v>0.15885024455436111</v>
      </c>
      <c r="AU48" s="66">
        <f t="shared" si="47"/>
        <v>0.16507566142981303</v>
      </c>
      <c r="AV48" s="66">
        <f t="shared" si="47"/>
        <v>0.15994938514928447</v>
      </c>
      <c r="AW48" s="66">
        <f t="shared" si="47"/>
        <v>0.15922931952869993</v>
      </c>
      <c r="AX48" s="66">
        <f t="shared" si="47"/>
        <v>0.17058987687270308</v>
      </c>
      <c r="AY48" s="66">
        <f t="shared" si="47"/>
        <v>0.17134791189122586</v>
      </c>
      <c r="AZ48" s="66">
        <f t="shared" si="47"/>
        <v>0.17546944920241656</v>
      </c>
      <c r="BA48" s="66">
        <f t="shared" si="47"/>
        <v>0.18143344607951567</v>
      </c>
      <c r="BB48" s="66">
        <f t="shared" si="47"/>
        <v>0.18578243714942155</v>
      </c>
      <c r="BC48" s="66">
        <f t="shared" si="47"/>
        <v>0.18946183749600992</v>
      </c>
      <c r="BD48" s="66">
        <f t="shared" si="47"/>
        <v>0.18694276847799657</v>
      </c>
    </row>
    <row r="49" spans="1:56" ht="13.5">
      <c r="A49" s="111">
        <f>A48/A31*1000</f>
        <v>36.627770030635354</v>
      </c>
      <c r="B49" s="402" t="s">
        <v>333</v>
      </c>
      <c r="C49" s="402"/>
      <c r="D49" s="111">
        <f>D48/D31*1000</f>
        <v>35.046041378142881</v>
      </c>
      <c r="E49" s="111">
        <f t="shared" ref="E49:H49" si="52">E48/E31*1000</f>
        <v>35.457897814828492</v>
      </c>
      <c r="F49" s="111">
        <f t="shared" si="52"/>
        <v>39.447954118738807</v>
      </c>
      <c r="G49" s="111">
        <f t="shared" si="52"/>
        <v>32.242707280149105</v>
      </c>
      <c r="H49" s="111">
        <f t="shared" si="52"/>
        <v>34.764393887215746</v>
      </c>
      <c r="I49" s="111">
        <f>I48/I31*1000</f>
        <v>58.586165385652635</v>
      </c>
      <c r="J49" s="111">
        <f>J48/J31*1000</f>
        <v>39.11919870033686</v>
      </c>
      <c r="K49" s="111">
        <f>K48/K31*1000</f>
        <v>47.957767387519119</v>
      </c>
      <c r="L49" s="111">
        <f>L48/L31*1000</f>
        <v>56.525234187066637</v>
      </c>
      <c r="M49" s="111">
        <f t="shared" ref="M49:O49" si="53">M48/M31*1000</f>
        <v>55.056647972225392</v>
      </c>
      <c r="N49" s="111">
        <f t="shared" si="53"/>
        <v>51.684283848868517</v>
      </c>
      <c r="O49" s="111">
        <f t="shared" si="53"/>
        <v>35.690087187893482</v>
      </c>
      <c r="P49" s="111">
        <f>P48/P31*1000</f>
        <v>41.479747367928638</v>
      </c>
      <c r="Q49" s="114">
        <f>P49</f>
        <v>41.479747367928638</v>
      </c>
      <c r="R49" s="97"/>
      <c r="S49" s="115">
        <f>Q49/$S$30</f>
        <v>0.18694276847799657</v>
      </c>
      <c r="T49" s="115"/>
      <c r="V49" s="111">
        <f>V48/V31*1000</f>
        <v>35.246445032850382</v>
      </c>
      <c r="W49" s="111">
        <f t="shared" ref="W49:AF49" si="54">W48/W31*1000</f>
        <v>36.627770030635354</v>
      </c>
      <c r="X49" s="111">
        <f t="shared" si="54"/>
        <v>35.490327556739622</v>
      </c>
      <c r="Y49" s="111">
        <f t="shared" si="54"/>
        <v>35.330555984544823</v>
      </c>
      <c r="Z49" s="111">
        <f t="shared" si="54"/>
        <v>37.851290284270256</v>
      </c>
      <c r="AA49" s="111">
        <f t="shared" si="54"/>
        <v>38.019486686411746</v>
      </c>
      <c r="AB49" s="111">
        <f t="shared" si="54"/>
        <v>38.933992916460461</v>
      </c>
      <c r="AC49" s="111">
        <f t="shared" si="54"/>
        <v>40.257312806174752</v>
      </c>
      <c r="AD49" s="111">
        <f t="shared" si="54"/>
        <v>41.222287554081653</v>
      </c>
      <c r="AE49" s="111">
        <f t="shared" si="54"/>
        <v>42.038690339193494</v>
      </c>
      <c r="AF49" s="111">
        <f t="shared" si="54"/>
        <v>41.479747367928638</v>
      </c>
    </row>
    <row r="50" spans="1:56" ht="13.5">
      <c r="A50" s="355">
        <f>SUM(D50:F50)</f>
        <v>1087.1423355555557</v>
      </c>
      <c r="B50" s="397" t="s">
        <v>412</v>
      </c>
      <c r="C50" s="397"/>
      <c r="D50" s="62">
        <v>377.12742577777766</v>
      </c>
      <c r="E50" s="62">
        <v>334.21235822222229</v>
      </c>
      <c r="F50" s="62">
        <v>375.80255155555568</v>
      </c>
      <c r="G50" s="62">
        <v>361.67100000000005</v>
      </c>
      <c r="H50" s="95">
        <v>385.10540931903483</v>
      </c>
      <c r="I50" s="62">
        <v>380.77777465128202</v>
      </c>
      <c r="J50" s="62">
        <v>396</v>
      </c>
      <c r="K50" s="62">
        <v>398.06437224930141</v>
      </c>
      <c r="L50" s="62">
        <v>390.71572999999995</v>
      </c>
      <c r="M50" s="62">
        <v>240.08196971310528</v>
      </c>
      <c r="N50" s="62">
        <v>376</v>
      </c>
      <c r="O50" s="62">
        <v>390.25287310919697</v>
      </c>
      <c r="P50" s="62">
        <f>SUM(D50:O50)</f>
        <v>4405.8114645974756</v>
      </c>
      <c r="Q50" s="87">
        <f>P50/$P$31*1000</f>
        <v>9.2152123701584099</v>
      </c>
      <c r="R50" s="63">
        <f>P50/$P$48</f>
        <v>0.2221617284314378</v>
      </c>
      <c r="S50" s="66">
        <f t="shared" ref="S50" si="55">Q50/$S$30</f>
        <v>4.1531528562829829E-2</v>
      </c>
      <c r="T50" s="66"/>
    </row>
    <row r="51" spans="1:56" ht="14" customHeight="1">
      <c r="A51" s="113">
        <f>A49/A30</f>
        <v>0.16498995509295206</v>
      </c>
      <c r="C51" s="401" t="s">
        <v>469</v>
      </c>
      <c r="D51" s="401"/>
      <c r="E51" s="401"/>
      <c r="F51" s="401"/>
      <c r="G51" s="401"/>
      <c r="H51" s="401"/>
      <c r="I51" s="401"/>
      <c r="J51" s="401"/>
      <c r="K51" s="401"/>
      <c r="L51" s="401"/>
      <c r="M51" s="401"/>
      <c r="N51" s="401"/>
      <c r="O51" s="401"/>
      <c r="P51" s="401"/>
      <c r="Q51" s="50">
        <f>Q49-Q50</f>
        <v>32.264534997770227</v>
      </c>
      <c r="R51" s="50"/>
      <c r="S51" s="106">
        <f>Q51/S30</f>
        <v>0.14541123991516675</v>
      </c>
      <c r="T51" s="106"/>
      <c r="U51" s="83"/>
    </row>
    <row r="52" spans="1:56" ht="13.5">
      <c r="C52" s="51" t="s">
        <v>334</v>
      </c>
      <c r="D52" s="53" t="s">
        <v>320</v>
      </c>
      <c r="E52" s="53" t="s">
        <v>321</v>
      </c>
      <c r="F52" s="53" t="s">
        <v>322</v>
      </c>
      <c r="G52" s="53" t="s">
        <v>323</v>
      </c>
      <c r="H52" s="53" t="s">
        <v>324</v>
      </c>
      <c r="I52" s="53" t="s">
        <v>325</v>
      </c>
      <c r="J52" s="53" t="s">
        <v>326</v>
      </c>
      <c r="K52" s="53" t="s">
        <v>327</v>
      </c>
      <c r="L52" s="53" t="s">
        <v>328</v>
      </c>
      <c r="M52" s="53" t="s">
        <v>329</v>
      </c>
      <c r="N52" s="53" t="s">
        <v>330</v>
      </c>
      <c r="O52" s="53" t="s">
        <v>331</v>
      </c>
      <c r="P52" s="54" t="s">
        <v>332</v>
      </c>
      <c r="Q52" s="82" t="s">
        <v>333</v>
      </c>
      <c r="R52" s="82" t="s">
        <v>430</v>
      </c>
      <c r="S52" s="82" t="s">
        <v>434</v>
      </c>
      <c r="T52" s="82" t="s">
        <v>424</v>
      </c>
    </row>
    <row r="53" spans="1:56" ht="13.5">
      <c r="B53" s="400" t="s">
        <v>435</v>
      </c>
      <c r="C53" s="400"/>
      <c r="D53" s="103">
        <v>238.80896960562171</v>
      </c>
      <c r="E53" s="103">
        <v>226.19836475054589</v>
      </c>
      <c r="F53" s="103">
        <v>223.23948444213988</v>
      </c>
      <c r="G53" s="103">
        <v>224.25987141844962</v>
      </c>
      <c r="H53" s="103">
        <v>225.65715219837909</v>
      </c>
      <c r="I53" s="103">
        <v>223.8237498929405</v>
      </c>
      <c r="J53" s="103">
        <v>224.48332192791256</v>
      </c>
      <c r="K53" s="103">
        <v>224.47304348427701</v>
      </c>
      <c r="L53" s="103">
        <v>223.98960553315965</v>
      </c>
      <c r="M53" s="103">
        <v>225.05533120573605</v>
      </c>
      <c r="N53" s="103">
        <v>225.11540384790862</v>
      </c>
      <c r="O53" s="103">
        <v>225.71752486806042</v>
      </c>
      <c r="P53" s="74">
        <v>225.66619268662413</v>
      </c>
      <c r="Q53" s="49"/>
      <c r="AT53" s="117">
        <f>$P$53</f>
        <v>225.66619268662413</v>
      </c>
      <c r="AU53" s="117">
        <f t="shared" ref="AU53:BD53" si="56">$P$53</f>
        <v>225.66619268662413</v>
      </c>
      <c r="AV53" s="117">
        <f t="shared" si="56"/>
        <v>225.66619268662413</v>
      </c>
      <c r="AW53" s="117">
        <f t="shared" si="56"/>
        <v>225.66619268662413</v>
      </c>
      <c r="AX53" s="117">
        <f t="shared" si="56"/>
        <v>225.66619268662413</v>
      </c>
      <c r="AY53" s="117">
        <f t="shared" si="56"/>
        <v>225.66619268662413</v>
      </c>
      <c r="AZ53" s="117">
        <f t="shared" si="56"/>
        <v>225.66619268662413</v>
      </c>
      <c r="BA53" s="117">
        <f t="shared" si="56"/>
        <v>225.66619268662413</v>
      </c>
      <c r="BB53" s="117">
        <f t="shared" si="56"/>
        <v>225.66619268662413</v>
      </c>
      <c r="BC53" s="117">
        <f t="shared" si="56"/>
        <v>225.66619268662413</v>
      </c>
      <c r="BD53" s="117">
        <f t="shared" si="56"/>
        <v>225.66619268662413</v>
      </c>
    </row>
    <row r="54" spans="1:56" s="76" customFormat="1" ht="13.5">
      <c r="C54" s="73" t="s">
        <v>411</v>
      </c>
      <c r="D54" s="83">
        <v>46728</v>
      </c>
      <c r="E54" s="83">
        <v>46020</v>
      </c>
      <c r="F54" s="83">
        <v>46020</v>
      </c>
      <c r="G54" s="83">
        <v>48321</v>
      </c>
      <c r="H54" s="83">
        <v>48321</v>
      </c>
      <c r="I54" s="83">
        <v>18408</v>
      </c>
      <c r="J54" s="83">
        <v>52923</v>
      </c>
      <c r="K54" s="83">
        <v>48321</v>
      </c>
      <c r="L54" s="83">
        <v>50622</v>
      </c>
      <c r="M54" s="83">
        <v>52923</v>
      </c>
      <c r="N54" s="83">
        <v>46020</v>
      </c>
      <c r="O54" s="83">
        <v>45373</v>
      </c>
      <c r="P54" s="74">
        <f>SUM(D54:O54)</f>
        <v>550000</v>
      </c>
      <c r="R54" s="79"/>
      <c r="S54" s="79"/>
      <c r="T54" s="79"/>
      <c r="U54" s="79"/>
      <c r="V54" s="49">
        <f t="shared" ref="V54:V70" si="57">D54+E54</f>
        <v>92748</v>
      </c>
      <c r="W54" s="49">
        <f t="shared" ref="W54:W70" si="58">V54+F54</f>
        <v>138768</v>
      </c>
      <c r="X54" s="49">
        <f t="shared" ref="X54:X70" si="59">W54+G54</f>
        <v>187089</v>
      </c>
      <c r="Y54" s="49">
        <f t="shared" ref="Y54:Y70" si="60">X54+H54</f>
        <v>235410</v>
      </c>
      <c r="Z54" s="49">
        <f t="shared" ref="Z54:Z70" si="61">Y54+I54</f>
        <v>253818</v>
      </c>
      <c r="AA54" s="48">
        <f t="shared" ref="AA54:AA70" si="62">Z54+J54</f>
        <v>306741</v>
      </c>
      <c r="AB54" s="48">
        <f t="shared" ref="AB54:AB70" si="63">AA54+K54</f>
        <v>355062</v>
      </c>
      <c r="AC54" s="48">
        <f t="shared" ref="AC54:AC70" si="64">AB54+L54</f>
        <v>405684</v>
      </c>
      <c r="AD54" s="48">
        <f t="shared" ref="AD54:AD70" si="65">AC54+M54</f>
        <v>458607</v>
      </c>
      <c r="AE54" s="48">
        <f t="shared" ref="AE54:AE70" si="66">AD54+N54</f>
        <v>504627</v>
      </c>
      <c r="AF54" s="48">
        <f t="shared" ref="AF54:AF70" si="67">AE54+O54</f>
        <v>550000</v>
      </c>
    </row>
    <row r="55" spans="1:56" ht="13.5">
      <c r="B55" s="398" t="s">
        <v>135</v>
      </c>
      <c r="C55" s="48" t="s">
        <v>456</v>
      </c>
      <c r="D55" s="83">
        <v>146.82976000000002</v>
      </c>
      <c r="E55" s="83">
        <v>146.82976000000002</v>
      </c>
      <c r="F55" s="83">
        <v>146.82976000000002</v>
      </c>
      <c r="G55" s="83">
        <v>146.82976000000002</v>
      </c>
      <c r="H55" s="83">
        <v>146.82976000000002</v>
      </c>
      <c r="I55" s="83">
        <v>146.82976000000002</v>
      </c>
      <c r="J55" s="83">
        <v>146.82976000000002</v>
      </c>
      <c r="K55" s="83">
        <v>146.82976000000002</v>
      </c>
      <c r="L55" s="83">
        <v>146.82976000000002</v>
      </c>
      <c r="M55" s="83">
        <v>146.82976000000002</v>
      </c>
      <c r="N55" s="83">
        <v>146.82976000000002</v>
      </c>
      <c r="O55" s="83">
        <v>146.82976000000002</v>
      </c>
      <c r="P55" s="84">
        <f>SUM(D55:O55)</f>
        <v>1761.9571200000007</v>
      </c>
      <c r="Q55" s="87">
        <f>P55/$P$54*1000</f>
        <v>3.2035584000000012</v>
      </c>
      <c r="R55" s="63">
        <f>P55/$P$71</f>
        <v>0.13171184632131436</v>
      </c>
      <c r="V55" s="62">
        <f t="shared" si="57"/>
        <v>293.65952000000004</v>
      </c>
      <c r="W55" s="62">
        <f t="shared" si="58"/>
        <v>440.48928000000006</v>
      </c>
      <c r="X55" s="62">
        <f t="shared" si="59"/>
        <v>587.31904000000009</v>
      </c>
      <c r="Y55" s="62">
        <f t="shared" si="60"/>
        <v>734.14880000000016</v>
      </c>
      <c r="Z55" s="62">
        <f t="shared" si="61"/>
        <v>880.97856000000024</v>
      </c>
      <c r="AA55" s="117">
        <f t="shared" si="62"/>
        <v>1027.8083200000003</v>
      </c>
      <c r="AB55" s="117">
        <f t="shared" si="63"/>
        <v>1174.6380800000004</v>
      </c>
      <c r="AC55" s="117">
        <f t="shared" si="64"/>
        <v>1321.4678400000005</v>
      </c>
      <c r="AD55" s="117">
        <f t="shared" si="65"/>
        <v>1468.2976000000006</v>
      </c>
      <c r="AE55" s="117">
        <f t="shared" si="66"/>
        <v>1615.1273600000006</v>
      </c>
      <c r="AF55" s="117">
        <f t="shared" si="67"/>
        <v>1761.9571200000007</v>
      </c>
      <c r="AH55" s="50">
        <f>V55/V$54*1000</f>
        <v>3.1662086513994914</v>
      </c>
      <c r="AI55" s="50">
        <f t="shared" ref="AI55:AR70" si="68">W55/W$54*1000</f>
        <v>3.1742857142857144</v>
      </c>
      <c r="AJ55" s="50">
        <f t="shared" si="68"/>
        <v>3.1392494481236208</v>
      </c>
      <c r="AK55" s="50">
        <f t="shared" si="68"/>
        <v>3.1185964912280708</v>
      </c>
      <c r="AL55" s="50">
        <f t="shared" si="68"/>
        <v>3.4709065550906564</v>
      </c>
      <c r="AM55" s="50">
        <f t="shared" si="68"/>
        <v>3.3507366801307956</v>
      </c>
      <c r="AN55" s="50">
        <f t="shared" si="68"/>
        <v>3.3082618810235966</v>
      </c>
      <c r="AO55" s="50">
        <f t="shared" si="68"/>
        <v>3.2573821989528806</v>
      </c>
      <c r="AP55" s="50">
        <f t="shared" si="68"/>
        <v>3.2016467258458778</v>
      </c>
      <c r="AQ55" s="50">
        <f t="shared" si="68"/>
        <v>3.2006360341400688</v>
      </c>
      <c r="AR55" s="50">
        <f t="shared" si="68"/>
        <v>3.2035584000000012</v>
      </c>
      <c r="AT55" s="118">
        <f>AH55/$AT$53</f>
        <v>1.4030496166505146E-2</v>
      </c>
      <c r="AU55" s="118">
        <f t="shared" ref="AU55:BD70" si="69">AI55/$AT$53</f>
        <v>1.4066288248562556E-2</v>
      </c>
      <c r="AV55" s="118">
        <f t="shared" si="69"/>
        <v>1.3911031203876437E-2</v>
      </c>
      <c r="AW55" s="118">
        <f t="shared" si="69"/>
        <v>1.3819511261745672E-2</v>
      </c>
      <c r="AX55" s="118">
        <f t="shared" si="69"/>
        <v>1.5380711278762966E-2</v>
      </c>
      <c r="AY55" s="118">
        <f t="shared" si="69"/>
        <v>1.4848199636105277E-2</v>
      </c>
      <c r="AZ55" s="118">
        <f t="shared" si="69"/>
        <v>1.4659980042370284E-2</v>
      </c>
      <c r="BA55" s="118">
        <f t="shared" si="69"/>
        <v>1.4434515689624406E-2</v>
      </c>
      <c r="BB55" s="118">
        <f t="shared" si="69"/>
        <v>1.4187533753857002E-2</v>
      </c>
      <c r="BC55" s="118">
        <f t="shared" si="69"/>
        <v>1.4183055051514499E-2</v>
      </c>
      <c r="BD55" s="118">
        <f t="shared" si="69"/>
        <v>1.4196005001283851E-2</v>
      </c>
    </row>
    <row r="56" spans="1:56" ht="13.5">
      <c r="B56" s="398"/>
      <c r="C56" s="48" t="s">
        <v>402</v>
      </c>
      <c r="D56" s="83">
        <v>30.433060000000001</v>
      </c>
      <c r="E56" s="83">
        <v>30.433060000000001</v>
      </c>
      <c r="F56" s="83">
        <v>30.433060000000001</v>
      </c>
      <c r="G56" s="83">
        <v>30.433060000000001</v>
      </c>
      <c r="H56" s="83">
        <v>30.433060000000001</v>
      </c>
      <c r="I56" s="83">
        <v>30.433060000000001</v>
      </c>
      <c r="J56" s="83">
        <v>30.433060000000001</v>
      </c>
      <c r="K56" s="83">
        <v>30.433060000000001</v>
      </c>
      <c r="L56" s="83">
        <v>30.433060000000001</v>
      </c>
      <c r="M56" s="83">
        <v>30.433060000000001</v>
      </c>
      <c r="N56" s="83">
        <v>30.433060000000001</v>
      </c>
      <c r="O56" s="83">
        <v>30.433060000000001</v>
      </c>
      <c r="P56" s="84">
        <f>SUM(D56:O56)</f>
        <v>365.19672000000008</v>
      </c>
      <c r="Q56" s="87">
        <f t="shared" ref="Q56:Q67" si="70">P56/$P$54*1000</f>
        <v>0.66399403636363652</v>
      </c>
      <c r="R56" s="63">
        <f t="shared" ref="R56:R67" si="71">P56/$P$71</f>
        <v>2.7299605487384426E-2</v>
      </c>
      <c r="V56" s="62">
        <f t="shared" si="57"/>
        <v>60.866120000000002</v>
      </c>
      <c r="W56" s="62">
        <f t="shared" si="58"/>
        <v>91.299180000000007</v>
      </c>
      <c r="X56" s="62">
        <f t="shared" si="59"/>
        <v>121.73224</v>
      </c>
      <c r="Y56" s="62">
        <f t="shared" si="60"/>
        <v>152.1653</v>
      </c>
      <c r="Z56" s="62">
        <f t="shared" si="61"/>
        <v>182.59836000000001</v>
      </c>
      <c r="AA56" s="117">
        <f t="shared" si="62"/>
        <v>213.03142000000003</v>
      </c>
      <c r="AB56" s="117">
        <f t="shared" si="63"/>
        <v>243.46448000000004</v>
      </c>
      <c r="AC56" s="117">
        <f t="shared" si="64"/>
        <v>273.89754000000005</v>
      </c>
      <c r="AD56" s="117">
        <f t="shared" si="65"/>
        <v>304.33060000000006</v>
      </c>
      <c r="AE56" s="117">
        <f t="shared" si="66"/>
        <v>334.76366000000007</v>
      </c>
      <c r="AF56" s="117">
        <f t="shared" si="67"/>
        <v>365.19672000000008</v>
      </c>
      <c r="AH56" s="50">
        <f t="shared" ref="AH56:AQ71" si="72">V56/V$54*1000</f>
        <v>0.65625264156639507</v>
      </c>
      <c r="AI56" s="50">
        <f t="shared" si="68"/>
        <v>0.65792675544794188</v>
      </c>
      <c r="AJ56" s="50">
        <f t="shared" si="68"/>
        <v>0.65066487072997348</v>
      </c>
      <c r="AK56" s="50">
        <f t="shared" si="68"/>
        <v>0.64638418079096049</v>
      </c>
      <c r="AL56" s="50">
        <f t="shared" si="68"/>
        <v>0.71940666146608989</v>
      </c>
      <c r="AM56" s="50">
        <f t="shared" si="68"/>
        <v>0.694499333313773</v>
      </c>
      <c r="AN56" s="50">
        <f t="shared" si="68"/>
        <v>0.68569568131762915</v>
      </c>
      <c r="AO56" s="50">
        <f t="shared" si="68"/>
        <v>0.6751499689413436</v>
      </c>
      <c r="AP56" s="50">
        <f t="shared" si="68"/>
        <v>0.66359780814510039</v>
      </c>
      <c r="AQ56" s="50">
        <f t="shared" si="68"/>
        <v>0.66338832444558071</v>
      </c>
      <c r="AR56" s="50">
        <f t="shared" si="68"/>
        <v>0.66399403636363652</v>
      </c>
      <c r="AT56" s="118">
        <f t="shared" ref="AT56:AT70" si="73">AH56/$AT$53</f>
        <v>2.9080680351518734E-3</v>
      </c>
      <c r="AU56" s="118">
        <f t="shared" si="69"/>
        <v>2.9154865760578725E-3</v>
      </c>
      <c r="AV56" s="118">
        <f t="shared" si="69"/>
        <v>2.883306812525225E-3</v>
      </c>
      <c r="AW56" s="118">
        <f t="shared" si="69"/>
        <v>2.8643376887586116E-3</v>
      </c>
      <c r="AX56" s="118">
        <f t="shared" si="69"/>
        <v>3.1879239548526809E-3</v>
      </c>
      <c r="AY56" s="118">
        <f t="shared" si="69"/>
        <v>3.0775515155617634E-3</v>
      </c>
      <c r="AZ56" s="118">
        <f t="shared" si="69"/>
        <v>3.0385396817937818E-3</v>
      </c>
      <c r="BA56" s="118">
        <f t="shared" si="69"/>
        <v>2.9918082141745712E-3</v>
      </c>
      <c r="BB56" s="118">
        <f t="shared" si="69"/>
        <v>2.9406168475869967E-3</v>
      </c>
      <c r="BC56" s="118">
        <f t="shared" si="69"/>
        <v>2.9396885574562255E-3</v>
      </c>
      <c r="BD56" s="118">
        <f t="shared" si="69"/>
        <v>2.9423726631738105E-3</v>
      </c>
    </row>
    <row r="57" spans="1:56" ht="13.5">
      <c r="B57" s="398"/>
      <c r="C57" s="48" t="s">
        <v>403</v>
      </c>
      <c r="D57" s="83">
        <v>8.7944908333333327</v>
      </c>
      <c r="E57" s="83">
        <v>8.7944908333333327</v>
      </c>
      <c r="F57" s="83">
        <v>8.7944908333333327</v>
      </c>
      <c r="G57" s="83">
        <v>8.7944908333333327</v>
      </c>
      <c r="H57" s="83">
        <v>8.7944908333333327</v>
      </c>
      <c r="I57" s="83">
        <v>8.7944908333333327</v>
      </c>
      <c r="J57" s="83">
        <v>8.7944908333333327</v>
      </c>
      <c r="K57" s="83">
        <v>8.7944908333333327</v>
      </c>
      <c r="L57" s="83">
        <v>8.7944908333333327</v>
      </c>
      <c r="M57" s="83">
        <v>8.7944908333333327</v>
      </c>
      <c r="N57" s="83">
        <v>8.7944908333333327</v>
      </c>
      <c r="O57" s="83">
        <v>8.7944908333333327</v>
      </c>
      <c r="P57" s="84">
        <f t="shared" ref="P57:P66" si="74">SUM(D57:O57)</f>
        <v>105.53388999999997</v>
      </c>
      <c r="Q57" s="87">
        <f t="shared" si="70"/>
        <v>0.19187979999999993</v>
      </c>
      <c r="R57" s="63">
        <f t="shared" si="71"/>
        <v>7.8889907952870517E-3</v>
      </c>
      <c r="V57" s="62">
        <f t="shared" si="57"/>
        <v>17.588981666666665</v>
      </c>
      <c r="W57" s="62">
        <f t="shared" si="58"/>
        <v>26.383472499999996</v>
      </c>
      <c r="X57" s="62">
        <f t="shared" si="59"/>
        <v>35.177963333333331</v>
      </c>
      <c r="Y57" s="62">
        <f t="shared" si="60"/>
        <v>43.972454166666665</v>
      </c>
      <c r="Z57" s="62">
        <f t="shared" si="61"/>
        <v>52.766945</v>
      </c>
      <c r="AA57" s="117">
        <f t="shared" si="62"/>
        <v>61.561435833333334</v>
      </c>
      <c r="AB57" s="117">
        <f t="shared" si="63"/>
        <v>70.355926666666662</v>
      </c>
      <c r="AC57" s="117">
        <f t="shared" si="64"/>
        <v>79.150417499999989</v>
      </c>
      <c r="AD57" s="117">
        <f t="shared" si="65"/>
        <v>87.944908333333316</v>
      </c>
      <c r="AE57" s="117">
        <f t="shared" si="66"/>
        <v>96.739399166666644</v>
      </c>
      <c r="AF57" s="117">
        <f t="shared" si="67"/>
        <v>105.53388999999997</v>
      </c>
      <c r="AH57" s="50">
        <f t="shared" si="72"/>
        <v>0.18964270568278199</v>
      </c>
      <c r="AI57" s="50">
        <f t="shared" si="68"/>
        <v>0.19012648809523808</v>
      </c>
      <c r="AJ57" s="50">
        <f t="shared" si="68"/>
        <v>0.18802796173657099</v>
      </c>
      <c r="AK57" s="50">
        <f t="shared" si="68"/>
        <v>0.18679093567251462</v>
      </c>
      <c r="AL57" s="50">
        <f t="shared" si="68"/>
        <v>0.20789284053928406</v>
      </c>
      <c r="AM57" s="50">
        <f t="shared" si="68"/>
        <v>0.20069516573700069</v>
      </c>
      <c r="AN57" s="50">
        <f t="shared" si="68"/>
        <v>0.19815110224880911</v>
      </c>
      <c r="AO57" s="50">
        <f t="shared" si="68"/>
        <v>0.19510362129144848</v>
      </c>
      <c r="AP57" s="50">
        <f t="shared" si="68"/>
        <v>0.19176529868347694</v>
      </c>
      <c r="AQ57" s="50">
        <f t="shared" si="68"/>
        <v>0.19170476246151441</v>
      </c>
      <c r="AR57" s="50">
        <f t="shared" si="68"/>
        <v>0.19187979999999993</v>
      </c>
      <c r="AT57" s="118">
        <f t="shared" si="73"/>
        <v>8.4036825997296425E-4</v>
      </c>
      <c r="AU57" s="118">
        <f t="shared" si="69"/>
        <v>8.42512056554528E-4</v>
      </c>
      <c r="AV57" s="118">
        <f t="shared" si="69"/>
        <v>8.332128064821822E-4</v>
      </c>
      <c r="AW57" s="118">
        <f t="shared" si="69"/>
        <v>8.277311432816416E-4</v>
      </c>
      <c r="AX57" s="118">
        <f t="shared" si="69"/>
        <v>9.2124051930090657E-4</v>
      </c>
      <c r="AY57" s="118">
        <f t="shared" si="69"/>
        <v>8.8934529070422192E-4</v>
      </c>
      <c r="AZ57" s="118">
        <f t="shared" si="69"/>
        <v>8.7807172128780316E-4</v>
      </c>
      <c r="BA57" s="118">
        <f t="shared" si="69"/>
        <v>8.6456734599312814E-4</v>
      </c>
      <c r="BB57" s="118">
        <f t="shared" si="69"/>
        <v>8.4977415713205951E-4</v>
      </c>
      <c r="BC57" s="118">
        <f t="shared" si="69"/>
        <v>8.4950590152300335E-4</v>
      </c>
      <c r="BD57" s="118">
        <f t="shared" si="69"/>
        <v>8.5028154955606335E-4</v>
      </c>
    </row>
    <row r="58" spans="1:56" ht="13.5">
      <c r="B58" s="398"/>
      <c r="C58" s="48" t="s">
        <v>383</v>
      </c>
      <c r="D58" s="83">
        <v>12.449048781199092</v>
      </c>
      <c r="E58" s="83">
        <v>11.444832237305013</v>
      </c>
      <c r="F58" s="83">
        <v>10.603089167139949</v>
      </c>
      <c r="G58" s="83">
        <v>8.1177100377361082</v>
      </c>
      <c r="H58" s="83">
        <v>7.0611268199415935</v>
      </c>
      <c r="I58" s="83">
        <v>2.5297313544944409</v>
      </c>
      <c r="J58" s="83">
        <v>7.5427185844010172</v>
      </c>
      <c r="K58" s="83">
        <v>7.6901999602873907</v>
      </c>
      <c r="L58" s="83">
        <v>9.9314153217897978</v>
      </c>
      <c r="M58" s="83">
        <v>10.660887774090636</v>
      </c>
      <c r="N58" s="83">
        <v>12.858914618765791</v>
      </c>
      <c r="O58" s="83">
        <v>9.9979353428491624</v>
      </c>
      <c r="P58" s="84">
        <f t="shared" si="74"/>
        <v>110.88761</v>
      </c>
      <c r="Q58" s="87">
        <f t="shared" si="70"/>
        <v>0.20161383636363633</v>
      </c>
      <c r="R58" s="63">
        <f t="shared" si="71"/>
        <v>8.2891982338695238E-3</v>
      </c>
      <c r="V58" s="62">
        <f t="shared" si="57"/>
        <v>23.893881018504104</v>
      </c>
      <c r="W58" s="62">
        <f t="shared" si="58"/>
        <v>34.496970185644052</v>
      </c>
      <c r="X58" s="62">
        <f t="shared" si="59"/>
        <v>42.614680223380162</v>
      </c>
      <c r="Y58" s="62">
        <f t="shared" si="60"/>
        <v>49.675807043321754</v>
      </c>
      <c r="Z58" s="62">
        <f t="shared" si="61"/>
        <v>52.205538397816198</v>
      </c>
      <c r="AA58" s="117">
        <f t="shared" si="62"/>
        <v>59.748256982217214</v>
      </c>
      <c r="AB58" s="117">
        <f t="shared" si="63"/>
        <v>67.438456942504601</v>
      </c>
      <c r="AC58" s="117">
        <f t="shared" si="64"/>
        <v>77.369872264294401</v>
      </c>
      <c r="AD58" s="117">
        <f t="shared" si="65"/>
        <v>88.03076003838504</v>
      </c>
      <c r="AE58" s="117">
        <f t="shared" si="66"/>
        <v>100.88967465715083</v>
      </c>
      <c r="AF58" s="117">
        <f t="shared" si="67"/>
        <v>110.88761</v>
      </c>
      <c r="AH58" s="50">
        <f t="shared" si="72"/>
        <v>0.25762152303558139</v>
      </c>
      <c r="AI58" s="50">
        <f t="shared" si="68"/>
        <v>0.24859456204343977</v>
      </c>
      <c r="AJ58" s="50">
        <f t="shared" si="68"/>
        <v>0.22777758298660084</v>
      </c>
      <c r="AK58" s="50">
        <f t="shared" si="68"/>
        <v>0.21101825344429614</v>
      </c>
      <c r="AL58" s="50">
        <f t="shared" si="68"/>
        <v>0.20568099345915655</v>
      </c>
      <c r="AM58" s="50">
        <f t="shared" si="68"/>
        <v>0.19478405880601946</v>
      </c>
      <c r="AN58" s="50">
        <f t="shared" si="68"/>
        <v>0.18993431271863673</v>
      </c>
      <c r="AO58" s="50">
        <f t="shared" si="68"/>
        <v>0.19071462582772403</v>
      </c>
      <c r="AP58" s="50">
        <f t="shared" si="68"/>
        <v>0.19195249971846273</v>
      </c>
      <c r="AQ58" s="50">
        <f t="shared" si="68"/>
        <v>0.19992920445626342</v>
      </c>
      <c r="AR58" s="50">
        <f t="shared" si="68"/>
        <v>0.20161383636363633</v>
      </c>
      <c r="AT58" s="118">
        <f t="shared" si="73"/>
        <v>1.1416044200884476E-3</v>
      </c>
      <c r="AU58" s="118">
        <f t="shared" si="69"/>
        <v>1.1016030318225626E-3</v>
      </c>
      <c r="AV58" s="118">
        <f t="shared" si="69"/>
        <v>1.0093562543633141E-3</v>
      </c>
      <c r="AW58" s="118">
        <f t="shared" si="69"/>
        <v>9.3509023630017481E-4</v>
      </c>
      <c r="AX58" s="118">
        <f t="shared" si="69"/>
        <v>9.1143910840371016E-4</v>
      </c>
      <c r="AY58" s="118">
        <f t="shared" si="69"/>
        <v>8.6315126110409564E-4</v>
      </c>
      <c r="AZ58" s="118">
        <f t="shared" si="69"/>
        <v>8.4166046520930504E-4</v>
      </c>
      <c r="BA58" s="118">
        <f t="shared" si="69"/>
        <v>8.4511828536303491E-4</v>
      </c>
      <c r="BB58" s="118">
        <f t="shared" si="69"/>
        <v>8.5060370555824195E-4</v>
      </c>
      <c r="BC58" s="118">
        <f t="shared" si="69"/>
        <v>8.8595106815090869E-4</v>
      </c>
      <c r="BD58" s="118">
        <f t="shared" si="69"/>
        <v>8.9341621783645467E-4</v>
      </c>
    </row>
    <row r="59" spans="1:56" ht="13.5">
      <c r="B59" s="398"/>
      <c r="C59" s="48" t="s">
        <v>140</v>
      </c>
      <c r="D59" s="83">
        <v>165.44924666666668</v>
      </c>
      <c r="E59" s="83">
        <v>165.44924666666668</v>
      </c>
      <c r="F59" s="83">
        <v>163.59719785440612</v>
      </c>
      <c r="G59" s="83">
        <v>163.59719785440612</v>
      </c>
      <c r="H59" s="83">
        <v>163.59719785440612</v>
      </c>
      <c r="I59" s="83">
        <v>163.59719785440612</v>
      </c>
      <c r="J59" s="83">
        <v>158.04105141762452</v>
      </c>
      <c r="K59" s="83">
        <v>158.04605141762451</v>
      </c>
      <c r="L59" s="83">
        <v>158.04105141762452</v>
      </c>
      <c r="M59" s="83">
        <v>158.04105141762452</v>
      </c>
      <c r="N59" s="83">
        <v>158.04105141762452</v>
      </c>
      <c r="O59" s="83">
        <v>158.04105141762452</v>
      </c>
      <c r="P59" s="84">
        <f t="shared" si="74"/>
        <v>1933.5385932567044</v>
      </c>
      <c r="Q59" s="87">
        <f t="shared" si="70"/>
        <v>3.51552471501219</v>
      </c>
      <c r="R59" s="63">
        <f t="shared" si="71"/>
        <v>0.14453810206877071</v>
      </c>
      <c r="V59" s="62">
        <f t="shared" si="57"/>
        <v>330.89849333333336</v>
      </c>
      <c r="W59" s="62">
        <f t="shared" si="58"/>
        <v>494.49569118773945</v>
      </c>
      <c r="X59" s="62">
        <f t="shared" si="59"/>
        <v>658.09288904214554</v>
      </c>
      <c r="Y59" s="62">
        <f t="shared" si="60"/>
        <v>821.69008689655163</v>
      </c>
      <c r="Z59" s="62">
        <f t="shared" si="61"/>
        <v>985.28728475095772</v>
      </c>
      <c r="AA59" s="117">
        <f t="shared" si="62"/>
        <v>1143.3283361685822</v>
      </c>
      <c r="AB59" s="117">
        <f t="shared" si="63"/>
        <v>1301.3743875862067</v>
      </c>
      <c r="AC59" s="117">
        <f t="shared" si="64"/>
        <v>1459.4154390038311</v>
      </c>
      <c r="AD59" s="117">
        <f t="shared" si="65"/>
        <v>1617.4564904214556</v>
      </c>
      <c r="AE59" s="117">
        <f t="shared" si="66"/>
        <v>1775.49754183908</v>
      </c>
      <c r="AF59" s="117">
        <f t="shared" si="67"/>
        <v>1933.5385932567044</v>
      </c>
      <c r="AH59" s="50">
        <f t="shared" si="72"/>
        <v>3.5677156740127374</v>
      </c>
      <c r="AI59" s="50">
        <f t="shared" si="68"/>
        <v>3.5634706213805738</v>
      </c>
      <c r="AJ59" s="50">
        <f t="shared" si="68"/>
        <v>3.5175391874570154</v>
      </c>
      <c r="AK59" s="50">
        <f t="shared" si="68"/>
        <v>3.4904638158810228</v>
      </c>
      <c r="AL59" s="50">
        <f t="shared" si="68"/>
        <v>3.88186529226043</v>
      </c>
      <c r="AM59" s="50">
        <f t="shared" si="68"/>
        <v>3.7273410993919369</v>
      </c>
      <c r="AN59" s="50">
        <f t="shared" si="68"/>
        <v>3.6652032253133444</v>
      </c>
      <c r="AO59" s="50">
        <f t="shared" si="68"/>
        <v>3.5974192696873208</v>
      </c>
      <c r="AP59" s="50">
        <f t="shared" si="68"/>
        <v>3.5268901050822503</v>
      </c>
      <c r="AQ59" s="50">
        <f t="shared" si="68"/>
        <v>3.5184354817302284</v>
      </c>
      <c r="AR59" s="50">
        <f t="shared" si="68"/>
        <v>3.51552471501219</v>
      </c>
      <c r="AT59" s="118">
        <f t="shared" si="73"/>
        <v>1.5809703844151424E-2</v>
      </c>
      <c r="AU59" s="118">
        <f t="shared" si="69"/>
        <v>1.5790892640835476E-2</v>
      </c>
      <c r="AV59" s="118">
        <f t="shared" si="69"/>
        <v>1.5587355578519094E-2</v>
      </c>
      <c r="AW59" s="118">
        <f t="shared" si="69"/>
        <v>1.5467375836522067E-2</v>
      </c>
      <c r="AX59" s="118">
        <f t="shared" si="69"/>
        <v>1.7201802565309638E-2</v>
      </c>
      <c r="AY59" s="118">
        <f t="shared" si="69"/>
        <v>1.6517055811580885E-2</v>
      </c>
      <c r="AZ59" s="118">
        <f t="shared" si="69"/>
        <v>1.6241702763174198E-2</v>
      </c>
      <c r="BA59" s="118">
        <f t="shared" si="69"/>
        <v>1.5941330098491753E-2</v>
      </c>
      <c r="BB59" s="118">
        <f t="shared" si="69"/>
        <v>1.5628792523565711E-2</v>
      </c>
      <c r="BC59" s="118">
        <f t="shared" si="69"/>
        <v>1.5591327348780923E-2</v>
      </c>
      <c r="BD59" s="118">
        <f t="shared" si="69"/>
        <v>1.5578428798566623E-2</v>
      </c>
    </row>
    <row r="60" spans="1:56" ht="13.5">
      <c r="B60" s="398"/>
      <c r="C60" s="48" t="s">
        <v>141</v>
      </c>
      <c r="D60" s="83">
        <v>84.981718333333319</v>
      </c>
      <c r="E60" s="83">
        <v>81.702649599999987</v>
      </c>
      <c r="F60" s="83">
        <v>81.702649599999987</v>
      </c>
      <c r="G60" s="83">
        <v>81.702649599999987</v>
      </c>
      <c r="H60" s="83">
        <v>81.702649599999987</v>
      </c>
      <c r="I60" s="83">
        <v>81.702649599999987</v>
      </c>
      <c r="J60" s="83">
        <v>81.702649599999987</v>
      </c>
      <c r="K60" s="83">
        <v>81.702649599999987</v>
      </c>
      <c r="L60" s="83">
        <v>81.702649599999987</v>
      </c>
      <c r="M60" s="83">
        <v>81.702649599999987</v>
      </c>
      <c r="N60" s="83">
        <v>81.702649599999987</v>
      </c>
      <c r="O60" s="83">
        <v>81.712649599999992</v>
      </c>
      <c r="P60" s="84">
        <f t="shared" si="74"/>
        <v>983.72086393333302</v>
      </c>
      <c r="Q60" s="87">
        <f t="shared" si="70"/>
        <v>1.7885833889696963</v>
      </c>
      <c r="R60" s="63">
        <f t="shared" si="71"/>
        <v>7.3536234101688969E-2</v>
      </c>
      <c r="V60" s="62">
        <f t="shared" si="57"/>
        <v>166.68436793333331</v>
      </c>
      <c r="W60" s="62">
        <f t="shared" si="58"/>
        <v>248.38701753333328</v>
      </c>
      <c r="X60" s="62">
        <f t="shared" si="59"/>
        <v>330.08966713333325</v>
      </c>
      <c r="Y60" s="62">
        <f t="shared" si="60"/>
        <v>411.79231673333322</v>
      </c>
      <c r="Z60" s="62">
        <f t="shared" si="61"/>
        <v>493.4949663333332</v>
      </c>
      <c r="AA60" s="117">
        <f t="shared" si="62"/>
        <v>575.19761593333317</v>
      </c>
      <c r="AB60" s="117">
        <f t="shared" si="63"/>
        <v>656.90026553333314</v>
      </c>
      <c r="AC60" s="117">
        <f t="shared" si="64"/>
        <v>738.60291513333311</v>
      </c>
      <c r="AD60" s="117">
        <f t="shared" si="65"/>
        <v>820.30556473333309</v>
      </c>
      <c r="AE60" s="117">
        <f t="shared" si="66"/>
        <v>902.00821433333306</v>
      </c>
      <c r="AF60" s="117">
        <f t="shared" si="67"/>
        <v>983.72086393333302</v>
      </c>
      <c r="AH60" s="50">
        <f t="shared" si="72"/>
        <v>1.7971747955032269</v>
      </c>
      <c r="AI60" s="50">
        <f t="shared" si="68"/>
        <v>1.789944493927514</v>
      </c>
      <c r="AJ60" s="50">
        <f t="shared" si="68"/>
        <v>1.7643456704206728</v>
      </c>
      <c r="AK60" s="50">
        <f t="shared" si="68"/>
        <v>1.7492558376166401</v>
      </c>
      <c r="AL60" s="50">
        <f t="shared" si="68"/>
        <v>1.944286718567372</v>
      </c>
      <c r="AM60" s="50">
        <f t="shared" si="68"/>
        <v>1.8751898700641034</v>
      </c>
      <c r="AN60" s="50">
        <f t="shared" si="68"/>
        <v>1.850100167106965</v>
      </c>
      <c r="AO60" s="50">
        <f t="shared" si="68"/>
        <v>1.820636049568958</v>
      </c>
      <c r="AP60" s="50">
        <f t="shared" si="68"/>
        <v>1.7886895854911353</v>
      </c>
      <c r="AQ60" s="50">
        <f t="shared" si="68"/>
        <v>1.7874751337786783</v>
      </c>
      <c r="AR60" s="50">
        <f t="shared" si="68"/>
        <v>1.7885833889696963</v>
      </c>
      <c r="AT60" s="118">
        <f t="shared" si="73"/>
        <v>7.9638636789468482E-3</v>
      </c>
      <c r="AU60" s="118">
        <f t="shared" si="69"/>
        <v>7.9318238705482838E-3</v>
      </c>
      <c r="AV60" s="118">
        <f t="shared" si="69"/>
        <v>7.818387191344903E-3</v>
      </c>
      <c r="AW60" s="118">
        <f t="shared" si="69"/>
        <v>7.7515192541302768E-3</v>
      </c>
      <c r="AX60" s="118">
        <f t="shared" si="69"/>
        <v>8.6157642641108614E-3</v>
      </c>
      <c r="AY60" s="118">
        <f t="shared" si="69"/>
        <v>8.3095737458030467E-3</v>
      </c>
      <c r="AZ60" s="118">
        <f t="shared" si="69"/>
        <v>8.1983931446751694E-3</v>
      </c>
      <c r="BA60" s="118">
        <f t="shared" si="69"/>
        <v>8.0678280955323277E-3</v>
      </c>
      <c r="BB60" s="118">
        <f t="shared" si="69"/>
        <v>7.9262629647633351E-3</v>
      </c>
      <c r="BC60" s="118">
        <f t="shared" si="69"/>
        <v>7.920881335827256E-3</v>
      </c>
      <c r="BD60" s="118">
        <f t="shared" si="69"/>
        <v>7.9257923735765266E-3</v>
      </c>
    </row>
    <row r="61" spans="1:56" ht="13.5">
      <c r="B61" s="398"/>
      <c r="C61" s="48" t="s">
        <v>142</v>
      </c>
      <c r="D61" s="83">
        <v>130.52388711975885</v>
      </c>
      <c r="E61" s="83">
        <v>130.12836018909292</v>
      </c>
      <c r="F61" s="83">
        <v>124.19545622910385</v>
      </c>
      <c r="G61" s="83">
        <v>124.19545622910385</v>
      </c>
      <c r="H61" s="83">
        <v>124.19545622910385</v>
      </c>
      <c r="I61" s="83">
        <v>124.19545622910385</v>
      </c>
      <c r="J61" s="83">
        <v>114.30728296245547</v>
      </c>
      <c r="K61" s="83">
        <v>114.30728296245547</v>
      </c>
      <c r="L61" s="83">
        <v>114.30728296245547</v>
      </c>
      <c r="M61" s="83">
        <v>114.30728296245547</v>
      </c>
      <c r="N61" s="83">
        <v>114.30728296245547</v>
      </c>
      <c r="O61" s="83">
        <v>114.30728296245547</v>
      </c>
      <c r="P61" s="84">
        <f t="shared" si="74"/>
        <v>1443.2777700000001</v>
      </c>
      <c r="Q61" s="87">
        <f t="shared" si="70"/>
        <v>2.6241414000000001</v>
      </c>
      <c r="R61" s="63">
        <f t="shared" si="71"/>
        <v>0.10788956080906736</v>
      </c>
      <c r="V61" s="62">
        <f t="shared" si="57"/>
        <v>260.65224730885177</v>
      </c>
      <c r="W61" s="62">
        <f t="shared" si="58"/>
        <v>384.84770353795562</v>
      </c>
      <c r="X61" s="62">
        <f t="shared" si="59"/>
        <v>509.04315976705948</v>
      </c>
      <c r="Y61" s="62">
        <f t="shared" si="60"/>
        <v>633.23861599616339</v>
      </c>
      <c r="Z61" s="62">
        <f t="shared" si="61"/>
        <v>757.4340722252673</v>
      </c>
      <c r="AA61" s="117">
        <f t="shared" si="62"/>
        <v>871.74135518772277</v>
      </c>
      <c r="AB61" s="117">
        <f t="shared" si="63"/>
        <v>986.04863815017825</v>
      </c>
      <c r="AC61" s="117">
        <f t="shared" si="64"/>
        <v>1100.3559211126337</v>
      </c>
      <c r="AD61" s="117">
        <f t="shared" si="65"/>
        <v>1214.6632040750892</v>
      </c>
      <c r="AE61" s="117">
        <f t="shared" si="66"/>
        <v>1328.9704870375447</v>
      </c>
      <c r="AF61" s="117">
        <f t="shared" si="67"/>
        <v>1443.2777700000001</v>
      </c>
      <c r="AH61" s="50">
        <f t="shared" si="72"/>
        <v>2.8103274173982378</v>
      </c>
      <c r="AI61" s="50">
        <f t="shared" si="68"/>
        <v>2.7733173609042114</v>
      </c>
      <c r="AJ61" s="50">
        <f t="shared" si="68"/>
        <v>2.7208609793577359</v>
      </c>
      <c r="AK61" s="50">
        <f t="shared" si="68"/>
        <v>2.6899393228671822</v>
      </c>
      <c r="AL61" s="50">
        <f t="shared" si="68"/>
        <v>2.9841621643274605</v>
      </c>
      <c r="AM61" s="50">
        <f t="shared" si="68"/>
        <v>2.8419459908773943</v>
      </c>
      <c r="AN61" s="50">
        <f t="shared" si="68"/>
        <v>2.7771167800276522</v>
      </c>
      <c r="AO61" s="50">
        <f t="shared" si="68"/>
        <v>2.7123473469809847</v>
      </c>
      <c r="AP61" s="50">
        <f t="shared" si="68"/>
        <v>2.648592812746184</v>
      </c>
      <c r="AQ61" s="50">
        <f t="shared" si="68"/>
        <v>2.6335699180534227</v>
      </c>
      <c r="AR61" s="50">
        <f t="shared" si="68"/>
        <v>2.6241414000000001</v>
      </c>
      <c r="AT61" s="118">
        <f t="shared" si="73"/>
        <v>1.2453471137791805E-2</v>
      </c>
      <c r="AU61" s="118">
        <f t="shared" si="69"/>
        <v>1.2289467588773627E-2</v>
      </c>
      <c r="AV61" s="118">
        <f t="shared" si="69"/>
        <v>1.205701636990931E-2</v>
      </c>
      <c r="AW61" s="118">
        <f t="shared" si="69"/>
        <v>1.1919992493526136E-2</v>
      </c>
      <c r="AX61" s="118">
        <f t="shared" si="69"/>
        <v>1.3223789211844758E-2</v>
      </c>
      <c r="AY61" s="118">
        <f t="shared" si="69"/>
        <v>1.259358327910428E-2</v>
      </c>
      <c r="AZ61" s="118">
        <f t="shared" si="69"/>
        <v>1.2306304045658053E-2</v>
      </c>
      <c r="BA61" s="118">
        <f t="shared" si="69"/>
        <v>1.2019289707021114E-2</v>
      </c>
      <c r="BB61" s="118">
        <f t="shared" si="69"/>
        <v>1.1736772713776428E-2</v>
      </c>
      <c r="BC61" s="118">
        <f t="shared" si="69"/>
        <v>1.1670201401016156E-2</v>
      </c>
      <c r="BD61" s="118">
        <f t="shared" si="69"/>
        <v>1.1628420583335079E-2</v>
      </c>
    </row>
    <row r="62" spans="1:56" ht="13.5">
      <c r="B62" s="398" t="s">
        <v>143</v>
      </c>
      <c r="C62" s="48" t="s">
        <v>404</v>
      </c>
      <c r="D62" s="83">
        <v>373.62966504479999</v>
      </c>
      <c r="E62" s="83">
        <v>367.96860951381819</v>
      </c>
      <c r="F62" s="83">
        <v>367.96860951381819</v>
      </c>
      <c r="G62" s="83">
        <v>386.36703998950901</v>
      </c>
      <c r="H62" s="83">
        <v>386.36703998950901</v>
      </c>
      <c r="I62" s="83">
        <v>147.18744380552727</v>
      </c>
      <c r="J62" s="83">
        <v>423.16390094089087</v>
      </c>
      <c r="K62" s="83">
        <v>386.36703998950901</v>
      </c>
      <c r="L62" s="83">
        <v>404.76547046519994</v>
      </c>
      <c r="M62" s="83">
        <v>423.16390094089087</v>
      </c>
      <c r="N62" s="83">
        <v>367.96860951381819</v>
      </c>
      <c r="O62" s="83">
        <v>362.7953002927091</v>
      </c>
      <c r="P62" s="84">
        <f t="shared" si="74"/>
        <v>4397.71263</v>
      </c>
      <c r="Q62" s="87">
        <f t="shared" si="70"/>
        <v>7.9958411454545457</v>
      </c>
      <c r="R62" s="63">
        <f t="shared" si="71"/>
        <v>0.32874287547239678</v>
      </c>
      <c r="V62" s="62">
        <f t="shared" si="57"/>
        <v>741.59827455861819</v>
      </c>
      <c r="W62" s="62">
        <f t="shared" si="58"/>
        <v>1109.5668840724363</v>
      </c>
      <c r="X62" s="62">
        <f t="shared" si="59"/>
        <v>1495.9339240619454</v>
      </c>
      <c r="Y62" s="62">
        <f t="shared" si="60"/>
        <v>1882.3009640514545</v>
      </c>
      <c r="Z62" s="62">
        <f t="shared" si="61"/>
        <v>2029.4884078569817</v>
      </c>
      <c r="AA62" s="117">
        <f t="shared" si="62"/>
        <v>2452.6523087978726</v>
      </c>
      <c r="AB62" s="117">
        <f t="shared" si="63"/>
        <v>2839.0193487873817</v>
      </c>
      <c r="AC62" s="117">
        <f t="shared" si="64"/>
        <v>3243.7848192525817</v>
      </c>
      <c r="AD62" s="117">
        <f t="shared" si="65"/>
        <v>3666.9487201934726</v>
      </c>
      <c r="AE62" s="117">
        <f t="shared" si="66"/>
        <v>4034.9173297072907</v>
      </c>
      <c r="AF62" s="117">
        <f t="shared" si="67"/>
        <v>4397.71263</v>
      </c>
      <c r="AH62" s="50">
        <f t="shared" si="72"/>
        <v>7.9958411454545457</v>
      </c>
      <c r="AI62" s="50">
        <f t="shared" si="68"/>
        <v>7.9958411454545439</v>
      </c>
      <c r="AJ62" s="50">
        <f t="shared" si="68"/>
        <v>7.9958411454545439</v>
      </c>
      <c r="AK62" s="50">
        <f t="shared" si="68"/>
        <v>7.9958411454545439</v>
      </c>
      <c r="AL62" s="50">
        <f t="shared" si="68"/>
        <v>7.9958411454545439</v>
      </c>
      <c r="AM62" s="50">
        <f t="shared" si="68"/>
        <v>7.9958411454545439</v>
      </c>
      <c r="AN62" s="50">
        <f t="shared" si="68"/>
        <v>7.9958411454545439</v>
      </c>
      <c r="AO62" s="50">
        <f t="shared" si="68"/>
        <v>7.9958411454545439</v>
      </c>
      <c r="AP62" s="50">
        <f t="shared" si="68"/>
        <v>7.9958411454545439</v>
      </c>
      <c r="AQ62" s="50">
        <f t="shared" si="68"/>
        <v>7.9958411454545439</v>
      </c>
      <c r="AR62" s="50">
        <f t="shared" si="68"/>
        <v>7.9958411454545457</v>
      </c>
      <c r="AT62" s="118">
        <f t="shared" si="73"/>
        <v>3.5432162213850663E-2</v>
      </c>
      <c r="AU62" s="118">
        <f t="shared" si="69"/>
        <v>3.5432162213850656E-2</v>
      </c>
      <c r="AV62" s="118">
        <f t="shared" si="69"/>
        <v>3.5432162213850656E-2</v>
      </c>
      <c r="AW62" s="118">
        <f t="shared" si="69"/>
        <v>3.5432162213850656E-2</v>
      </c>
      <c r="AX62" s="118">
        <f t="shared" si="69"/>
        <v>3.5432162213850656E-2</v>
      </c>
      <c r="AY62" s="118">
        <f t="shared" si="69"/>
        <v>3.5432162213850656E-2</v>
      </c>
      <c r="AZ62" s="118">
        <f t="shared" si="69"/>
        <v>3.5432162213850656E-2</v>
      </c>
      <c r="BA62" s="118">
        <f t="shared" si="69"/>
        <v>3.5432162213850656E-2</v>
      </c>
      <c r="BB62" s="118">
        <f t="shared" si="69"/>
        <v>3.5432162213850656E-2</v>
      </c>
      <c r="BC62" s="118">
        <f t="shared" si="69"/>
        <v>3.5432162213850656E-2</v>
      </c>
      <c r="BD62" s="118">
        <f t="shared" si="69"/>
        <v>3.5432162213850663E-2</v>
      </c>
    </row>
    <row r="63" spans="1:56" ht="13.5">
      <c r="B63" s="398"/>
      <c r="C63" s="48" t="s">
        <v>399</v>
      </c>
      <c r="D63" s="83">
        <v>23.0001477552</v>
      </c>
      <c r="E63" s="83">
        <v>22.651660667999998</v>
      </c>
      <c r="F63" s="83">
        <v>22.651660667999998</v>
      </c>
      <c r="G63" s="83">
        <v>23.784243701399998</v>
      </c>
      <c r="H63" s="83">
        <v>23.784243701399998</v>
      </c>
      <c r="I63" s="83">
        <v>9.0606642672</v>
      </c>
      <c r="J63" s="83">
        <v>26.0494097682</v>
      </c>
      <c r="K63" s="83">
        <v>23.784243701399998</v>
      </c>
      <c r="L63" s="83">
        <v>24.916826734799997</v>
      </c>
      <c r="M63" s="83">
        <v>26.0494097682</v>
      </c>
      <c r="N63" s="83">
        <v>22.651660667999998</v>
      </c>
      <c r="O63" s="83">
        <v>22.333198598199996</v>
      </c>
      <c r="P63" s="84">
        <f t="shared" si="74"/>
        <v>270.71736999999996</v>
      </c>
      <c r="Q63" s="87">
        <f t="shared" si="70"/>
        <v>0.49221339999999997</v>
      </c>
      <c r="R63" s="63">
        <f t="shared" si="71"/>
        <v>2.0236976387910267E-2</v>
      </c>
      <c r="V63" s="62">
        <f t="shared" si="57"/>
        <v>45.651808423199995</v>
      </c>
      <c r="W63" s="62">
        <f t="shared" si="58"/>
        <v>68.303469091199986</v>
      </c>
      <c r="X63" s="62">
        <f t="shared" si="59"/>
        <v>92.087712792599987</v>
      </c>
      <c r="Y63" s="62">
        <f t="shared" si="60"/>
        <v>115.87195649399999</v>
      </c>
      <c r="Z63" s="62">
        <f t="shared" si="61"/>
        <v>124.93262076119998</v>
      </c>
      <c r="AA63" s="117">
        <f t="shared" si="62"/>
        <v>150.98203052939999</v>
      </c>
      <c r="AB63" s="117">
        <f t="shared" si="63"/>
        <v>174.76627423079998</v>
      </c>
      <c r="AC63" s="117">
        <f t="shared" si="64"/>
        <v>199.68310096559998</v>
      </c>
      <c r="AD63" s="117">
        <f t="shared" si="65"/>
        <v>225.73251073379998</v>
      </c>
      <c r="AE63" s="117">
        <f t="shared" si="66"/>
        <v>248.38417140179999</v>
      </c>
      <c r="AF63" s="117">
        <f t="shared" si="67"/>
        <v>270.71736999999996</v>
      </c>
      <c r="AH63" s="50">
        <f t="shared" si="72"/>
        <v>0.49221339999999997</v>
      </c>
      <c r="AI63" s="50">
        <f t="shared" si="68"/>
        <v>0.49221339999999997</v>
      </c>
      <c r="AJ63" s="50">
        <f t="shared" si="68"/>
        <v>0.49221339999999997</v>
      </c>
      <c r="AK63" s="50">
        <f t="shared" si="68"/>
        <v>0.49221339999999997</v>
      </c>
      <c r="AL63" s="50">
        <f t="shared" si="68"/>
        <v>0.49221339999999997</v>
      </c>
      <c r="AM63" s="50">
        <f t="shared" si="68"/>
        <v>0.49221339999999997</v>
      </c>
      <c r="AN63" s="50">
        <f t="shared" si="68"/>
        <v>0.49221339999999997</v>
      </c>
      <c r="AO63" s="50">
        <f t="shared" si="68"/>
        <v>0.49221339999999997</v>
      </c>
      <c r="AP63" s="50">
        <f t="shared" si="68"/>
        <v>0.49221339999999997</v>
      </c>
      <c r="AQ63" s="50">
        <f t="shared" si="68"/>
        <v>0.49221339999999997</v>
      </c>
      <c r="AR63" s="50">
        <f t="shared" si="68"/>
        <v>0.49221339999999997</v>
      </c>
      <c r="AT63" s="118">
        <f t="shared" si="73"/>
        <v>2.181157018426424E-3</v>
      </c>
      <c r="AU63" s="118">
        <f t="shared" si="69"/>
        <v>2.181157018426424E-3</v>
      </c>
      <c r="AV63" s="118">
        <f t="shared" si="69"/>
        <v>2.181157018426424E-3</v>
      </c>
      <c r="AW63" s="118">
        <f t="shared" si="69"/>
        <v>2.181157018426424E-3</v>
      </c>
      <c r="AX63" s="118">
        <f t="shared" si="69"/>
        <v>2.181157018426424E-3</v>
      </c>
      <c r="AY63" s="118">
        <f t="shared" si="69"/>
        <v>2.181157018426424E-3</v>
      </c>
      <c r="AZ63" s="118">
        <f t="shared" si="69"/>
        <v>2.181157018426424E-3</v>
      </c>
      <c r="BA63" s="118">
        <f t="shared" si="69"/>
        <v>2.181157018426424E-3</v>
      </c>
      <c r="BB63" s="118">
        <f t="shared" si="69"/>
        <v>2.181157018426424E-3</v>
      </c>
      <c r="BC63" s="118">
        <f t="shared" si="69"/>
        <v>2.181157018426424E-3</v>
      </c>
      <c r="BD63" s="118">
        <f t="shared" si="69"/>
        <v>2.181157018426424E-3</v>
      </c>
    </row>
    <row r="64" spans="1:56" ht="13.5">
      <c r="B64" s="398"/>
      <c r="C64" s="48" t="s">
        <v>145</v>
      </c>
      <c r="D64" s="83">
        <v>14.724060767999999</v>
      </c>
      <c r="E64" s="83">
        <v>14.500968938181817</v>
      </c>
      <c r="F64" s="83">
        <v>14.500968938181817</v>
      </c>
      <c r="G64" s="83">
        <v>15.226017385090909</v>
      </c>
      <c r="H64" s="83">
        <v>15.226017385090909</v>
      </c>
      <c r="I64" s="83">
        <v>5.800387575272727</v>
      </c>
      <c r="J64" s="83">
        <v>16.67611427890909</v>
      </c>
      <c r="K64" s="83">
        <v>15.226017385090909</v>
      </c>
      <c r="L64" s="83">
        <v>15.951065831999998</v>
      </c>
      <c r="M64" s="83">
        <v>16.67611427890909</v>
      </c>
      <c r="N64" s="83">
        <v>14.500968938181817</v>
      </c>
      <c r="O64" s="83">
        <v>14.297098297090908</v>
      </c>
      <c r="P64" s="84">
        <f t="shared" si="74"/>
        <v>173.3058</v>
      </c>
      <c r="Q64" s="87">
        <f t="shared" si="70"/>
        <v>0.31510145454545452</v>
      </c>
      <c r="R64" s="63">
        <f t="shared" si="71"/>
        <v>1.295515460455271E-2</v>
      </c>
      <c r="V64" s="62">
        <f t="shared" si="57"/>
        <v>29.225029706181815</v>
      </c>
      <c r="W64" s="62">
        <f t="shared" si="58"/>
        <v>43.725998644363628</v>
      </c>
      <c r="X64" s="62">
        <f t="shared" si="59"/>
        <v>58.952016029454541</v>
      </c>
      <c r="Y64" s="62">
        <f t="shared" si="60"/>
        <v>74.178033414545453</v>
      </c>
      <c r="Z64" s="62">
        <f t="shared" si="61"/>
        <v>79.978420989818176</v>
      </c>
      <c r="AA64" s="117">
        <f t="shared" si="62"/>
        <v>96.654535268727273</v>
      </c>
      <c r="AB64" s="117">
        <f t="shared" si="63"/>
        <v>111.88055265381819</v>
      </c>
      <c r="AC64" s="117">
        <f t="shared" si="64"/>
        <v>127.83161848581818</v>
      </c>
      <c r="AD64" s="117">
        <f t="shared" si="65"/>
        <v>144.50773276472728</v>
      </c>
      <c r="AE64" s="117">
        <f t="shared" si="66"/>
        <v>159.00870170290909</v>
      </c>
      <c r="AF64" s="117">
        <f t="shared" si="67"/>
        <v>173.3058</v>
      </c>
      <c r="AH64" s="50">
        <f t="shared" si="72"/>
        <v>0.31510145454545452</v>
      </c>
      <c r="AI64" s="50">
        <f t="shared" si="68"/>
        <v>0.31510145454545446</v>
      </c>
      <c r="AJ64" s="50">
        <f t="shared" si="68"/>
        <v>0.31510145454545452</v>
      </c>
      <c r="AK64" s="50">
        <f t="shared" si="68"/>
        <v>0.31510145454545452</v>
      </c>
      <c r="AL64" s="50">
        <f t="shared" si="68"/>
        <v>0.31510145454545452</v>
      </c>
      <c r="AM64" s="50">
        <f t="shared" si="68"/>
        <v>0.31510145454545452</v>
      </c>
      <c r="AN64" s="50">
        <f t="shared" si="68"/>
        <v>0.31510145454545452</v>
      </c>
      <c r="AO64" s="50">
        <f t="shared" si="68"/>
        <v>0.31510145454545452</v>
      </c>
      <c r="AP64" s="50">
        <f t="shared" si="68"/>
        <v>0.31510145454545457</v>
      </c>
      <c r="AQ64" s="50">
        <f t="shared" si="68"/>
        <v>0.31510145454545452</v>
      </c>
      <c r="AR64" s="50">
        <f t="shared" si="68"/>
        <v>0.31510145454545452</v>
      </c>
      <c r="AT64" s="118">
        <f t="shared" si="73"/>
        <v>1.3963166161225862E-3</v>
      </c>
      <c r="AU64" s="118">
        <f t="shared" si="69"/>
        <v>1.396316616122586E-3</v>
      </c>
      <c r="AV64" s="118">
        <f t="shared" si="69"/>
        <v>1.3963166161225862E-3</v>
      </c>
      <c r="AW64" s="118">
        <f t="shared" si="69"/>
        <v>1.3963166161225862E-3</v>
      </c>
      <c r="AX64" s="118">
        <f t="shared" si="69"/>
        <v>1.3963166161225862E-3</v>
      </c>
      <c r="AY64" s="118">
        <f t="shared" si="69"/>
        <v>1.3963166161225862E-3</v>
      </c>
      <c r="AZ64" s="118">
        <f t="shared" si="69"/>
        <v>1.3963166161225862E-3</v>
      </c>
      <c r="BA64" s="118">
        <f t="shared" si="69"/>
        <v>1.3963166161225862E-3</v>
      </c>
      <c r="BB64" s="118">
        <f t="shared" si="69"/>
        <v>1.3963166161225864E-3</v>
      </c>
      <c r="BC64" s="118">
        <f t="shared" si="69"/>
        <v>1.3963166161225862E-3</v>
      </c>
      <c r="BD64" s="118">
        <f t="shared" si="69"/>
        <v>1.3963166161225862E-3</v>
      </c>
    </row>
    <row r="65" spans="1:56" ht="13.5">
      <c r="B65" s="398"/>
      <c r="C65" s="48" t="s">
        <v>380</v>
      </c>
      <c r="D65" s="83">
        <v>-45.793440000000004</v>
      </c>
      <c r="E65" s="83">
        <v>-45.099599999999995</v>
      </c>
      <c r="F65" s="83">
        <v>-45.099599999999995</v>
      </c>
      <c r="G65" s="83">
        <v>-47.354579999999999</v>
      </c>
      <c r="H65" s="83">
        <v>-47.354579999999999</v>
      </c>
      <c r="I65" s="83">
        <v>-18.039840000000002</v>
      </c>
      <c r="J65" s="83">
        <v>-51.864539999999998</v>
      </c>
      <c r="K65" s="83">
        <v>-47.354579999999999</v>
      </c>
      <c r="L65" s="83">
        <v>-49.609559999999995</v>
      </c>
      <c r="M65" s="83">
        <v>-51.864539999999998</v>
      </c>
      <c r="N65" s="83">
        <v>-45.099599999999995</v>
      </c>
      <c r="O65" s="83">
        <v>-44.465540000000004</v>
      </c>
      <c r="P65" s="84">
        <f t="shared" si="74"/>
        <v>-539</v>
      </c>
      <c r="Q65" s="87">
        <f t="shared" si="70"/>
        <v>-0.98</v>
      </c>
      <c r="R65" s="63">
        <f t="shared" si="71"/>
        <v>-4.0291948289404682E-2</v>
      </c>
      <c r="V65" s="62">
        <f t="shared" si="57"/>
        <v>-90.893039999999999</v>
      </c>
      <c r="W65" s="62">
        <f t="shared" si="58"/>
        <v>-135.99263999999999</v>
      </c>
      <c r="X65" s="62">
        <f t="shared" si="59"/>
        <v>-183.34721999999999</v>
      </c>
      <c r="Y65" s="62">
        <f t="shared" si="60"/>
        <v>-230.70179999999999</v>
      </c>
      <c r="Z65" s="62">
        <f t="shared" si="61"/>
        <v>-248.74163999999999</v>
      </c>
      <c r="AA65" s="117">
        <f t="shared" si="62"/>
        <v>-300.60617999999999</v>
      </c>
      <c r="AB65" s="117">
        <f t="shared" si="63"/>
        <v>-347.96075999999999</v>
      </c>
      <c r="AC65" s="117">
        <f t="shared" si="64"/>
        <v>-397.57031999999998</v>
      </c>
      <c r="AD65" s="117">
        <f t="shared" si="65"/>
        <v>-449.43485999999996</v>
      </c>
      <c r="AE65" s="117">
        <f t="shared" si="66"/>
        <v>-494.53445999999997</v>
      </c>
      <c r="AF65" s="117">
        <f t="shared" si="67"/>
        <v>-539</v>
      </c>
      <c r="AH65" s="50">
        <f t="shared" si="72"/>
        <v>-0.98</v>
      </c>
      <c r="AI65" s="50">
        <f t="shared" si="68"/>
        <v>-0.98</v>
      </c>
      <c r="AJ65" s="50">
        <f t="shared" si="68"/>
        <v>-0.98</v>
      </c>
      <c r="AK65" s="50">
        <f t="shared" si="68"/>
        <v>-0.98</v>
      </c>
      <c r="AL65" s="50">
        <f t="shared" si="68"/>
        <v>-0.98</v>
      </c>
      <c r="AM65" s="50">
        <f t="shared" si="68"/>
        <v>-0.98</v>
      </c>
      <c r="AN65" s="50">
        <f t="shared" si="68"/>
        <v>-0.98</v>
      </c>
      <c r="AO65" s="50">
        <f t="shared" si="68"/>
        <v>-0.98</v>
      </c>
      <c r="AP65" s="50">
        <f t="shared" si="68"/>
        <v>-0.98</v>
      </c>
      <c r="AQ65" s="50">
        <f t="shared" si="68"/>
        <v>-0.98</v>
      </c>
      <c r="AR65" s="50">
        <f t="shared" si="68"/>
        <v>-0.98</v>
      </c>
      <c r="AT65" s="118">
        <f t="shared" si="73"/>
        <v>-4.3426974520764687E-3</v>
      </c>
      <c r="AU65" s="118">
        <f t="shared" si="69"/>
        <v>-4.3426974520764687E-3</v>
      </c>
      <c r="AV65" s="118">
        <f t="shared" si="69"/>
        <v>-4.3426974520764687E-3</v>
      </c>
      <c r="AW65" s="118">
        <f t="shared" si="69"/>
        <v>-4.3426974520764687E-3</v>
      </c>
      <c r="AX65" s="118">
        <f t="shared" si="69"/>
        <v>-4.3426974520764687E-3</v>
      </c>
      <c r="AY65" s="118">
        <f t="shared" si="69"/>
        <v>-4.3426974520764687E-3</v>
      </c>
      <c r="AZ65" s="118">
        <f t="shared" si="69"/>
        <v>-4.3426974520764687E-3</v>
      </c>
      <c r="BA65" s="118">
        <f t="shared" si="69"/>
        <v>-4.3426974520764687E-3</v>
      </c>
      <c r="BB65" s="118">
        <f t="shared" si="69"/>
        <v>-4.3426974520764687E-3</v>
      </c>
      <c r="BC65" s="118">
        <f t="shared" si="69"/>
        <v>-4.3426974520764687E-3</v>
      </c>
      <c r="BD65" s="118">
        <f t="shared" si="69"/>
        <v>-4.3426974520764687E-3</v>
      </c>
    </row>
    <row r="66" spans="1:56" ht="13.5">
      <c r="B66" s="398"/>
      <c r="C66" s="48" t="s">
        <v>146</v>
      </c>
      <c r="D66" s="83">
        <v>31.041858139200006</v>
      </c>
      <c r="E66" s="83">
        <v>30.571526955272731</v>
      </c>
      <c r="F66" s="83">
        <v>30.571526955272731</v>
      </c>
      <c r="G66" s="83">
        <v>32.10010330303637</v>
      </c>
      <c r="H66" s="83">
        <v>32.10010330303637</v>
      </c>
      <c r="I66" s="83">
        <v>12.228610782109092</v>
      </c>
      <c r="J66" s="83">
        <v>35.157255998563642</v>
      </c>
      <c r="K66" s="83">
        <v>32.10010330303637</v>
      </c>
      <c r="L66" s="83">
        <v>33.628679650800002</v>
      </c>
      <c r="M66" s="83">
        <v>35.157255998563642</v>
      </c>
      <c r="N66" s="83">
        <v>30.571526955272731</v>
      </c>
      <c r="O66" s="83">
        <v>30.141718655836367</v>
      </c>
      <c r="P66" s="84">
        <f t="shared" si="74"/>
        <v>365.37027000000012</v>
      </c>
      <c r="Q66" s="87">
        <f t="shared" si="70"/>
        <v>0.664309581818182</v>
      </c>
      <c r="R66" s="63">
        <f t="shared" si="71"/>
        <v>2.7312578896708409E-2</v>
      </c>
      <c r="V66" s="62">
        <f t="shared" si="57"/>
        <v>61.613385094472733</v>
      </c>
      <c r="W66" s="62">
        <f t="shared" si="58"/>
        <v>92.184912049745463</v>
      </c>
      <c r="X66" s="62">
        <f t="shared" si="59"/>
        <v>124.28501535278184</v>
      </c>
      <c r="Y66" s="62">
        <f t="shared" si="60"/>
        <v>156.38511865581822</v>
      </c>
      <c r="Z66" s="62">
        <f t="shared" si="61"/>
        <v>168.6137294379273</v>
      </c>
      <c r="AA66" s="117">
        <f t="shared" si="62"/>
        <v>203.77098543649095</v>
      </c>
      <c r="AB66" s="117">
        <f t="shared" si="63"/>
        <v>235.87108873952732</v>
      </c>
      <c r="AC66" s="117">
        <f t="shared" si="64"/>
        <v>269.49976839032735</v>
      </c>
      <c r="AD66" s="117">
        <f t="shared" si="65"/>
        <v>304.65702438889099</v>
      </c>
      <c r="AE66" s="117">
        <f t="shared" si="66"/>
        <v>335.22855134416375</v>
      </c>
      <c r="AF66" s="117">
        <f t="shared" si="67"/>
        <v>365.37027000000012</v>
      </c>
      <c r="AH66" s="50">
        <f t="shared" si="72"/>
        <v>0.66430958181818189</v>
      </c>
      <c r="AI66" s="50">
        <f t="shared" si="68"/>
        <v>0.66430958181818189</v>
      </c>
      <c r="AJ66" s="50">
        <f t="shared" si="68"/>
        <v>0.66430958181818189</v>
      </c>
      <c r="AK66" s="50">
        <f t="shared" si="68"/>
        <v>0.66430958181818189</v>
      </c>
      <c r="AL66" s="50">
        <f t="shared" si="68"/>
        <v>0.66430958181818189</v>
      </c>
      <c r="AM66" s="50">
        <f t="shared" si="68"/>
        <v>0.66430958181818189</v>
      </c>
      <c r="AN66" s="50">
        <f t="shared" si="68"/>
        <v>0.66430958181818189</v>
      </c>
      <c r="AO66" s="50">
        <f t="shared" si="68"/>
        <v>0.664309581818182</v>
      </c>
      <c r="AP66" s="50">
        <f t="shared" si="68"/>
        <v>0.664309581818182</v>
      </c>
      <c r="AQ66" s="50">
        <f t="shared" si="68"/>
        <v>0.664309581818182</v>
      </c>
      <c r="AR66" s="50">
        <f t="shared" si="68"/>
        <v>0.664309581818182</v>
      </c>
      <c r="AT66" s="118">
        <f t="shared" si="73"/>
        <v>2.9437709472977581E-3</v>
      </c>
      <c r="AU66" s="118">
        <f t="shared" si="69"/>
        <v>2.9437709472977581E-3</v>
      </c>
      <c r="AV66" s="118">
        <f t="shared" si="69"/>
        <v>2.9437709472977581E-3</v>
      </c>
      <c r="AW66" s="118">
        <f t="shared" si="69"/>
        <v>2.9437709472977581E-3</v>
      </c>
      <c r="AX66" s="118">
        <f t="shared" si="69"/>
        <v>2.9437709472977581E-3</v>
      </c>
      <c r="AY66" s="118">
        <f t="shared" si="69"/>
        <v>2.9437709472977581E-3</v>
      </c>
      <c r="AZ66" s="118">
        <f t="shared" si="69"/>
        <v>2.9437709472977581E-3</v>
      </c>
      <c r="BA66" s="118">
        <f t="shared" si="69"/>
        <v>2.9437709472977585E-3</v>
      </c>
      <c r="BB66" s="118">
        <f t="shared" si="69"/>
        <v>2.9437709472977585E-3</v>
      </c>
      <c r="BC66" s="118">
        <f t="shared" si="69"/>
        <v>2.9437709472977585E-3</v>
      </c>
      <c r="BD66" s="118">
        <f t="shared" si="69"/>
        <v>2.9437709472977585E-3</v>
      </c>
    </row>
    <row r="67" spans="1:56" ht="13.5">
      <c r="B67" s="399" t="s">
        <v>147</v>
      </c>
      <c r="C67" s="59" t="s">
        <v>341</v>
      </c>
      <c r="D67" s="83">
        <v>167.09532583333333</v>
      </c>
      <c r="E67" s="83">
        <v>167.09532583333333</v>
      </c>
      <c r="F67" s="83">
        <v>167.09532583333333</v>
      </c>
      <c r="G67" s="83">
        <v>167.09532583333333</v>
      </c>
      <c r="H67" s="83">
        <v>167.09532583333333</v>
      </c>
      <c r="I67" s="83">
        <v>167.09532583333333</v>
      </c>
      <c r="J67" s="83">
        <v>167.09532583333333</v>
      </c>
      <c r="K67" s="83">
        <v>167.09532583333333</v>
      </c>
      <c r="L67" s="83">
        <v>167.09532583333333</v>
      </c>
      <c r="M67" s="83">
        <v>167.09532583333333</v>
      </c>
      <c r="N67" s="83">
        <v>167.09532583333333</v>
      </c>
      <c r="O67" s="83">
        <v>167.09532583333333</v>
      </c>
      <c r="P67" s="85">
        <f>SUM(D67:O67)</f>
        <v>2005.1439100000005</v>
      </c>
      <c r="Q67" s="87">
        <f t="shared" si="70"/>
        <v>3.6457162000000007</v>
      </c>
      <c r="R67" s="63">
        <f t="shared" si="71"/>
        <v>0.14989082511045407</v>
      </c>
      <c r="V67" s="62">
        <f t="shared" si="57"/>
        <v>334.19065166666667</v>
      </c>
      <c r="W67" s="62">
        <f t="shared" si="58"/>
        <v>501.2859775</v>
      </c>
      <c r="X67" s="62">
        <f t="shared" si="59"/>
        <v>668.38130333333334</v>
      </c>
      <c r="Y67" s="62">
        <f t="shared" si="60"/>
        <v>835.47662916666673</v>
      </c>
      <c r="Z67" s="62">
        <f t="shared" si="61"/>
        <v>1002.5719550000001</v>
      </c>
      <c r="AA67" s="117">
        <f t="shared" si="62"/>
        <v>1169.6672808333335</v>
      </c>
      <c r="AB67" s="117">
        <f t="shared" si="63"/>
        <v>1336.7626066666669</v>
      </c>
      <c r="AC67" s="117">
        <f t="shared" si="64"/>
        <v>1503.8579325000003</v>
      </c>
      <c r="AD67" s="117">
        <f t="shared" si="65"/>
        <v>1670.9532583333337</v>
      </c>
      <c r="AE67" s="117">
        <f t="shared" si="66"/>
        <v>1838.0485841666671</v>
      </c>
      <c r="AF67" s="117">
        <f t="shared" si="67"/>
        <v>2005.1439100000005</v>
      </c>
      <c r="AH67" s="50">
        <f t="shared" si="72"/>
        <v>3.6032114079728585</v>
      </c>
      <c r="AI67" s="50">
        <f t="shared" si="68"/>
        <v>3.612403273809524</v>
      </c>
      <c r="AJ67" s="50">
        <f t="shared" si="68"/>
        <v>3.5725312729948491</v>
      </c>
      <c r="AK67" s="50">
        <f t="shared" si="68"/>
        <v>3.5490277777777783</v>
      </c>
      <c r="AL67" s="50">
        <f t="shared" si="68"/>
        <v>3.9499639702463978</v>
      </c>
      <c r="AM67" s="50">
        <f t="shared" si="68"/>
        <v>3.8132081490030143</v>
      </c>
      <c r="AN67" s="50">
        <f t="shared" si="68"/>
        <v>3.7648709427273741</v>
      </c>
      <c r="AO67" s="50">
        <f t="shared" si="68"/>
        <v>3.7069688045375226</v>
      </c>
      <c r="AP67" s="50">
        <f t="shared" si="68"/>
        <v>3.6435406749860637</v>
      </c>
      <c r="AQ67" s="50">
        <f t="shared" si="68"/>
        <v>3.6423904867687762</v>
      </c>
      <c r="AR67" s="50">
        <f t="shared" si="68"/>
        <v>3.6457162000000007</v>
      </c>
      <c r="AT67" s="118">
        <f t="shared" si="73"/>
        <v>1.5966996939486323E-2</v>
      </c>
      <c r="AU67" s="118">
        <f t="shared" si="69"/>
        <v>1.6007729074536035E-2</v>
      </c>
      <c r="AV67" s="118">
        <f t="shared" si="69"/>
        <v>1.5831043323161462E-2</v>
      </c>
      <c r="AW67" s="118">
        <f t="shared" si="69"/>
        <v>1.5726891722351193E-2</v>
      </c>
      <c r="AX67" s="118">
        <f t="shared" si="69"/>
        <v>1.7503569866717229E-2</v>
      </c>
      <c r="AY67" s="118">
        <f t="shared" si="69"/>
        <v>1.689756052338022E-2</v>
      </c>
      <c r="AZ67" s="118">
        <f t="shared" si="69"/>
        <v>1.6683362704468265E-2</v>
      </c>
      <c r="BA67" s="118">
        <f t="shared" si="69"/>
        <v>1.6426779573869441E-2</v>
      </c>
      <c r="BB67" s="118">
        <f t="shared" si="69"/>
        <v>1.6145708985509138E-2</v>
      </c>
      <c r="BC67" s="118">
        <f t="shared" si="69"/>
        <v>1.6140612128937075E-2</v>
      </c>
      <c r="BD67" s="118">
        <f t="shared" si="69"/>
        <v>1.6155349441565211E-2</v>
      </c>
    </row>
    <row r="68" spans="1:56" ht="13.5">
      <c r="B68" s="399"/>
      <c r="C68" s="59" t="s">
        <v>335</v>
      </c>
      <c r="D68" s="60"/>
      <c r="E68" s="60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61">
        <f>SUM(D68:O68)</f>
        <v>0</v>
      </c>
      <c r="V68" s="62">
        <f t="shared" si="57"/>
        <v>0</v>
      </c>
      <c r="W68" s="62">
        <f t="shared" si="58"/>
        <v>0</v>
      </c>
      <c r="X68" s="62">
        <f t="shared" si="59"/>
        <v>0</v>
      </c>
      <c r="Y68" s="62">
        <f t="shared" si="60"/>
        <v>0</v>
      </c>
      <c r="Z68" s="62">
        <f t="shared" si="61"/>
        <v>0</v>
      </c>
      <c r="AA68" s="117">
        <f t="shared" si="62"/>
        <v>0</v>
      </c>
      <c r="AB68" s="117">
        <f t="shared" si="63"/>
        <v>0</v>
      </c>
      <c r="AC68" s="117">
        <f t="shared" si="64"/>
        <v>0</v>
      </c>
      <c r="AD68" s="117">
        <f t="shared" si="65"/>
        <v>0</v>
      </c>
      <c r="AE68" s="117">
        <f t="shared" si="66"/>
        <v>0</v>
      </c>
      <c r="AF68" s="117">
        <f t="shared" si="67"/>
        <v>0</v>
      </c>
      <c r="AH68" s="50">
        <f t="shared" si="72"/>
        <v>0</v>
      </c>
      <c r="AI68" s="50">
        <f t="shared" si="68"/>
        <v>0</v>
      </c>
      <c r="AJ68" s="50">
        <f t="shared" si="68"/>
        <v>0</v>
      </c>
      <c r="AK68" s="50">
        <f t="shared" si="68"/>
        <v>0</v>
      </c>
      <c r="AL68" s="50">
        <f t="shared" si="68"/>
        <v>0</v>
      </c>
      <c r="AM68" s="50">
        <f t="shared" si="68"/>
        <v>0</v>
      </c>
      <c r="AN68" s="50">
        <f t="shared" si="68"/>
        <v>0</v>
      </c>
      <c r="AO68" s="50">
        <f t="shared" si="68"/>
        <v>0</v>
      </c>
      <c r="AP68" s="50">
        <f t="shared" si="68"/>
        <v>0</v>
      </c>
      <c r="AQ68" s="50">
        <f t="shared" si="68"/>
        <v>0</v>
      </c>
      <c r="AR68" s="50">
        <f t="shared" si="68"/>
        <v>0</v>
      </c>
      <c r="AT68" s="118">
        <f t="shared" si="73"/>
        <v>0</v>
      </c>
      <c r="AU68" s="118">
        <f t="shared" si="69"/>
        <v>0</v>
      </c>
      <c r="AV68" s="118">
        <f t="shared" si="69"/>
        <v>0</v>
      </c>
      <c r="AW68" s="118">
        <f t="shared" si="69"/>
        <v>0</v>
      </c>
      <c r="AX68" s="118">
        <f t="shared" si="69"/>
        <v>0</v>
      </c>
      <c r="AY68" s="118">
        <f t="shared" si="69"/>
        <v>0</v>
      </c>
      <c r="AZ68" s="118">
        <f t="shared" si="69"/>
        <v>0</v>
      </c>
      <c r="BA68" s="118">
        <f t="shared" si="69"/>
        <v>0</v>
      </c>
      <c r="BB68" s="118">
        <f t="shared" si="69"/>
        <v>0</v>
      </c>
      <c r="BC68" s="118">
        <f t="shared" si="69"/>
        <v>0</v>
      </c>
      <c r="BD68" s="118">
        <f t="shared" si="69"/>
        <v>0</v>
      </c>
    </row>
    <row r="69" spans="1:56" ht="13.5">
      <c r="B69" s="399"/>
      <c r="C69" s="59" t="s">
        <v>336</v>
      </c>
      <c r="D69" s="60"/>
      <c r="E69" s="60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61">
        <f>SUM(D69:O69)</f>
        <v>0</v>
      </c>
      <c r="V69" s="62">
        <f t="shared" si="57"/>
        <v>0</v>
      </c>
      <c r="W69" s="62">
        <f t="shared" si="58"/>
        <v>0</v>
      </c>
      <c r="X69" s="62">
        <f t="shared" si="59"/>
        <v>0</v>
      </c>
      <c r="Y69" s="62">
        <f t="shared" si="60"/>
        <v>0</v>
      </c>
      <c r="Z69" s="62">
        <f t="shared" si="61"/>
        <v>0</v>
      </c>
      <c r="AA69" s="117">
        <f t="shared" si="62"/>
        <v>0</v>
      </c>
      <c r="AB69" s="117">
        <f t="shared" si="63"/>
        <v>0</v>
      </c>
      <c r="AC69" s="117">
        <f t="shared" si="64"/>
        <v>0</v>
      </c>
      <c r="AD69" s="117">
        <f t="shared" si="65"/>
        <v>0</v>
      </c>
      <c r="AE69" s="117">
        <f t="shared" si="66"/>
        <v>0</v>
      </c>
      <c r="AF69" s="117">
        <f t="shared" si="67"/>
        <v>0</v>
      </c>
      <c r="AH69" s="50">
        <f t="shared" si="72"/>
        <v>0</v>
      </c>
      <c r="AI69" s="50">
        <f t="shared" si="68"/>
        <v>0</v>
      </c>
      <c r="AJ69" s="50">
        <f t="shared" si="68"/>
        <v>0</v>
      </c>
      <c r="AK69" s="50">
        <f t="shared" si="68"/>
        <v>0</v>
      </c>
      <c r="AL69" s="50">
        <f t="shared" si="68"/>
        <v>0</v>
      </c>
      <c r="AM69" s="50">
        <f t="shared" si="68"/>
        <v>0</v>
      </c>
      <c r="AN69" s="50">
        <f t="shared" si="68"/>
        <v>0</v>
      </c>
      <c r="AO69" s="50">
        <f t="shared" si="68"/>
        <v>0</v>
      </c>
      <c r="AP69" s="50">
        <f t="shared" si="68"/>
        <v>0</v>
      </c>
      <c r="AQ69" s="50">
        <f t="shared" si="68"/>
        <v>0</v>
      </c>
      <c r="AR69" s="50">
        <f t="shared" si="68"/>
        <v>0</v>
      </c>
      <c r="AT69" s="118">
        <f t="shared" si="73"/>
        <v>0</v>
      </c>
      <c r="AU69" s="118">
        <f t="shared" si="69"/>
        <v>0</v>
      </c>
      <c r="AV69" s="118">
        <f t="shared" si="69"/>
        <v>0</v>
      </c>
      <c r="AW69" s="118">
        <f t="shared" si="69"/>
        <v>0</v>
      </c>
      <c r="AX69" s="118">
        <f t="shared" si="69"/>
        <v>0</v>
      </c>
      <c r="AY69" s="118">
        <f t="shared" si="69"/>
        <v>0</v>
      </c>
      <c r="AZ69" s="118">
        <f t="shared" si="69"/>
        <v>0</v>
      </c>
      <c r="BA69" s="118">
        <f t="shared" si="69"/>
        <v>0</v>
      </c>
      <c r="BB69" s="118">
        <f t="shared" si="69"/>
        <v>0</v>
      </c>
      <c r="BC69" s="118">
        <f t="shared" si="69"/>
        <v>0</v>
      </c>
      <c r="BD69" s="118">
        <f t="shared" si="69"/>
        <v>0</v>
      </c>
    </row>
    <row r="70" spans="1:56" ht="13.5">
      <c r="B70" s="399"/>
      <c r="C70" s="59" t="s">
        <v>337</v>
      </c>
      <c r="D70" s="60"/>
      <c r="E70" s="60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61">
        <f>SUM(D70:O70)</f>
        <v>0</v>
      </c>
      <c r="V70" s="62">
        <f t="shared" si="57"/>
        <v>0</v>
      </c>
      <c r="W70" s="62">
        <f t="shared" si="58"/>
        <v>0</v>
      </c>
      <c r="X70" s="62">
        <f t="shared" si="59"/>
        <v>0</v>
      </c>
      <c r="Y70" s="62">
        <f t="shared" si="60"/>
        <v>0</v>
      </c>
      <c r="Z70" s="62">
        <f t="shared" si="61"/>
        <v>0</v>
      </c>
      <c r="AA70" s="117">
        <f t="shared" si="62"/>
        <v>0</v>
      </c>
      <c r="AB70" s="117">
        <f t="shared" si="63"/>
        <v>0</v>
      </c>
      <c r="AC70" s="117">
        <f t="shared" si="64"/>
        <v>0</v>
      </c>
      <c r="AD70" s="117">
        <f t="shared" si="65"/>
        <v>0</v>
      </c>
      <c r="AE70" s="117">
        <f t="shared" si="66"/>
        <v>0</v>
      </c>
      <c r="AF70" s="117">
        <f t="shared" si="67"/>
        <v>0</v>
      </c>
      <c r="AH70" s="50">
        <f t="shared" si="72"/>
        <v>0</v>
      </c>
      <c r="AI70" s="50">
        <f t="shared" si="68"/>
        <v>0</v>
      </c>
      <c r="AJ70" s="50">
        <f t="shared" si="68"/>
        <v>0</v>
      </c>
      <c r="AK70" s="50">
        <f t="shared" si="68"/>
        <v>0</v>
      </c>
      <c r="AL70" s="50">
        <f t="shared" si="68"/>
        <v>0</v>
      </c>
      <c r="AM70" s="50">
        <f t="shared" si="68"/>
        <v>0</v>
      </c>
      <c r="AN70" s="50">
        <f t="shared" si="68"/>
        <v>0</v>
      </c>
      <c r="AO70" s="50">
        <f t="shared" si="68"/>
        <v>0</v>
      </c>
      <c r="AP70" s="50">
        <f t="shared" si="68"/>
        <v>0</v>
      </c>
      <c r="AQ70" s="50">
        <f t="shared" si="68"/>
        <v>0</v>
      </c>
      <c r="AR70" s="50">
        <f t="shared" si="68"/>
        <v>0</v>
      </c>
      <c r="AT70" s="118">
        <f t="shared" si="73"/>
        <v>0</v>
      </c>
      <c r="AU70" s="118">
        <f t="shared" si="69"/>
        <v>0</v>
      </c>
      <c r="AV70" s="118">
        <f t="shared" si="69"/>
        <v>0</v>
      </c>
      <c r="AW70" s="118">
        <f t="shared" si="69"/>
        <v>0</v>
      </c>
      <c r="AX70" s="118">
        <f t="shared" si="69"/>
        <v>0</v>
      </c>
      <c r="AY70" s="118">
        <f t="shared" si="69"/>
        <v>0</v>
      </c>
      <c r="AZ70" s="118">
        <f t="shared" si="69"/>
        <v>0</v>
      </c>
      <c r="BA70" s="118">
        <f t="shared" si="69"/>
        <v>0</v>
      </c>
      <c r="BB70" s="118">
        <f t="shared" si="69"/>
        <v>0</v>
      </c>
      <c r="BC70" s="118">
        <f t="shared" si="69"/>
        <v>0</v>
      </c>
      <c r="BD70" s="118">
        <f t="shared" si="69"/>
        <v>0</v>
      </c>
    </row>
    <row r="71" spans="1:56" ht="13.5">
      <c r="B71" s="397" t="s">
        <v>332</v>
      </c>
      <c r="C71" s="397"/>
      <c r="D71" s="74">
        <f>SUM(D55:D67)</f>
        <v>1143.1588292748247</v>
      </c>
      <c r="E71" s="74">
        <f>SUM(E55:E67)</f>
        <v>1132.470891435004</v>
      </c>
      <c r="F71" s="74">
        <f t="shared" ref="F71:O71" si="75">SUM(F55:F67)</f>
        <v>1123.8441955925894</v>
      </c>
      <c r="G71" s="74">
        <f t="shared" si="75"/>
        <v>1140.888474766949</v>
      </c>
      <c r="H71" s="74">
        <f t="shared" si="75"/>
        <v>1139.8318915491545</v>
      </c>
      <c r="I71" s="74">
        <f t="shared" si="75"/>
        <v>881.41493813477996</v>
      </c>
      <c r="J71" s="74">
        <f t="shared" si="75"/>
        <v>1163.9284802177112</v>
      </c>
      <c r="K71" s="74">
        <f t="shared" si="75"/>
        <v>1125.0216449860704</v>
      </c>
      <c r="L71" s="74">
        <f t="shared" si="75"/>
        <v>1146.7875186513363</v>
      </c>
      <c r="M71" s="74">
        <f t="shared" si="75"/>
        <v>1167.046649407401</v>
      </c>
      <c r="N71" s="74">
        <f t="shared" si="75"/>
        <v>1110.6557013407851</v>
      </c>
      <c r="O71" s="74">
        <f t="shared" si="75"/>
        <v>1102.3133318334321</v>
      </c>
      <c r="P71" s="74">
        <f>SUM(P55:P67)</f>
        <v>13377.36254719004</v>
      </c>
      <c r="V71" s="99">
        <f t="shared" ref="V71:AF71" si="76">SUM(V55:V67)</f>
        <v>2275.6297207098287</v>
      </c>
      <c r="W71" s="99">
        <f t="shared" si="76"/>
        <v>3399.4739163024183</v>
      </c>
      <c r="X71" s="99">
        <f t="shared" si="76"/>
        <v>4540.3623910693677</v>
      </c>
      <c r="Y71" s="99">
        <f t="shared" si="76"/>
        <v>5680.1942826185223</v>
      </c>
      <c r="Z71" s="99">
        <f t="shared" si="76"/>
        <v>6561.6092207533029</v>
      </c>
      <c r="AA71" s="99">
        <f t="shared" si="76"/>
        <v>7725.5377009710137</v>
      </c>
      <c r="AB71" s="99">
        <f t="shared" si="76"/>
        <v>8850.5593459570846</v>
      </c>
      <c r="AC71" s="99">
        <f t="shared" si="76"/>
        <v>9997.3468646084202</v>
      </c>
      <c r="AD71" s="99">
        <f t="shared" si="76"/>
        <v>11164.393514015821</v>
      </c>
      <c r="AE71" s="99">
        <f t="shared" si="76"/>
        <v>12275.049215356605</v>
      </c>
      <c r="AF71" s="99">
        <f t="shared" si="76"/>
        <v>13377.36254719004</v>
      </c>
      <c r="AH71" s="50">
        <f t="shared" si="72"/>
        <v>24.535620398389494</v>
      </c>
      <c r="AI71" s="50">
        <f t="shared" si="72"/>
        <v>24.497534851712341</v>
      </c>
      <c r="AJ71" s="50">
        <f t="shared" si="72"/>
        <v>24.268462555625224</v>
      </c>
      <c r="AK71" s="50">
        <f t="shared" si="72"/>
        <v>24.128942197096649</v>
      </c>
      <c r="AL71" s="50">
        <f t="shared" si="72"/>
        <v>25.851630777775032</v>
      </c>
      <c r="AM71" s="50">
        <f t="shared" si="72"/>
        <v>25.185865929142221</v>
      </c>
      <c r="AN71" s="50">
        <f t="shared" si="72"/>
        <v>24.926799674302188</v>
      </c>
      <c r="AO71" s="50">
        <f t="shared" si="72"/>
        <v>24.643187467606364</v>
      </c>
      <c r="AP71" s="50">
        <f t="shared" si="72"/>
        <v>24.344141092516733</v>
      </c>
      <c r="AQ71" s="50">
        <f t="shared" si="72"/>
        <v>24.32499492765271</v>
      </c>
      <c r="AR71" s="50">
        <f>AF71/AF$54*1000+8</f>
        <v>32.322477358527344</v>
      </c>
      <c r="AT71" s="118">
        <f>AH71/$AT$53</f>
        <v>0.10872528182571579</v>
      </c>
      <c r="AU71" s="118">
        <f t="shared" ref="AU71" si="77">AI71/$AT$53</f>
        <v>0.10855651243131191</v>
      </c>
      <c r="AV71" s="118">
        <f t="shared" ref="AV71" si="78">AJ71/$AT$53</f>
        <v>0.10754141888380289</v>
      </c>
      <c r="AW71" s="118">
        <f t="shared" ref="AW71" si="79">AK71/$AT$53</f>
        <v>0.10692315898023674</v>
      </c>
      <c r="AX71" s="118">
        <f t="shared" ref="AX71" si="80">AL71/$AT$53</f>
        <v>0.11455695011292372</v>
      </c>
      <c r="AY71" s="118">
        <f t="shared" ref="AY71" si="81">AM71/$AT$53</f>
        <v>0.11160673040696475</v>
      </c>
      <c r="AZ71" s="118">
        <f t="shared" ref="AZ71" si="82">AN71/$AT$53</f>
        <v>0.11045872391225782</v>
      </c>
      <c r="BA71" s="118">
        <f t="shared" ref="BA71" si="83">AO71/$AT$53</f>
        <v>0.10920194635369072</v>
      </c>
      <c r="BB71" s="118">
        <f t="shared" ref="BB71" si="84">AP71/$AT$53</f>
        <v>0.10787677499536986</v>
      </c>
      <c r="BC71" s="118">
        <f t="shared" ref="BC71" si="85">AQ71/$AT$53</f>
        <v>0.10779193213682699</v>
      </c>
      <c r="BD71" s="118">
        <f t="shared" ref="BD71" si="86">AR71/$AT$53</f>
        <v>0.14323136741803677</v>
      </c>
    </row>
    <row r="72" spans="1:56" ht="13.5">
      <c r="B72" s="397" t="s">
        <v>333</v>
      </c>
      <c r="C72" s="397"/>
      <c r="D72" s="57">
        <f>D71/D54*1000</f>
        <v>24.464107799923486</v>
      </c>
      <c r="E72" s="57">
        <f t="shared" ref="E72:P72" si="87">E71/E54*1000</f>
        <v>24.608233190678053</v>
      </c>
      <c r="F72" s="57">
        <f t="shared" si="87"/>
        <v>24.420777826870694</v>
      </c>
      <c r="G72" s="57">
        <f t="shared" si="87"/>
        <v>23.610613910451956</v>
      </c>
      <c r="H72" s="57">
        <f t="shared" si="87"/>
        <v>23.588747988434729</v>
      </c>
      <c r="I72" s="57">
        <f t="shared" si="87"/>
        <v>47.882167434527375</v>
      </c>
      <c r="J72" s="57">
        <f t="shared" si="87"/>
        <v>21.992866621652425</v>
      </c>
      <c r="K72" s="57">
        <f t="shared" si="87"/>
        <v>23.28225088442024</v>
      </c>
      <c r="L72" s="57">
        <f t="shared" si="87"/>
        <v>22.653935416446139</v>
      </c>
      <c r="M72" s="57">
        <f t="shared" si="87"/>
        <v>22.051785601863102</v>
      </c>
      <c r="N72" s="57">
        <f t="shared" si="87"/>
        <v>24.134196030873209</v>
      </c>
      <c r="O72" s="57">
        <f t="shared" si="87"/>
        <v>24.294477593137596</v>
      </c>
      <c r="P72" s="57">
        <f t="shared" si="87"/>
        <v>24.322477358527344</v>
      </c>
      <c r="V72" s="111">
        <f>V71/V54*1000</f>
        <v>24.535620398389494</v>
      </c>
      <c r="W72" s="111">
        <f t="shared" ref="W72:AF72" si="88">W71/W54*1000</f>
        <v>24.497534851712341</v>
      </c>
      <c r="X72" s="111">
        <f t="shared" si="88"/>
        <v>24.268462555625224</v>
      </c>
      <c r="Y72" s="111">
        <f t="shared" si="88"/>
        <v>24.128942197096649</v>
      </c>
      <c r="Z72" s="111">
        <f t="shared" si="88"/>
        <v>25.851630777775032</v>
      </c>
      <c r="AA72" s="111">
        <f t="shared" si="88"/>
        <v>25.185865929142221</v>
      </c>
      <c r="AB72" s="111">
        <f t="shared" si="88"/>
        <v>24.926799674302188</v>
      </c>
      <c r="AC72" s="111">
        <f t="shared" si="88"/>
        <v>24.643187467606364</v>
      </c>
      <c r="AD72" s="111">
        <f t="shared" si="88"/>
        <v>24.344141092516733</v>
      </c>
      <c r="AE72" s="111">
        <f t="shared" si="88"/>
        <v>24.32499492765271</v>
      </c>
      <c r="AF72" s="111">
        <f t="shared" si="88"/>
        <v>24.322477358527344</v>
      </c>
    </row>
    <row r="73" spans="1:56" ht="13.5">
      <c r="B73" s="397" t="s">
        <v>412</v>
      </c>
      <c r="C73" s="397"/>
      <c r="D73" s="62">
        <v>377.12742577777766</v>
      </c>
      <c r="E73" s="62">
        <v>334.21235822222229</v>
      </c>
      <c r="F73" s="62">
        <v>375.80255155555568</v>
      </c>
      <c r="G73" s="62">
        <v>361.67100000000005</v>
      </c>
      <c r="H73" s="62">
        <v>385.10540931903483</v>
      </c>
      <c r="I73" s="62">
        <v>380.77777465128202</v>
      </c>
      <c r="J73" s="62">
        <v>396</v>
      </c>
      <c r="K73" s="62">
        <v>398.06437224930141</v>
      </c>
      <c r="L73" s="62">
        <v>390.71572999999995</v>
      </c>
      <c r="M73" s="62">
        <v>240.08196971310528</v>
      </c>
      <c r="N73" s="62">
        <v>376</v>
      </c>
      <c r="O73" s="62">
        <f>AVERAGE(D73:N73)</f>
        <v>365.050781044389</v>
      </c>
      <c r="P73" s="74">
        <v>4381</v>
      </c>
      <c r="Q73" s="87"/>
    </row>
    <row r="74" spans="1:56">
      <c r="P74" s="49">
        <f>(P71+P73)/P54*1000</f>
        <v>32.287931903981885</v>
      </c>
    </row>
    <row r="76" spans="1:56" ht="14" customHeight="1">
      <c r="C76" s="401" t="s">
        <v>467</v>
      </c>
      <c r="D76" s="401"/>
      <c r="E76" s="401"/>
      <c r="F76" s="401"/>
      <c r="G76" s="401"/>
      <c r="H76" s="401"/>
      <c r="I76" s="401"/>
      <c r="J76" s="401"/>
      <c r="K76" s="401"/>
      <c r="L76" s="401"/>
      <c r="M76" s="401"/>
      <c r="N76" s="401"/>
      <c r="O76" s="401"/>
      <c r="P76" s="401"/>
      <c r="Q76" s="66" t="e">
        <f>#REF!/P70</f>
        <v>#REF!</v>
      </c>
      <c r="R76" s="50"/>
      <c r="S76" s="106"/>
      <c r="T76" s="106"/>
      <c r="U76" s="160"/>
      <c r="V76" s="160"/>
      <c r="W76" s="160"/>
      <c r="X76" s="160"/>
      <c r="Y76" s="160"/>
      <c r="Z76" s="160"/>
    </row>
    <row r="77" spans="1:56" ht="13.5">
      <c r="A77" s="48" t="s">
        <v>604</v>
      </c>
      <c r="C77" s="51" t="s">
        <v>334</v>
      </c>
      <c r="D77" s="53" t="s">
        <v>320</v>
      </c>
      <c r="E77" s="53" t="s">
        <v>321</v>
      </c>
      <c r="F77" s="53" t="s">
        <v>322</v>
      </c>
      <c r="G77" s="53" t="s">
        <v>323</v>
      </c>
      <c r="H77" s="53" t="s">
        <v>324</v>
      </c>
      <c r="I77" s="53" t="s">
        <v>325</v>
      </c>
      <c r="J77" s="53" t="s">
        <v>326</v>
      </c>
      <c r="K77" s="53" t="s">
        <v>327</v>
      </c>
      <c r="L77" s="53" t="s">
        <v>328</v>
      </c>
      <c r="M77" s="53" t="s">
        <v>329</v>
      </c>
      <c r="N77" s="53" t="s">
        <v>330</v>
      </c>
      <c r="O77" s="53" t="s">
        <v>331</v>
      </c>
      <c r="P77" s="54" t="s">
        <v>332</v>
      </c>
      <c r="Q77" s="82" t="s">
        <v>333</v>
      </c>
      <c r="R77" s="82" t="s">
        <v>430</v>
      </c>
      <c r="S77" s="82" t="s">
        <v>434</v>
      </c>
      <c r="T77" s="82" t="s">
        <v>424</v>
      </c>
      <c r="U77" s="160"/>
      <c r="V77" s="63"/>
      <c r="W77" s="160"/>
      <c r="X77" s="160"/>
      <c r="Y77" s="160"/>
      <c r="Z77" s="160"/>
    </row>
    <row r="78" spans="1:56" ht="13.5">
      <c r="A78" s="349">
        <v>222</v>
      </c>
      <c r="B78" s="400" t="s">
        <v>435</v>
      </c>
      <c r="C78" s="400"/>
      <c r="D78" s="159">
        <v>230</v>
      </c>
      <c r="E78" s="159">
        <v>217</v>
      </c>
      <c r="F78" s="159">
        <v>211</v>
      </c>
      <c r="G78" s="159">
        <v>216.65467356044712</v>
      </c>
      <c r="H78" s="159">
        <v>213</v>
      </c>
      <c r="I78" s="159"/>
      <c r="J78" s="159"/>
      <c r="K78" s="159"/>
      <c r="L78" s="159"/>
      <c r="M78" s="159"/>
      <c r="N78" s="159"/>
      <c r="O78" s="159"/>
      <c r="P78" s="159">
        <f>D78</f>
        <v>230</v>
      </c>
      <c r="Q78" s="160"/>
      <c r="R78" s="160"/>
      <c r="S78" s="160"/>
      <c r="U78" s="160"/>
      <c r="V78" s="160"/>
      <c r="W78" s="160"/>
      <c r="X78" s="160"/>
      <c r="Y78" s="160"/>
      <c r="Z78" s="160"/>
      <c r="AT78" s="117">
        <f>$P$78</f>
        <v>230</v>
      </c>
      <c r="AU78" s="117">
        <f t="shared" ref="AU78:BD78" si="89">$P$78</f>
        <v>230</v>
      </c>
      <c r="AV78" s="117">
        <f t="shared" si="89"/>
        <v>230</v>
      </c>
      <c r="AW78" s="117">
        <f t="shared" si="89"/>
        <v>230</v>
      </c>
      <c r="AX78" s="117">
        <f t="shared" si="89"/>
        <v>230</v>
      </c>
      <c r="AY78" s="117">
        <f t="shared" si="89"/>
        <v>230</v>
      </c>
      <c r="AZ78" s="117">
        <f t="shared" si="89"/>
        <v>230</v>
      </c>
      <c r="BA78" s="117">
        <f t="shared" si="89"/>
        <v>230</v>
      </c>
      <c r="BB78" s="117">
        <f t="shared" si="89"/>
        <v>230</v>
      </c>
      <c r="BC78" s="117">
        <f t="shared" si="89"/>
        <v>230</v>
      </c>
      <c r="BD78" s="117">
        <f t="shared" si="89"/>
        <v>230</v>
      </c>
    </row>
    <row r="79" spans="1:56" s="76" customFormat="1" ht="13.5">
      <c r="A79" s="355">
        <f>SUM(D79:F79)</f>
        <v>112952</v>
      </c>
      <c r="C79" s="73" t="s">
        <v>411</v>
      </c>
      <c r="D79" s="77">
        <v>47357</v>
      </c>
      <c r="E79" s="77">
        <v>42593</v>
      </c>
      <c r="F79" s="77">
        <v>23002</v>
      </c>
      <c r="G79" s="77" t="s">
        <v>672</v>
      </c>
      <c r="H79" s="77">
        <v>33043</v>
      </c>
      <c r="I79" s="77"/>
      <c r="J79" s="77"/>
      <c r="K79" s="77"/>
      <c r="L79" s="77"/>
      <c r="M79" s="77"/>
      <c r="N79" s="77"/>
      <c r="O79" s="77"/>
      <c r="P79" s="159">
        <f>SUM(D79:O79)</f>
        <v>145995</v>
      </c>
      <c r="Q79" s="79"/>
      <c r="R79" s="79"/>
      <c r="S79" s="79"/>
      <c r="T79" s="79"/>
      <c r="U79" s="96"/>
      <c r="V79" s="160">
        <f t="shared" ref="V79:V94" si="90">D79+E79</f>
        <v>89950</v>
      </c>
      <c r="W79" s="160">
        <f t="shared" ref="W79:W95" si="91">V79+F79</f>
        <v>112952</v>
      </c>
      <c r="X79" s="160">
        <f t="shared" ref="X79:X95" si="92">W79+G79</f>
        <v>153842</v>
      </c>
      <c r="Y79" s="160">
        <f t="shared" ref="Y79:Y95" si="93">X79+H79</f>
        <v>186885</v>
      </c>
      <c r="Z79" s="160">
        <f t="shared" ref="Z79:Z95" si="94">Y79+I79</f>
        <v>186885</v>
      </c>
      <c r="AA79" s="48">
        <f t="shared" ref="AA79:AA95" si="95">Z79+J79</f>
        <v>186885</v>
      </c>
      <c r="AB79" s="48">
        <f t="shared" ref="AB79:AB95" si="96">AA79+K79</f>
        <v>186885</v>
      </c>
      <c r="AC79" s="48">
        <f t="shared" ref="AC79:AC95" si="97">AB79+L79</f>
        <v>186885</v>
      </c>
      <c r="AD79" s="48">
        <f t="shared" ref="AD79:AD95" si="98">AC79+M79</f>
        <v>186885</v>
      </c>
      <c r="AE79" s="48">
        <f t="shared" ref="AE79:AE95" si="99">AD79+N79</f>
        <v>186885</v>
      </c>
      <c r="AF79" s="48">
        <f t="shared" ref="AF79:AF95" si="100">AE79+O79</f>
        <v>186885</v>
      </c>
      <c r="AT79" s="389"/>
    </row>
    <row r="80" spans="1:56" ht="13.5">
      <c r="A80" s="355">
        <f t="shared" ref="A80:A95" si="101">SUM(D80:F80)</f>
        <v>1653.8350699999999</v>
      </c>
      <c r="B80" s="398" t="s">
        <v>135</v>
      </c>
      <c r="C80" s="48" t="s">
        <v>574</v>
      </c>
      <c r="D80" s="62">
        <f>171.348229922989+D98</f>
        <v>564.25121000000036</v>
      </c>
      <c r="E80" s="62">
        <v>524.40105000000005</v>
      </c>
      <c r="F80" s="86">
        <f>171.029169825725+F98</f>
        <v>565.18280999999956</v>
      </c>
      <c r="G80" s="62">
        <v>29.897300000000001</v>
      </c>
      <c r="H80" s="62">
        <v>433.31502</v>
      </c>
      <c r="I80" s="62"/>
      <c r="J80" s="62"/>
      <c r="K80" s="62"/>
      <c r="L80" s="62"/>
      <c r="M80" s="62"/>
      <c r="N80" s="62"/>
      <c r="O80" s="62"/>
      <c r="P80" s="159">
        <f>SUM(D80:O80)</f>
        <v>2117.0473899999997</v>
      </c>
      <c r="Q80" s="87">
        <f>P80/$P$79*1000</f>
        <v>14.50082119250659</v>
      </c>
      <c r="R80" s="63"/>
      <c r="S80" s="160"/>
      <c r="T80" s="308">
        <f>Q80-Q53</f>
        <v>14.50082119250659</v>
      </c>
      <c r="U80" s="121"/>
      <c r="V80" s="62">
        <f t="shared" si="90"/>
        <v>1088.6522600000003</v>
      </c>
      <c r="W80" s="62">
        <f t="shared" si="91"/>
        <v>1653.8350699999999</v>
      </c>
      <c r="X80" s="62">
        <f t="shared" si="92"/>
        <v>1683.7323699999999</v>
      </c>
      <c r="Y80" s="62">
        <f t="shared" si="93"/>
        <v>2117.0473899999997</v>
      </c>
      <c r="Z80" s="62">
        <f t="shared" si="94"/>
        <v>2117.0473899999997</v>
      </c>
      <c r="AA80" s="117">
        <f t="shared" si="95"/>
        <v>2117.0473899999997</v>
      </c>
      <c r="AB80" s="117">
        <f t="shared" si="96"/>
        <v>2117.0473899999997</v>
      </c>
      <c r="AC80" s="117">
        <f t="shared" si="97"/>
        <v>2117.0473899999997</v>
      </c>
      <c r="AD80" s="117">
        <f t="shared" si="98"/>
        <v>2117.0473899999997</v>
      </c>
      <c r="AE80" s="117">
        <f t="shared" si="99"/>
        <v>2117.0473899999997</v>
      </c>
      <c r="AF80" s="117">
        <f t="shared" si="100"/>
        <v>2117.0473899999997</v>
      </c>
      <c r="AH80" s="50">
        <f>V80/V$79*1000</f>
        <v>12.102860033351865</v>
      </c>
      <c r="AI80" s="50">
        <f>W80/W$79*1000</f>
        <v>14.641928164175932</v>
      </c>
      <c r="AJ80" s="50">
        <f t="shared" ref="AJ80:AR80" si="102">X80/X$79*1000</f>
        <v>10.944555908009516</v>
      </c>
      <c r="AK80" s="50">
        <f t="shared" si="102"/>
        <v>11.328075500976535</v>
      </c>
      <c r="AL80" s="50">
        <f t="shared" si="102"/>
        <v>11.328075500976535</v>
      </c>
      <c r="AM80" s="50">
        <f t="shared" si="102"/>
        <v>11.328075500976535</v>
      </c>
      <c r="AN80" s="50">
        <f t="shared" si="102"/>
        <v>11.328075500976535</v>
      </c>
      <c r="AO80" s="50">
        <f t="shared" si="102"/>
        <v>11.328075500976535</v>
      </c>
      <c r="AP80" s="50">
        <f t="shared" si="102"/>
        <v>11.328075500976535</v>
      </c>
      <c r="AQ80" s="50">
        <f t="shared" si="102"/>
        <v>11.328075500976535</v>
      </c>
      <c r="AR80" s="50">
        <f t="shared" si="102"/>
        <v>11.328075500976535</v>
      </c>
      <c r="AT80" s="118">
        <f>AH80/AT$78</f>
        <v>5.2621130579790718E-2</v>
      </c>
      <c r="AU80" s="118">
        <f t="shared" ref="AU80:BD80" si="103">AI80/AU$78</f>
        <v>6.3660557235547532E-2</v>
      </c>
      <c r="AV80" s="118">
        <f t="shared" si="103"/>
        <v>4.7585025686997892E-2</v>
      </c>
      <c r="AW80" s="118">
        <f t="shared" si="103"/>
        <v>4.9252502178158845E-2</v>
      </c>
      <c r="AX80" s="118">
        <f t="shared" si="103"/>
        <v>4.9252502178158845E-2</v>
      </c>
      <c r="AY80" s="118">
        <f t="shared" si="103"/>
        <v>4.9252502178158845E-2</v>
      </c>
      <c r="AZ80" s="118">
        <f t="shared" si="103"/>
        <v>4.9252502178158845E-2</v>
      </c>
      <c r="BA80" s="118">
        <f t="shared" si="103"/>
        <v>4.9252502178158845E-2</v>
      </c>
      <c r="BB80" s="118">
        <f t="shared" si="103"/>
        <v>4.9252502178158845E-2</v>
      </c>
      <c r="BC80" s="118">
        <f t="shared" si="103"/>
        <v>4.9252502178158845E-2</v>
      </c>
      <c r="BD80" s="118">
        <f t="shared" si="103"/>
        <v>4.9252502178158845E-2</v>
      </c>
    </row>
    <row r="81" spans="1:56" ht="13.5">
      <c r="A81" s="355">
        <f t="shared" si="101"/>
        <v>172.82647000000003</v>
      </c>
      <c r="B81" s="398"/>
      <c r="C81" s="48" t="s">
        <v>402</v>
      </c>
      <c r="D81" s="62">
        <v>59.691450000000003</v>
      </c>
      <c r="E81" s="62">
        <v>49.317979999999999</v>
      </c>
      <c r="F81" s="86">
        <v>63.817040000000006</v>
      </c>
      <c r="G81" s="62">
        <v>-3.7279999999994207E-2</v>
      </c>
      <c r="H81" s="62">
        <v>39.343019999999996</v>
      </c>
      <c r="I81" s="62"/>
      <c r="J81" s="62"/>
      <c r="K81" s="62"/>
      <c r="L81" s="62"/>
      <c r="M81" s="62"/>
      <c r="N81" s="62"/>
      <c r="O81" s="62"/>
      <c r="P81" s="159">
        <f t="shared" ref="P81:P90" si="104">SUM(D81:O81)</f>
        <v>212.13221000000004</v>
      </c>
      <c r="Q81" s="87">
        <f t="shared" ref="Q81:Q92" si="105">P81/$P$79*1000</f>
        <v>1.4530101030857225</v>
      </c>
      <c r="R81" s="63"/>
      <c r="S81" s="160"/>
      <c r="T81" s="308">
        <f t="shared" ref="T81:T92" si="106">Q81-Q54</f>
        <v>1.4530101030857225</v>
      </c>
      <c r="U81" s="160"/>
      <c r="V81" s="62">
        <f t="shared" si="90"/>
        <v>109.00943000000001</v>
      </c>
      <c r="W81" s="62">
        <f t="shared" si="91"/>
        <v>172.82647000000003</v>
      </c>
      <c r="X81" s="62">
        <f t="shared" si="92"/>
        <v>172.78919000000005</v>
      </c>
      <c r="Y81" s="62">
        <f t="shared" si="93"/>
        <v>212.13221000000004</v>
      </c>
      <c r="Z81" s="62">
        <f t="shared" si="94"/>
        <v>212.13221000000004</v>
      </c>
      <c r="AA81" s="117">
        <f t="shared" si="95"/>
        <v>212.13221000000004</v>
      </c>
      <c r="AB81" s="117">
        <f t="shared" si="96"/>
        <v>212.13221000000004</v>
      </c>
      <c r="AC81" s="117">
        <f t="shared" si="97"/>
        <v>212.13221000000004</v>
      </c>
      <c r="AD81" s="117">
        <f t="shared" si="98"/>
        <v>212.13221000000004</v>
      </c>
      <c r="AE81" s="117">
        <f t="shared" si="99"/>
        <v>212.13221000000004</v>
      </c>
      <c r="AF81" s="117">
        <f t="shared" si="100"/>
        <v>212.13221000000004</v>
      </c>
      <c r="AH81" s="50">
        <f t="shared" ref="AH81:AH96" si="107">V81/V$79*1000</f>
        <v>1.2118891606448028</v>
      </c>
      <c r="AI81" s="50">
        <f t="shared" ref="AI81:AI96" si="108">W81/W$79*1000</f>
        <v>1.5300877363835967</v>
      </c>
      <c r="AJ81" s="50">
        <f t="shared" ref="AJ81:AJ96" si="109">X81/X$79*1000</f>
        <v>1.123160060321629</v>
      </c>
      <c r="AK81" s="50">
        <f t="shared" ref="AK81:AK96" si="110">Y81/Y$79*1000</f>
        <v>1.1350948979318836</v>
      </c>
      <c r="AL81" s="50">
        <f t="shared" ref="AL81:AL96" si="111">Z81/Z$79*1000</f>
        <v>1.1350948979318836</v>
      </c>
      <c r="AM81" s="50">
        <f t="shared" ref="AM81:AM96" si="112">AA81/AA$79*1000</f>
        <v>1.1350948979318836</v>
      </c>
      <c r="AN81" s="50">
        <f t="shared" ref="AN81:AN96" si="113">AB81/AB$79*1000</f>
        <v>1.1350948979318836</v>
      </c>
      <c r="AO81" s="50">
        <f t="shared" ref="AO81:AO96" si="114">AC81/AC$79*1000</f>
        <v>1.1350948979318836</v>
      </c>
      <c r="AP81" s="50">
        <f t="shared" ref="AP81:AP96" si="115">AD81/AD$79*1000</f>
        <v>1.1350948979318836</v>
      </c>
      <c r="AQ81" s="50">
        <f t="shared" ref="AQ81:AQ96" si="116">AE81/AE$79*1000</f>
        <v>1.1350948979318836</v>
      </c>
      <c r="AR81" s="50">
        <f t="shared" ref="AR81:AR96" si="117">AF81/AF$79*1000</f>
        <v>1.1350948979318836</v>
      </c>
      <c r="AT81" s="118">
        <f t="shared" ref="AT81:AT96" si="118">AH81/AT$78</f>
        <v>5.2690833071513165E-3</v>
      </c>
      <c r="AU81" s="118">
        <f t="shared" ref="AU81:AU96" si="119">AI81/AU$78</f>
        <v>6.6525553755808556E-3</v>
      </c>
      <c r="AV81" s="118">
        <f t="shared" ref="AV81:AV96" si="120">AJ81/AV$78</f>
        <v>4.8833046100940393E-3</v>
      </c>
      <c r="AW81" s="118">
        <f t="shared" ref="AW81:AW96" si="121">AK81/AW$78</f>
        <v>4.9351952083994937E-3</v>
      </c>
      <c r="AX81" s="118">
        <f t="shared" ref="AX81:AX96" si="122">AL81/AX$78</f>
        <v>4.9351952083994937E-3</v>
      </c>
      <c r="AY81" s="118">
        <f t="shared" ref="AY81:AY96" si="123">AM81/AY$78</f>
        <v>4.9351952083994937E-3</v>
      </c>
      <c r="AZ81" s="118">
        <f t="shared" ref="AZ81:AZ96" si="124">AN81/AZ$78</f>
        <v>4.9351952083994937E-3</v>
      </c>
      <c r="BA81" s="118">
        <f t="shared" ref="BA81:BA96" si="125">AO81/BA$78</f>
        <v>4.9351952083994937E-3</v>
      </c>
      <c r="BB81" s="118">
        <f t="shared" ref="BB81:BB96" si="126">AP81/BB$78</f>
        <v>4.9351952083994937E-3</v>
      </c>
      <c r="BC81" s="118">
        <f t="shared" ref="BC81:BC96" si="127">AQ81/BC$78</f>
        <v>4.9351952083994937E-3</v>
      </c>
      <c r="BD81" s="118">
        <f t="shared" ref="BD81:BD96" si="128">AR81/BD$78</f>
        <v>4.9351952083994937E-3</v>
      </c>
    </row>
    <row r="82" spans="1:56" ht="13.5">
      <c r="A82" s="355">
        <f t="shared" si="101"/>
        <v>179.19957999999997</v>
      </c>
      <c r="B82" s="398"/>
      <c r="C82" s="48" t="s">
        <v>403</v>
      </c>
      <c r="D82" s="62">
        <v>-26.068060000000003</v>
      </c>
      <c r="E82" s="62">
        <v>5.0938100000000004</v>
      </c>
      <c r="F82" s="86">
        <v>200.17382999999998</v>
      </c>
      <c r="G82" s="62">
        <v>-177.1679</v>
      </c>
      <c r="H82" s="62">
        <v>46.021999999999998</v>
      </c>
      <c r="I82" s="62"/>
      <c r="J82" s="62"/>
      <c r="K82" s="62"/>
      <c r="L82" s="62"/>
      <c r="M82" s="62"/>
      <c r="N82" s="62"/>
      <c r="O82" s="62"/>
      <c r="P82" s="159">
        <f t="shared" si="104"/>
        <v>48.053679999999964</v>
      </c>
      <c r="Q82" s="87">
        <f t="shared" si="105"/>
        <v>0.32914606664611779</v>
      </c>
      <c r="R82" s="63"/>
      <c r="S82" s="160"/>
      <c r="T82" s="308">
        <f t="shared" si="106"/>
        <v>-2.8744123333538836</v>
      </c>
      <c r="U82" s="160"/>
      <c r="V82" s="62">
        <f t="shared" si="90"/>
        <v>-20.974250000000001</v>
      </c>
      <c r="W82" s="62">
        <f t="shared" si="91"/>
        <v>179.19957999999997</v>
      </c>
      <c r="X82" s="62">
        <f t="shared" si="92"/>
        <v>2.031679999999966</v>
      </c>
      <c r="Y82" s="62">
        <f t="shared" si="93"/>
        <v>48.053679999999964</v>
      </c>
      <c r="Z82" s="62">
        <f t="shared" si="94"/>
        <v>48.053679999999964</v>
      </c>
      <c r="AA82" s="117">
        <f t="shared" si="95"/>
        <v>48.053679999999964</v>
      </c>
      <c r="AB82" s="117">
        <f t="shared" si="96"/>
        <v>48.053679999999964</v>
      </c>
      <c r="AC82" s="117">
        <f t="shared" si="97"/>
        <v>48.053679999999964</v>
      </c>
      <c r="AD82" s="117">
        <f t="shared" si="98"/>
        <v>48.053679999999964</v>
      </c>
      <c r="AE82" s="117">
        <f t="shared" si="99"/>
        <v>48.053679999999964</v>
      </c>
      <c r="AF82" s="117">
        <f t="shared" si="100"/>
        <v>48.053679999999964</v>
      </c>
      <c r="AH82" s="50">
        <f t="shared" si="107"/>
        <v>-0.23317676486937189</v>
      </c>
      <c r="AI82" s="50">
        <f t="shared" si="108"/>
        <v>1.5865109072880512</v>
      </c>
      <c r="AJ82" s="50">
        <f t="shared" si="109"/>
        <v>1.3206276569467153E-2</v>
      </c>
      <c r="AK82" s="50">
        <f t="shared" si="110"/>
        <v>0.25712967867940156</v>
      </c>
      <c r="AL82" s="50">
        <f t="shared" si="111"/>
        <v>0.25712967867940156</v>
      </c>
      <c r="AM82" s="50">
        <f t="shared" si="112"/>
        <v>0.25712967867940156</v>
      </c>
      <c r="AN82" s="50">
        <f t="shared" si="113"/>
        <v>0.25712967867940156</v>
      </c>
      <c r="AO82" s="50">
        <f t="shared" si="114"/>
        <v>0.25712967867940156</v>
      </c>
      <c r="AP82" s="50">
        <f t="shared" si="115"/>
        <v>0.25712967867940156</v>
      </c>
      <c r="AQ82" s="50">
        <f t="shared" si="116"/>
        <v>0.25712967867940156</v>
      </c>
      <c r="AR82" s="50">
        <f t="shared" si="117"/>
        <v>0.25712967867940156</v>
      </c>
      <c r="AT82" s="118">
        <f t="shared" si="118"/>
        <v>-1.0138120211711822E-3</v>
      </c>
      <c r="AU82" s="118">
        <f t="shared" si="119"/>
        <v>6.8978735099480487E-3</v>
      </c>
      <c r="AV82" s="118">
        <f t="shared" si="120"/>
        <v>5.7418593780291969E-5</v>
      </c>
      <c r="AW82" s="118">
        <f t="shared" si="121"/>
        <v>1.1179551246930503E-3</v>
      </c>
      <c r="AX82" s="118">
        <f t="shared" si="122"/>
        <v>1.1179551246930503E-3</v>
      </c>
      <c r="AY82" s="118">
        <f t="shared" si="123"/>
        <v>1.1179551246930503E-3</v>
      </c>
      <c r="AZ82" s="118">
        <f t="shared" si="124"/>
        <v>1.1179551246930503E-3</v>
      </c>
      <c r="BA82" s="118">
        <f t="shared" si="125"/>
        <v>1.1179551246930503E-3</v>
      </c>
      <c r="BB82" s="118">
        <f t="shared" si="126"/>
        <v>1.1179551246930503E-3</v>
      </c>
      <c r="BC82" s="118">
        <f t="shared" si="127"/>
        <v>1.1179551246930503E-3</v>
      </c>
      <c r="BD82" s="118">
        <f t="shared" si="128"/>
        <v>1.1179551246930503E-3</v>
      </c>
    </row>
    <row r="83" spans="1:56" ht="13.5">
      <c r="A83" s="355">
        <f t="shared" si="101"/>
        <v>11.904020000000001</v>
      </c>
      <c r="B83" s="398"/>
      <c r="C83" s="48" t="s">
        <v>383</v>
      </c>
      <c r="D83" s="62">
        <v>4.2840400000000001</v>
      </c>
      <c r="E83" s="62">
        <v>4.0777099999999997</v>
      </c>
      <c r="F83" s="86">
        <v>3.5422699999999998</v>
      </c>
      <c r="G83" s="62">
        <v>3.8053300000000001</v>
      </c>
      <c r="H83" s="62">
        <v>1.46038</v>
      </c>
      <c r="I83" s="62"/>
      <c r="J83" s="62"/>
      <c r="K83" s="62"/>
      <c r="L83" s="62"/>
      <c r="M83" s="62"/>
      <c r="N83" s="62"/>
      <c r="O83" s="62"/>
      <c r="P83" s="159">
        <f t="shared" si="104"/>
        <v>17.169730000000001</v>
      </c>
      <c r="Q83" s="87">
        <f t="shared" si="105"/>
        <v>0.11760491797664305</v>
      </c>
      <c r="R83" s="63"/>
      <c r="S83" s="160"/>
      <c r="T83" s="308">
        <f t="shared" si="106"/>
        <v>-0.54638911838699344</v>
      </c>
      <c r="U83" s="160"/>
      <c r="V83" s="62">
        <f t="shared" si="90"/>
        <v>8.3617500000000007</v>
      </c>
      <c r="W83" s="62">
        <f t="shared" si="91"/>
        <v>11.904020000000001</v>
      </c>
      <c r="X83" s="62">
        <f t="shared" si="92"/>
        <v>15.709350000000001</v>
      </c>
      <c r="Y83" s="62">
        <f t="shared" si="93"/>
        <v>17.169730000000001</v>
      </c>
      <c r="Z83" s="62">
        <f t="shared" si="94"/>
        <v>17.169730000000001</v>
      </c>
      <c r="AA83" s="117">
        <f t="shared" si="95"/>
        <v>17.169730000000001</v>
      </c>
      <c r="AB83" s="117">
        <f t="shared" si="96"/>
        <v>17.169730000000001</v>
      </c>
      <c r="AC83" s="117">
        <f t="shared" si="97"/>
        <v>17.169730000000001</v>
      </c>
      <c r="AD83" s="117">
        <f t="shared" si="98"/>
        <v>17.169730000000001</v>
      </c>
      <c r="AE83" s="117">
        <f t="shared" si="99"/>
        <v>17.169730000000001</v>
      </c>
      <c r="AF83" s="117">
        <f t="shared" si="100"/>
        <v>17.169730000000001</v>
      </c>
      <c r="AH83" s="50">
        <f t="shared" si="107"/>
        <v>9.2959977765425236E-2</v>
      </c>
      <c r="AI83" s="50">
        <f t="shared" si="108"/>
        <v>0.10539007720093492</v>
      </c>
      <c r="AJ83" s="50">
        <f t="shared" si="109"/>
        <v>0.10211353206536576</v>
      </c>
      <c r="AK83" s="50">
        <f t="shared" si="110"/>
        <v>9.1873237552505566E-2</v>
      </c>
      <c r="AL83" s="50">
        <f t="shared" si="111"/>
        <v>9.1873237552505566E-2</v>
      </c>
      <c r="AM83" s="50">
        <f t="shared" si="112"/>
        <v>9.1873237552505566E-2</v>
      </c>
      <c r="AN83" s="50">
        <f t="shared" si="113"/>
        <v>9.1873237552505566E-2</v>
      </c>
      <c r="AO83" s="50">
        <f t="shared" si="114"/>
        <v>9.1873237552505566E-2</v>
      </c>
      <c r="AP83" s="50">
        <f t="shared" si="115"/>
        <v>9.1873237552505566E-2</v>
      </c>
      <c r="AQ83" s="50">
        <f t="shared" si="116"/>
        <v>9.1873237552505566E-2</v>
      </c>
      <c r="AR83" s="50">
        <f t="shared" si="117"/>
        <v>9.1873237552505566E-2</v>
      </c>
      <c r="AT83" s="118">
        <f t="shared" si="118"/>
        <v>4.0417381637141407E-4</v>
      </c>
      <c r="AU83" s="118">
        <f t="shared" si="119"/>
        <v>4.5821772696058658E-4</v>
      </c>
      <c r="AV83" s="118">
        <f t="shared" si="120"/>
        <v>4.4397187854506854E-4</v>
      </c>
      <c r="AW83" s="118">
        <f t="shared" si="121"/>
        <v>3.9944885892393724E-4</v>
      </c>
      <c r="AX83" s="118">
        <f t="shared" si="122"/>
        <v>3.9944885892393724E-4</v>
      </c>
      <c r="AY83" s="118">
        <f t="shared" si="123"/>
        <v>3.9944885892393724E-4</v>
      </c>
      <c r="AZ83" s="118">
        <f t="shared" si="124"/>
        <v>3.9944885892393724E-4</v>
      </c>
      <c r="BA83" s="118">
        <f t="shared" si="125"/>
        <v>3.9944885892393724E-4</v>
      </c>
      <c r="BB83" s="118">
        <f t="shared" si="126"/>
        <v>3.9944885892393724E-4</v>
      </c>
      <c r="BC83" s="118">
        <f t="shared" si="127"/>
        <v>3.9944885892393724E-4</v>
      </c>
      <c r="BD83" s="118">
        <f t="shared" si="128"/>
        <v>3.9944885892393724E-4</v>
      </c>
    </row>
    <row r="84" spans="1:56" ht="13.5">
      <c r="A84" s="355">
        <f t="shared" si="101"/>
        <v>636.33558000000005</v>
      </c>
      <c r="B84" s="398"/>
      <c r="C84" s="48" t="s">
        <v>140</v>
      </c>
      <c r="D84" s="62">
        <v>236.51712000000001</v>
      </c>
      <c r="E84" s="62">
        <v>210.33045999999999</v>
      </c>
      <c r="F84" s="86">
        <v>189.48800000000003</v>
      </c>
      <c r="G84" s="62">
        <v>211.9200073721822</v>
      </c>
      <c r="H84" s="62">
        <v>247.78061501332775</v>
      </c>
      <c r="I84" s="62"/>
      <c r="J84" s="62"/>
      <c r="K84" s="62"/>
      <c r="L84" s="62"/>
      <c r="M84" s="62"/>
      <c r="N84" s="62"/>
      <c r="O84" s="62"/>
      <c r="P84" s="159">
        <f t="shared" si="104"/>
        <v>1096.03620238551</v>
      </c>
      <c r="Q84" s="87">
        <f t="shared" si="105"/>
        <v>7.5073543777904037</v>
      </c>
      <c r="R84" s="63"/>
      <c r="S84" s="160"/>
      <c r="T84" s="308">
        <f t="shared" si="106"/>
        <v>7.315474577790404</v>
      </c>
      <c r="U84" s="160"/>
      <c r="V84" s="62">
        <f t="shared" si="90"/>
        <v>446.84757999999999</v>
      </c>
      <c r="W84" s="62">
        <f t="shared" si="91"/>
        <v>636.33558000000005</v>
      </c>
      <c r="X84" s="62">
        <f t="shared" si="92"/>
        <v>848.25558737218228</v>
      </c>
      <c r="Y84" s="62">
        <f t="shared" si="93"/>
        <v>1096.03620238551</v>
      </c>
      <c r="Z84" s="62">
        <f t="shared" si="94"/>
        <v>1096.03620238551</v>
      </c>
      <c r="AA84" s="117">
        <f t="shared" si="95"/>
        <v>1096.03620238551</v>
      </c>
      <c r="AB84" s="117">
        <f t="shared" si="96"/>
        <v>1096.03620238551</v>
      </c>
      <c r="AC84" s="117">
        <f t="shared" si="97"/>
        <v>1096.03620238551</v>
      </c>
      <c r="AD84" s="117">
        <f t="shared" si="98"/>
        <v>1096.03620238551</v>
      </c>
      <c r="AE84" s="117">
        <f t="shared" si="99"/>
        <v>1096.03620238551</v>
      </c>
      <c r="AF84" s="117">
        <f t="shared" si="100"/>
        <v>1096.03620238551</v>
      </c>
      <c r="AH84" s="50">
        <f t="shared" si="107"/>
        <v>4.9677329627570872</v>
      </c>
      <c r="AI84" s="50">
        <f t="shared" si="108"/>
        <v>5.633681386783767</v>
      </c>
      <c r="AJ84" s="50">
        <f t="shared" si="109"/>
        <v>5.5138101907943362</v>
      </c>
      <c r="AK84" s="50">
        <f t="shared" si="110"/>
        <v>5.8647628348209331</v>
      </c>
      <c r="AL84" s="50">
        <f t="shared" si="111"/>
        <v>5.8647628348209331</v>
      </c>
      <c r="AM84" s="50">
        <f t="shared" si="112"/>
        <v>5.8647628348209331</v>
      </c>
      <c r="AN84" s="50">
        <f t="shared" si="113"/>
        <v>5.8647628348209331</v>
      </c>
      <c r="AO84" s="50">
        <f t="shared" si="114"/>
        <v>5.8647628348209331</v>
      </c>
      <c r="AP84" s="50">
        <f t="shared" si="115"/>
        <v>5.8647628348209331</v>
      </c>
      <c r="AQ84" s="50">
        <f t="shared" si="116"/>
        <v>5.8647628348209331</v>
      </c>
      <c r="AR84" s="50">
        <f t="shared" si="117"/>
        <v>5.8647628348209331</v>
      </c>
      <c r="AT84" s="118">
        <f t="shared" si="118"/>
        <v>2.1598838968509074E-2</v>
      </c>
      <c r="AU84" s="118">
        <f t="shared" si="119"/>
        <v>2.4494266899059855E-2</v>
      </c>
      <c r="AV84" s="118">
        <f t="shared" si="120"/>
        <v>2.397308778606233E-2</v>
      </c>
      <c r="AW84" s="118">
        <f t="shared" si="121"/>
        <v>2.5498968847047537E-2</v>
      </c>
      <c r="AX84" s="118">
        <f t="shared" si="122"/>
        <v>2.5498968847047537E-2</v>
      </c>
      <c r="AY84" s="118">
        <f t="shared" si="123"/>
        <v>2.5498968847047537E-2</v>
      </c>
      <c r="AZ84" s="118">
        <f t="shared" si="124"/>
        <v>2.5498968847047537E-2</v>
      </c>
      <c r="BA84" s="118">
        <f t="shared" si="125"/>
        <v>2.5498968847047537E-2</v>
      </c>
      <c r="BB84" s="118">
        <f t="shared" si="126"/>
        <v>2.5498968847047537E-2</v>
      </c>
      <c r="BC84" s="118">
        <f t="shared" si="127"/>
        <v>2.5498968847047537E-2</v>
      </c>
      <c r="BD84" s="118">
        <f t="shared" si="128"/>
        <v>2.5498968847047537E-2</v>
      </c>
    </row>
    <row r="85" spans="1:56" ht="13.5">
      <c r="A85" s="355">
        <f t="shared" si="101"/>
        <v>330.66075000000001</v>
      </c>
      <c r="B85" s="398"/>
      <c r="C85" s="48" t="s">
        <v>141</v>
      </c>
      <c r="D85" s="62">
        <v>115.16989000000001</v>
      </c>
      <c r="E85" s="62">
        <v>111.05252999999999</v>
      </c>
      <c r="F85" s="86">
        <v>104.43832999999998</v>
      </c>
      <c r="G85" s="62">
        <v>86.264239999999987</v>
      </c>
      <c r="H85" s="62">
        <v>107.57123</v>
      </c>
      <c r="I85" s="62"/>
      <c r="J85" s="62"/>
      <c r="K85" s="62"/>
      <c r="L85" s="62"/>
      <c r="M85" s="62"/>
      <c r="N85" s="62"/>
      <c r="O85" s="62"/>
      <c r="P85" s="159">
        <f t="shared" si="104"/>
        <v>524.49621999999999</v>
      </c>
      <c r="Q85" s="87">
        <f t="shared" si="105"/>
        <v>3.5925628959895888</v>
      </c>
      <c r="R85" s="63"/>
      <c r="S85" s="160"/>
      <c r="T85" s="308">
        <f t="shared" si="106"/>
        <v>3.3909490596259526</v>
      </c>
      <c r="U85" s="160"/>
      <c r="V85" s="62">
        <f t="shared" si="90"/>
        <v>226.22242</v>
      </c>
      <c r="W85" s="62">
        <f t="shared" si="91"/>
        <v>330.66075000000001</v>
      </c>
      <c r="X85" s="62">
        <f t="shared" si="92"/>
        <v>416.92498999999998</v>
      </c>
      <c r="Y85" s="62">
        <f t="shared" si="93"/>
        <v>524.49621999999999</v>
      </c>
      <c r="Z85" s="62">
        <f t="shared" si="94"/>
        <v>524.49621999999999</v>
      </c>
      <c r="AA85" s="117">
        <f t="shared" si="95"/>
        <v>524.49621999999999</v>
      </c>
      <c r="AB85" s="117">
        <f t="shared" si="96"/>
        <v>524.49621999999999</v>
      </c>
      <c r="AC85" s="117">
        <f t="shared" si="97"/>
        <v>524.49621999999999</v>
      </c>
      <c r="AD85" s="117">
        <f t="shared" si="98"/>
        <v>524.49621999999999</v>
      </c>
      <c r="AE85" s="117">
        <f t="shared" si="99"/>
        <v>524.49621999999999</v>
      </c>
      <c r="AF85" s="117">
        <f t="shared" si="100"/>
        <v>524.49621999999999</v>
      </c>
      <c r="AH85" s="50">
        <f t="shared" si="107"/>
        <v>2.5149796553640913</v>
      </c>
      <c r="AI85" s="50">
        <f t="shared" si="108"/>
        <v>2.9274448438274665</v>
      </c>
      <c r="AJ85" s="50">
        <f t="shared" si="109"/>
        <v>2.7100856073113975</v>
      </c>
      <c r="AK85" s="50">
        <f t="shared" si="110"/>
        <v>2.8065185541910802</v>
      </c>
      <c r="AL85" s="50">
        <f t="shared" si="111"/>
        <v>2.8065185541910802</v>
      </c>
      <c r="AM85" s="50">
        <f t="shared" si="112"/>
        <v>2.8065185541910802</v>
      </c>
      <c r="AN85" s="50">
        <f t="shared" si="113"/>
        <v>2.8065185541910802</v>
      </c>
      <c r="AO85" s="50">
        <f t="shared" si="114"/>
        <v>2.8065185541910802</v>
      </c>
      <c r="AP85" s="50">
        <f t="shared" si="115"/>
        <v>2.8065185541910802</v>
      </c>
      <c r="AQ85" s="50">
        <f t="shared" si="116"/>
        <v>2.8065185541910802</v>
      </c>
      <c r="AR85" s="50">
        <f t="shared" si="117"/>
        <v>2.8065185541910802</v>
      </c>
      <c r="AT85" s="118">
        <f t="shared" si="118"/>
        <v>1.0934694153756919E-2</v>
      </c>
      <c r="AU85" s="118">
        <f t="shared" si="119"/>
        <v>1.2728021060119419E-2</v>
      </c>
      <c r="AV85" s="118">
        <f t="shared" si="120"/>
        <v>1.1782980901353901E-2</v>
      </c>
      <c r="AW85" s="118">
        <f t="shared" si="121"/>
        <v>1.220225458343948E-2</v>
      </c>
      <c r="AX85" s="118">
        <f t="shared" si="122"/>
        <v>1.220225458343948E-2</v>
      </c>
      <c r="AY85" s="118">
        <f t="shared" si="123"/>
        <v>1.220225458343948E-2</v>
      </c>
      <c r="AZ85" s="118">
        <f t="shared" si="124"/>
        <v>1.220225458343948E-2</v>
      </c>
      <c r="BA85" s="118">
        <f t="shared" si="125"/>
        <v>1.220225458343948E-2</v>
      </c>
      <c r="BB85" s="118">
        <f t="shared" si="126"/>
        <v>1.220225458343948E-2</v>
      </c>
      <c r="BC85" s="118">
        <f t="shared" si="127"/>
        <v>1.220225458343948E-2</v>
      </c>
      <c r="BD85" s="118">
        <f t="shared" si="128"/>
        <v>1.220225458343948E-2</v>
      </c>
    </row>
    <row r="86" spans="1:56" ht="13.5">
      <c r="A86" s="355">
        <f t="shared" si="101"/>
        <v>541.42770000000007</v>
      </c>
      <c r="B86" s="398"/>
      <c r="C86" s="48" t="s">
        <v>142</v>
      </c>
      <c r="D86" s="62">
        <v>164.10092000000003</v>
      </c>
      <c r="E86" s="62">
        <v>247.34623999999999</v>
      </c>
      <c r="F86" s="86">
        <v>129.98053999999999</v>
      </c>
      <c r="G86" s="62">
        <v>86.237829999999988</v>
      </c>
      <c r="H86" s="62">
        <v>167.19973000000002</v>
      </c>
      <c r="I86" s="62"/>
      <c r="J86" s="62"/>
      <c r="K86" s="62"/>
      <c r="L86" s="62"/>
      <c r="M86" s="62"/>
      <c r="N86" s="62"/>
      <c r="O86" s="62"/>
      <c r="P86" s="159">
        <f t="shared" si="104"/>
        <v>794.86526000000015</v>
      </c>
      <c r="Q86" s="87">
        <f t="shared" si="105"/>
        <v>5.4444690571594929</v>
      </c>
      <c r="R86" s="63"/>
      <c r="S86" s="160"/>
      <c r="T86" s="308">
        <f t="shared" si="106"/>
        <v>1.9289443421473029</v>
      </c>
      <c r="U86" s="160"/>
      <c r="V86" s="62">
        <f t="shared" si="90"/>
        <v>411.44716000000005</v>
      </c>
      <c r="W86" s="62">
        <f t="shared" si="91"/>
        <v>541.42770000000007</v>
      </c>
      <c r="X86" s="62">
        <f t="shared" si="92"/>
        <v>627.6655300000001</v>
      </c>
      <c r="Y86" s="62">
        <f t="shared" si="93"/>
        <v>794.86526000000015</v>
      </c>
      <c r="Z86" s="62">
        <f t="shared" si="94"/>
        <v>794.86526000000015</v>
      </c>
      <c r="AA86" s="117">
        <f t="shared" si="95"/>
        <v>794.86526000000015</v>
      </c>
      <c r="AB86" s="117">
        <f t="shared" si="96"/>
        <v>794.86526000000015</v>
      </c>
      <c r="AC86" s="117">
        <f t="shared" si="97"/>
        <v>794.86526000000015</v>
      </c>
      <c r="AD86" s="117">
        <f t="shared" si="98"/>
        <v>794.86526000000015</v>
      </c>
      <c r="AE86" s="117">
        <f t="shared" si="99"/>
        <v>794.86526000000015</v>
      </c>
      <c r="AF86" s="117">
        <f t="shared" si="100"/>
        <v>794.86526000000015</v>
      </c>
      <c r="AH86" s="50">
        <f t="shared" si="107"/>
        <v>4.5741763201778776</v>
      </c>
      <c r="AI86" s="50">
        <f t="shared" si="108"/>
        <v>4.79343172320986</v>
      </c>
      <c r="AJ86" s="50">
        <f t="shared" si="109"/>
        <v>4.0799361032747887</v>
      </c>
      <c r="AK86" s="50">
        <f t="shared" si="110"/>
        <v>4.2532319875859494</v>
      </c>
      <c r="AL86" s="50">
        <f t="shared" si="111"/>
        <v>4.2532319875859494</v>
      </c>
      <c r="AM86" s="50">
        <f t="shared" si="112"/>
        <v>4.2532319875859494</v>
      </c>
      <c r="AN86" s="50">
        <f t="shared" si="113"/>
        <v>4.2532319875859494</v>
      </c>
      <c r="AO86" s="50">
        <f t="shared" si="114"/>
        <v>4.2532319875859494</v>
      </c>
      <c r="AP86" s="50">
        <f t="shared" si="115"/>
        <v>4.2532319875859494</v>
      </c>
      <c r="AQ86" s="50">
        <f t="shared" si="116"/>
        <v>4.2532319875859494</v>
      </c>
      <c r="AR86" s="50">
        <f t="shared" si="117"/>
        <v>4.2532319875859494</v>
      </c>
      <c r="AT86" s="118">
        <f t="shared" si="118"/>
        <v>1.9887723131208162E-2</v>
      </c>
      <c r="AU86" s="118">
        <f t="shared" si="119"/>
        <v>2.0841007492216783E-2</v>
      </c>
      <c r="AV86" s="118">
        <f t="shared" si="120"/>
        <v>1.7738852622933864E-2</v>
      </c>
      <c r="AW86" s="118">
        <f t="shared" si="121"/>
        <v>1.8492312989504128E-2</v>
      </c>
      <c r="AX86" s="118">
        <f t="shared" si="122"/>
        <v>1.8492312989504128E-2</v>
      </c>
      <c r="AY86" s="118">
        <f t="shared" si="123"/>
        <v>1.8492312989504128E-2</v>
      </c>
      <c r="AZ86" s="118">
        <f t="shared" si="124"/>
        <v>1.8492312989504128E-2</v>
      </c>
      <c r="BA86" s="118">
        <f t="shared" si="125"/>
        <v>1.8492312989504128E-2</v>
      </c>
      <c r="BB86" s="118">
        <f t="shared" si="126"/>
        <v>1.8492312989504128E-2</v>
      </c>
      <c r="BC86" s="118">
        <f t="shared" si="127"/>
        <v>1.8492312989504128E-2</v>
      </c>
      <c r="BD86" s="118">
        <f t="shared" si="128"/>
        <v>1.8492312989504128E-2</v>
      </c>
    </row>
    <row r="87" spans="1:56" ht="13.5">
      <c r="A87" s="355">
        <f t="shared" si="101"/>
        <v>1184.8656600000002</v>
      </c>
      <c r="B87" s="398" t="s">
        <v>143</v>
      </c>
      <c r="C87" s="48" t="s">
        <v>404</v>
      </c>
      <c r="D87" s="62">
        <v>451.11424000000005</v>
      </c>
      <c r="E87" s="62">
        <v>457.78683000000007</v>
      </c>
      <c r="F87" s="86">
        <v>275.9645900000001</v>
      </c>
      <c r="G87" s="62">
        <v>363.73443262781774</v>
      </c>
      <c r="H87" s="62">
        <v>478.64787498667226</v>
      </c>
      <c r="I87" s="62"/>
      <c r="J87" s="62"/>
      <c r="K87" s="62"/>
      <c r="L87" s="62"/>
      <c r="M87" s="62"/>
      <c r="N87" s="62"/>
      <c r="O87" s="62"/>
      <c r="P87" s="159">
        <f t="shared" si="104"/>
        <v>2027.2479676144903</v>
      </c>
      <c r="Q87" s="87">
        <f t="shared" si="105"/>
        <v>13.885735591044147</v>
      </c>
      <c r="R87" s="63"/>
      <c r="S87" s="160"/>
      <c r="T87" s="308">
        <f t="shared" si="106"/>
        <v>12.097152202074451</v>
      </c>
      <c r="U87" s="160"/>
      <c r="V87" s="62">
        <f t="shared" si="90"/>
        <v>908.90107000000012</v>
      </c>
      <c r="W87" s="62">
        <f t="shared" si="91"/>
        <v>1184.8656600000002</v>
      </c>
      <c r="X87" s="62">
        <f t="shared" si="92"/>
        <v>1548.600092627818</v>
      </c>
      <c r="Y87" s="62">
        <f t="shared" si="93"/>
        <v>2027.2479676144903</v>
      </c>
      <c r="Z87" s="62">
        <f t="shared" si="94"/>
        <v>2027.2479676144903</v>
      </c>
      <c r="AA87" s="117">
        <f t="shared" si="95"/>
        <v>2027.2479676144903</v>
      </c>
      <c r="AB87" s="117">
        <f t="shared" si="96"/>
        <v>2027.2479676144903</v>
      </c>
      <c r="AC87" s="117">
        <f t="shared" si="97"/>
        <v>2027.2479676144903</v>
      </c>
      <c r="AD87" s="117">
        <f t="shared" si="98"/>
        <v>2027.2479676144903</v>
      </c>
      <c r="AE87" s="117">
        <f t="shared" si="99"/>
        <v>2027.2479676144903</v>
      </c>
      <c r="AF87" s="117">
        <f t="shared" si="100"/>
        <v>2027.2479676144903</v>
      </c>
      <c r="AH87" s="50">
        <f t="shared" si="107"/>
        <v>10.104514396887161</v>
      </c>
      <c r="AI87" s="50">
        <f t="shared" si="108"/>
        <v>10.489992740279058</v>
      </c>
      <c r="AJ87" s="50">
        <f t="shared" si="109"/>
        <v>10.066172388735312</v>
      </c>
      <c r="AK87" s="50">
        <f t="shared" si="110"/>
        <v>10.847569187545766</v>
      </c>
      <c r="AL87" s="50">
        <f t="shared" si="111"/>
        <v>10.847569187545766</v>
      </c>
      <c r="AM87" s="50">
        <f t="shared" si="112"/>
        <v>10.847569187545766</v>
      </c>
      <c r="AN87" s="50">
        <f t="shared" si="113"/>
        <v>10.847569187545766</v>
      </c>
      <c r="AO87" s="50">
        <f t="shared" si="114"/>
        <v>10.847569187545766</v>
      </c>
      <c r="AP87" s="50">
        <f t="shared" si="115"/>
        <v>10.847569187545766</v>
      </c>
      <c r="AQ87" s="50">
        <f t="shared" si="116"/>
        <v>10.847569187545766</v>
      </c>
      <c r="AR87" s="50">
        <f t="shared" si="117"/>
        <v>10.847569187545766</v>
      </c>
      <c r="AT87" s="118">
        <f t="shared" si="118"/>
        <v>4.3932671290813748E-2</v>
      </c>
      <c r="AU87" s="118">
        <f t="shared" si="119"/>
        <v>4.5608664088169819E-2</v>
      </c>
      <c r="AV87" s="118">
        <f t="shared" si="120"/>
        <v>4.3765966907544834E-2</v>
      </c>
      <c r="AW87" s="118">
        <f t="shared" si="121"/>
        <v>4.7163344293677245E-2</v>
      </c>
      <c r="AX87" s="118">
        <f t="shared" si="122"/>
        <v>4.7163344293677245E-2</v>
      </c>
      <c r="AY87" s="118">
        <f t="shared" si="123"/>
        <v>4.7163344293677245E-2</v>
      </c>
      <c r="AZ87" s="118">
        <f t="shared" si="124"/>
        <v>4.7163344293677245E-2</v>
      </c>
      <c r="BA87" s="118">
        <f t="shared" si="125"/>
        <v>4.7163344293677245E-2</v>
      </c>
      <c r="BB87" s="118">
        <f t="shared" si="126"/>
        <v>4.7163344293677245E-2</v>
      </c>
      <c r="BC87" s="118">
        <f t="shared" si="127"/>
        <v>4.7163344293677245E-2</v>
      </c>
      <c r="BD87" s="118">
        <f t="shared" si="128"/>
        <v>4.7163344293677245E-2</v>
      </c>
    </row>
    <row r="88" spans="1:56" ht="13.5">
      <c r="A88" s="355">
        <f t="shared" si="101"/>
        <v>42.118140000000004</v>
      </c>
      <c r="B88" s="398"/>
      <c r="C88" s="48" t="s">
        <v>501</v>
      </c>
      <c r="D88" s="62">
        <v>18.225650000000002</v>
      </c>
      <c r="E88" s="62">
        <v>14.337690000000002</v>
      </c>
      <c r="F88" s="86">
        <v>9.5548000000000002</v>
      </c>
      <c r="G88" s="62">
        <v>50.457409999999996</v>
      </c>
      <c r="H88" s="62">
        <v>16.0852</v>
      </c>
      <c r="I88" s="62"/>
      <c r="J88" s="62"/>
      <c r="K88" s="62"/>
      <c r="L88" s="62"/>
      <c r="M88" s="62"/>
      <c r="N88" s="62"/>
      <c r="O88" s="62"/>
      <c r="P88" s="159">
        <f t="shared" si="104"/>
        <v>108.66074999999999</v>
      </c>
      <c r="Q88" s="87">
        <f t="shared" si="105"/>
        <v>0.7442772012740162</v>
      </c>
      <c r="R88" s="63"/>
      <c r="S88" s="160"/>
      <c r="T88" s="308">
        <f t="shared" si="106"/>
        <v>-1.8798641987259839</v>
      </c>
      <c r="U88" s="160"/>
      <c r="V88" s="62">
        <f t="shared" si="90"/>
        <v>32.563340000000004</v>
      </c>
      <c r="W88" s="62">
        <f t="shared" si="91"/>
        <v>42.118140000000004</v>
      </c>
      <c r="X88" s="62">
        <f t="shared" si="92"/>
        <v>92.575549999999993</v>
      </c>
      <c r="Y88" s="62">
        <f t="shared" si="93"/>
        <v>108.66074999999999</v>
      </c>
      <c r="Z88" s="62">
        <f t="shared" si="94"/>
        <v>108.66074999999999</v>
      </c>
      <c r="AA88" s="117">
        <f t="shared" si="95"/>
        <v>108.66074999999999</v>
      </c>
      <c r="AB88" s="117">
        <f t="shared" si="96"/>
        <v>108.66074999999999</v>
      </c>
      <c r="AC88" s="117">
        <f t="shared" si="97"/>
        <v>108.66074999999999</v>
      </c>
      <c r="AD88" s="117">
        <f t="shared" si="98"/>
        <v>108.66074999999999</v>
      </c>
      <c r="AE88" s="117">
        <f t="shared" si="99"/>
        <v>108.66074999999999</v>
      </c>
      <c r="AF88" s="117">
        <f t="shared" si="100"/>
        <v>108.66074999999999</v>
      </c>
      <c r="AH88" s="50">
        <f t="shared" si="107"/>
        <v>0.36201600889382995</v>
      </c>
      <c r="AI88" s="50">
        <f t="shared" si="108"/>
        <v>0.37288529640909412</v>
      </c>
      <c r="AJ88" s="50">
        <f t="shared" si="109"/>
        <v>0.60175732244770608</v>
      </c>
      <c r="AK88" s="50">
        <f t="shared" si="110"/>
        <v>0.58143109398828152</v>
      </c>
      <c r="AL88" s="50">
        <f t="shared" si="111"/>
        <v>0.58143109398828152</v>
      </c>
      <c r="AM88" s="50">
        <f t="shared" si="112"/>
        <v>0.58143109398828152</v>
      </c>
      <c r="AN88" s="50">
        <f t="shared" si="113"/>
        <v>0.58143109398828152</v>
      </c>
      <c r="AO88" s="50">
        <f t="shared" si="114"/>
        <v>0.58143109398828152</v>
      </c>
      <c r="AP88" s="50">
        <f t="shared" si="115"/>
        <v>0.58143109398828152</v>
      </c>
      <c r="AQ88" s="50">
        <f t="shared" si="116"/>
        <v>0.58143109398828152</v>
      </c>
      <c r="AR88" s="50">
        <f t="shared" si="117"/>
        <v>0.58143109398828152</v>
      </c>
      <c r="AT88" s="118">
        <f t="shared" si="118"/>
        <v>1.573982647364478E-3</v>
      </c>
      <c r="AU88" s="118">
        <f t="shared" si="119"/>
        <v>1.6212404191699745E-3</v>
      </c>
      <c r="AV88" s="118">
        <f t="shared" si="120"/>
        <v>2.6163361845552438E-3</v>
      </c>
      <c r="AW88" s="118">
        <f t="shared" si="121"/>
        <v>2.5279612782099195E-3</v>
      </c>
      <c r="AX88" s="118">
        <f t="shared" si="122"/>
        <v>2.5279612782099195E-3</v>
      </c>
      <c r="AY88" s="118">
        <f t="shared" si="123"/>
        <v>2.5279612782099195E-3</v>
      </c>
      <c r="AZ88" s="118">
        <f t="shared" si="124"/>
        <v>2.5279612782099195E-3</v>
      </c>
      <c r="BA88" s="118">
        <f t="shared" si="125"/>
        <v>2.5279612782099195E-3</v>
      </c>
      <c r="BB88" s="118">
        <f t="shared" si="126"/>
        <v>2.5279612782099195E-3</v>
      </c>
      <c r="BC88" s="118">
        <f t="shared" si="127"/>
        <v>2.5279612782099195E-3</v>
      </c>
      <c r="BD88" s="118">
        <f t="shared" si="128"/>
        <v>2.5279612782099195E-3</v>
      </c>
    </row>
    <row r="89" spans="1:56" ht="13.5">
      <c r="A89" s="355">
        <f t="shared" si="101"/>
        <v>28.575769999999999</v>
      </c>
      <c r="B89" s="398"/>
      <c r="C89" s="48" t="s">
        <v>145</v>
      </c>
      <c r="D89" s="62">
        <v>9.5938999999999979</v>
      </c>
      <c r="E89" s="62">
        <v>10.815370000000001</v>
      </c>
      <c r="F89" s="86">
        <v>8.1664999999999992</v>
      </c>
      <c r="G89" s="62">
        <v>103.77395999999999</v>
      </c>
      <c r="H89" s="62">
        <v>24.10887</v>
      </c>
      <c r="I89" s="62"/>
      <c r="J89" s="62"/>
      <c r="K89" s="62"/>
      <c r="L89" s="62"/>
      <c r="M89" s="62"/>
      <c r="N89" s="62"/>
      <c r="O89" s="62"/>
      <c r="P89" s="159">
        <f t="shared" si="104"/>
        <v>156.45859999999999</v>
      </c>
      <c r="Q89" s="87">
        <f t="shared" si="105"/>
        <v>1.0716709476351931</v>
      </c>
      <c r="R89" s="63"/>
      <c r="S89" s="160"/>
      <c r="T89" s="308">
        <f t="shared" si="106"/>
        <v>-6.9241701978193522</v>
      </c>
      <c r="U89" s="160"/>
      <c r="V89" s="62">
        <f t="shared" si="90"/>
        <v>20.409269999999999</v>
      </c>
      <c r="W89" s="62">
        <f t="shared" si="91"/>
        <v>28.575769999999999</v>
      </c>
      <c r="X89" s="62">
        <f t="shared" si="92"/>
        <v>132.34972999999999</v>
      </c>
      <c r="Y89" s="62">
        <f t="shared" si="93"/>
        <v>156.45859999999999</v>
      </c>
      <c r="Z89" s="62">
        <f t="shared" si="94"/>
        <v>156.45859999999999</v>
      </c>
      <c r="AA89" s="117">
        <f t="shared" si="95"/>
        <v>156.45859999999999</v>
      </c>
      <c r="AB89" s="117">
        <f t="shared" si="96"/>
        <v>156.45859999999999</v>
      </c>
      <c r="AC89" s="117">
        <f t="shared" si="97"/>
        <v>156.45859999999999</v>
      </c>
      <c r="AD89" s="117">
        <f t="shared" si="98"/>
        <v>156.45859999999999</v>
      </c>
      <c r="AE89" s="117">
        <f t="shared" si="99"/>
        <v>156.45859999999999</v>
      </c>
      <c r="AF89" s="117">
        <f t="shared" si="100"/>
        <v>156.45859999999999</v>
      </c>
      <c r="AH89" s="50">
        <f t="shared" si="107"/>
        <v>0.22689571984435797</v>
      </c>
      <c r="AI89" s="50">
        <f t="shared" si="108"/>
        <v>0.25299038529640905</v>
      </c>
      <c r="AJ89" s="50">
        <f t="shared" si="109"/>
        <v>0.86029647300477108</v>
      </c>
      <c r="AK89" s="50">
        <f t="shared" si="110"/>
        <v>0.83719185595419632</v>
      </c>
      <c r="AL89" s="50">
        <f t="shared" si="111"/>
        <v>0.83719185595419632</v>
      </c>
      <c r="AM89" s="50">
        <f t="shared" si="112"/>
        <v>0.83719185595419632</v>
      </c>
      <c r="AN89" s="50">
        <f t="shared" si="113"/>
        <v>0.83719185595419632</v>
      </c>
      <c r="AO89" s="50">
        <f t="shared" si="114"/>
        <v>0.83719185595419632</v>
      </c>
      <c r="AP89" s="50">
        <f t="shared" si="115"/>
        <v>0.83719185595419632</v>
      </c>
      <c r="AQ89" s="50">
        <f t="shared" si="116"/>
        <v>0.83719185595419632</v>
      </c>
      <c r="AR89" s="50">
        <f t="shared" si="117"/>
        <v>0.83719185595419632</v>
      </c>
      <c r="AT89" s="118">
        <f t="shared" si="118"/>
        <v>9.865031297580781E-4</v>
      </c>
      <c r="AU89" s="118">
        <f t="shared" si="119"/>
        <v>1.0999581969409089E-3</v>
      </c>
      <c r="AV89" s="118">
        <f t="shared" si="120"/>
        <v>3.7404194478468308E-3</v>
      </c>
      <c r="AW89" s="118">
        <f t="shared" si="121"/>
        <v>3.6399645911052016E-3</v>
      </c>
      <c r="AX89" s="118">
        <f t="shared" si="122"/>
        <v>3.6399645911052016E-3</v>
      </c>
      <c r="AY89" s="118">
        <f t="shared" si="123"/>
        <v>3.6399645911052016E-3</v>
      </c>
      <c r="AZ89" s="118">
        <f t="shared" si="124"/>
        <v>3.6399645911052016E-3</v>
      </c>
      <c r="BA89" s="118">
        <f t="shared" si="125"/>
        <v>3.6399645911052016E-3</v>
      </c>
      <c r="BB89" s="118">
        <f t="shared" si="126"/>
        <v>3.6399645911052016E-3</v>
      </c>
      <c r="BC89" s="118">
        <f t="shared" si="127"/>
        <v>3.6399645911052016E-3</v>
      </c>
      <c r="BD89" s="118">
        <f t="shared" si="128"/>
        <v>3.6399645911052016E-3</v>
      </c>
    </row>
    <row r="90" spans="1:56" ht="13.5">
      <c r="A90" s="355">
        <f t="shared" si="101"/>
        <v>-142.67071999999999</v>
      </c>
      <c r="B90" s="398"/>
      <c r="C90" s="48" t="s">
        <v>519</v>
      </c>
      <c r="D90" s="62">
        <v>-56.35548</v>
      </c>
      <c r="E90" s="62">
        <v>-55.948819999999998</v>
      </c>
      <c r="F90" s="86">
        <v>-30.366419999999998</v>
      </c>
      <c r="G90" s="62">
        <v>-53.893480000000004</v>
      </c>
      <c r="H90" s="62">
        <v>-36.104849999999999</v>
      </c>
      <c r="I90" s="62"/>
      <c r="J90" s="62"/>
      <c r="K90" s="62"/>
      <c r="L90" s="62"/>
      <c r="M90" s="62"/>
      <c r="N90" s="62"/>
      <c r="O90" s="62"/>
      <c r="P90" s="159">
        <f t="shared" si="104"/>
        <v>-232.66905</v>
      </c>
      <c r="Q90" s="87">
        <f t="shared" si="105"/>
        <v>-1.5936782081578136</v>
      </c>
      <c r="R90" s="63"/>
      <c r="S90" s="160"/>
      <c r="T90" s="308">
        <f t="shared" si="106"/>
        <v>-2.0858916081578136</v>
      </c>
      <c r="U90" s="160"/>
      <c r="V90" s="62">
        <f t="shared" si="90"/>
        <v>-112.3043</v>
      </c>
      <c r="W90" s="62">
        <f t="shared" si="91"/>
        <v>-142.67071999999999</v>
      </c>
      <c r="X90" s="62">
        <f t="shared" si="92"/>
        <v>-196.5642</v>
      </c>
      <c r="Y90" s="62">
        <f t="shared" si="93"/>
        <v>-232.66905</v>
      </c>
      <c r="Z90" s="62">
        <f t="shared" si="94"/>
        <v>-232.66905</v>
      </c>
      <c r="AA90" s="117">
        <f t="shared" si="95"/>
        <v>-232.66905</v>
      </c>
      <c r="AB90" s="117">
        <f t="shared" si="96"/>
        <v>-232.66905</v>
      </c>
      <c r="AC90" s="117">
        <f t="shared" si="97"/>
        <v>-232.66905</v>
      </c>
      <c r="AD90" s="117">
        <f t="shared" si="98"/>
        <v>-232.66905</v>
      </c>
      <c r="AE90" s="117">
        <f t="shared" si="99"/>
        <v>-232.66905</v>
      </c>
      <c r="AF90" s="117">
        <f t="shared" si="100"/>
        <v>-232.66905</v>
      </c>
      <c r="AH90" s="50">
        <f t="shared" si="107"/>
        <v>-1.2485191773207336</v>
      </c>
      <c r="AI90" s="50">
        <f t="shared" si="108"/>
        <v>-1.2631092853601529</v>
      </c>
      <c r="AJ90" s="50">
        <f t="shared" si="109"/>
        <v>-1.2777017979485448</v>
      </c>
      <c r="AK90" s="50">
        <f t="shared" si="110"/>
        <v>-1.2449851512962518</v>
      </c>
      <c r="AL90" s="50">
        <f t="shared" si="111"/>
        <v>-1.2449851512962518</v>
      </c>
      <c r="AM90" s="50">
        <f t="shared" si="112"/>
        <v>-1.2449851512962518</v>
      </c>
      <c r="AN90" s="50">
        <f t="shared" si="113"/>
        <v>-1.2449851512962518</v>
      </c>
      <c r="AO90" s="50">
        <f t="shared" si="114"/>
        <v>-1.2449851512962518</v>
      </c>
      <c r="AP90" s="50">
        <f t="shared" si="115"/>
        <v>-1.2449851512962518</v>
      </c>
      <c r="AQ90" s="50">
        <f t="shared" si="116"/>
        <v>-1.2449851512962518</v>
      </c>
      <c r="AR90" s="50">
        <f t="shared" si="117"/>
        <v>-1.2449851512962518</v>
      </c>
      <c r="AT90" s="118">
        <f t="shared" si="118"/>
        <v>-5.4283442492205807E-3</v>
      </c>
      <c r="AU90" s="118">
        <f t="shared" si="119"/>
        <v>-5.4917795015658822E-3</v>
      </c>
      <c r="AV90" s="118">
        <f t="shared" si="120"/>
        <v>-5.5552252084719337E-3</v>
      </c>
      <c r="AW90" s="118">
        <f t="shared" si="121"/>
        <v>-5.4129789186793554E-3</v>
      </c>
      <c r="AX90" s="118">
        <f t="shared" si="122"/>
        <v>-5.4129789186793554E-3</v>
      </c>
      <c r="AY90" s="118">
        <f t="shared" si="123"/>
        <v>-5.4129789186793554E-3</v>
      </c>
      <c r="AZ90" s="118">
        <f t="shared" si="124"/>
        <v>-5.4129789186793554E-3</v>
      </c>
      <c r="BA90" s="118">
        <f t="shared" si="125"/>
        <v>-5.4129789186793554E-3</v>
      </c>
      <c r="BB90" s="118">
        <f t="shared" si="126"/>
        <v>-5.4129789186793554E-3</v>
      </c>
      <c r="BC90" s="118">
        <f t="shared" si="127"/>
        <v>-5.4129789186793554E-3</v>
      </c>
      <c r="BD90" s="118">
        <f t="shared" si="128"/>
        <v>-5.4129789186793554E-3</v>
      </c>
    </row>
    <row r="91" spans="1:56" ht="13.5">
      <c r="A91" s="355">
        <f t="shared" si="101"/>
        <v>63.240659999999991</v>
      </c>
      <c r="B91" s="398"/>
      <c r="C91" s="48" t="s">
        <v>146</v>
      </c>
      <c r="D91" s="62">
        <v>25.342169999999996</v>
      </c>
      <c r="E91" s="62">
        <v>16.14554</v>
      </c>
      <c r="F91" s="86">
        <v>21.752950000000002</v>
      </c>
      <c r="G91" s="62">
        <v>28.068419999999996</v>
      </c>
      <c r="H91" s="62">
        <v>31.637620000000005</v>
      </c>
      <c r="I91" s="62"/>
      <c r="J91" s="62"/>
      <c r="K91" s="62"/>
      <c r="L91" s="62"/>
      <c r="M91" s="62"/>
      <c r="N91" s="62"/>
      <c r="O91" s="62"/>
      <c r="P91" s="159">
        <f>SUM(D91:O91)</f>
        <v>122.94669999999999</v>
      </c>
      <c r="Q91" s="87">
        <f t="shared" si="105"/>
        <v>0.84212952498373228</v>
      </c>
      <c r="R91" s="63"/>
      <c r="S91" s="160"/>
      <c r="T91" s="308">
        <f t="shared" si="106"/>
        <v>0.52702807043827771</v>
      </c>
      <c r="U91" s="160"/>
      <c r="V91" s="62">
        <f t="shared" si="90"/>
        <v>41.487709999999993</v>
      </c>
      <c r="W91" s="62">
        <f t="shared" si="91"/>
        <v>63.240659999999991</v>
      </c>
      <c r="X91" s="62">
        <f t="shared" si="92"/>
        <v>91.309079999999994</v>
      </c>
      <c r="Y91" s="62">
        <f t="shared" si="93"/>
        <v>122.94669999999999</v>
      </c>
      <c r="Z91" s="62">
        <f t="shared" si="94"/>
        <v>122.94669999999999</v>
      </c>
      <c r="AA91" s="117">
        <f t="shared" si="95"/>
        <v>122.94669999999999</v>
      </c>
      <c r="AB91" s="117">
        <f t="shared" si="96"/>
        <v>122.94669999999999</v>
      </c>
      <c r="AC91" s="117">
        <f t="shared" si="97"/>
        <v>122.94669999999999</v>
      </c>
      <c r="AD91" s="117">
        <f t="shared" si="98"/>
        <v>122.94669999999999</v>
      </c>
      <c r="AE91" s="117">
        <f t="shared" si="99"/>
        <v>122.94669999999999</v>
      </c>
      <c r="AF91" s="117">
        <f t="shared" si="100"/>
        <v>122.94669999999999</v>
      </c>
      <c r="AH91" s="50">
        <f t="shared" si="107"/>
        <v>0.46123079488604773</v>
      </c>
      <c r="AI91" s="50">
        <f t="shared" si="108"/>
        <v>0.55988968765493308</v>
      </c>
      <c r="AJ91" s="50">
        <f t="shared" si="109"/>
        <v>0.59352504517621973</v>
      </c>
      <c r="AK91" s="50">
        <f t="shared" si="110"/>
        <v>0.65787355860555952</v>
      </c>
      <c r="AL91" s="50">
        <f t="shared" si="111"/>
        <v>0.65787355860555952</v>
      </c>
      <c r="AM91" s="50">
        <f t="shared" si="112"/>
        <v>0.65787355860555952</v>
      </c>
      <c r="AN91" s="50">
        <f t="shared" si="113"/>
        <v>0.65787355860555952</v>
      </c>
      <c r="AO91" s="50">
        <f t="shared" si="114"/>
        <v>0.65787355860555952</v>
      </c>
      <c r="AP91" s="50">
        <f t="shared" si="115"/>
        <v>0.65787355860555952</v>
      </c>
      <c r="AQ91" s="50">
        <f t="shared" si="116"/>
        <v>0.65787355860555952</v>
      </c>
      <c r="AR91" s="50">
        <f t="shared" si="117"/>
        <v>0.65787355860555952</v>
      </c>
      <c r="AT91" s="118">
        <f t="shared" si="118"/>
        <v>2.005351282113251E-3</v>
      </c>
      <c r="AU91" s="118">
        <f t="shared" si="119"/>
        <v>2.434302989804057E-3</v>
      </c>
      <c r="AV91" s="118">
        <f t="shared" si="120"/>
        <v>2.5805436746792164E-3</v>
      </c>
      <c r="AW91" s="118">
        <f t="shared" si="121"/>
        <v>2.8603198200241719E-3</v>
      </c>
      <c r="AX91" s="118">
        <f t="shared" si="122"/>
        <v>2.8603198200241719E-3</v>
      </c>
      <c r="AY91" s="118">
        <f t="shared" si="123"/>
        <v>2.8603198200241719E-3</v>
      </c>
      <c r="AZ91" s="118">
        <f t="shared" si="124"/>
        <v>2.8603198200241719E-3</v>
      </c>
      <c r="BA91" s="118">
        <f t="shared" si="125"/>
        <v>2.8603198200241719E-3</v>
      </c>
      <c r="BB91" s="118">
        <f t="shared" si="126"/>
        <v>2.8603198200241719E-3</v>
      </c>
      <c r="BC91" s="118">
        <f t="shared" si="127"/>
        <v>2.8603198200241719E-3</v>
      </c>
      <c r="BD91" s="118">
        <f t="shared" si="128"/>
        <v>2.8603198200241719E-3</v>
      </c>
    </row>
    <row r="92" spans="1:56" ht="13.5">
      <c r="A92" s="355">
        <f t="shared" si="101"/>
        <v>540.10752000000002</v>
      </c>
      <c r="B92" s="399" t="s">
        <v>147</v>
      </c>
      <c r="C92" s="110" t="s">
        <v>341</v>
      </c>
      <c r="D92" s="119">
        <v>212.47293000000002</v>
      </c>
      <c r="E92" s="119">
        <v>156.45070000000001</v>
      </c>
      <c r="F92" s="119">
        <v>171.18388999999999</v>
      </c>
      <c r="G92" s="119">
        <v>168.60888</v>
      </c>
      <c r="H92" s="119">
        <v>269.72394000000003</v>
      </c>
      <c r="I92" s="393"/>
      <c r="J92" s="393"/>
      <c r="K92" s="393"/>
      <c r="L92" s="310"/>
      <c r="M92" s="310"/>
      <c r="N92" s="310"/>
      <c r="O92" s="310"/>
      <c r="P92" s="89">
        <f t="shared" ref="P92" si="129">SUM(D92:O92)</f>
        <v>978.44034000000011</v>
      </c>
      <c r="Q92" s="87">
        <f t="shared" si="105"/>
        <v>6.7018756806739965</v>
      </c>
      <c r="R92" s="63"/>
      <c r="S92" s="160"/>
      <c r="T92" s="308">
        <f t="shared" si="106"/>
        <v>7.681875680673997</v>
      </c>
      <c r="U92" s="160"/>
      <c r="V92" s="62">
        <f t="shared" si="90"/>
        <v>368.92363</v>
      </c>
      <c r="W92" s="62">
        <f t="shared" si="91"/>
        <v>540.10752000000002</v>
      </c>
      <c r="X92" s="62">
        <f t="shared" si="92"/>
        <v>708.71640000000002</v>
      </c>
      <c r="Y92" s="62">
        <f t="shared" si="93"/>
        <v>978.44034000000011</v>
      </c>
      <c r="Z92" s="62">
        <f t="shared" si="94"/>
        <v>978.44034000000011</v>
      </c>
      <c r="AA92" s="117">
        <f t="shared" si="95"/>
        <v>978.44034000000011</v>
      </c>
      <c r="AB92" s="117">
        <f t="shared" si="96"/>
        <v>978.44034000000011</v>
      </c>
      <c r="AC92" s="117">
        <f t="shared" si="97"/>
        <v>978.44034000000011</v>
      </c>
      <c r="AD92" s="117">
        <f t="shared" si="98"/>
        <v>978.44034000000011</v>
      </c>
      <c r="AE92" s="117">
        <f t="shared" si="99"/>
        <v>978.44034000000011</v>
      </c>
      <c r="AF92" s="117">
        <f t="shared" si="100"/>
        <v>978.44034000000011</v>
      </c>
      <c r="AH92" s="50">
        <f t="shared" si="107"/>
        <v>4.1014300166759314</v>
      </c>
      <c r="AI92" s="50">
        <f t="shared" si="108"/>
        <v>4.7817437495573341</v>
      </c>
      <c r="AJ92" s="50">
        <f t="shared" si="109"/>
        <v>4.6067809830865434</v>
      </c>
      <c r="AK92" s="50">
        <f t="shared" si="110"/>
        <v>5.2355209888434073</v>
      </c>
      <c r="AL92" s="50">
        <f t="shared" si="111"/>
        <v>5.2355209888434073</v>
      </c>
      <c r="AM92" s="50">
        <f t="shared" si="112"/>
        <v>5.2355209888434073</v>
      </c>
      <c r="AN92" s="50">
        <f t="shared" si="113"/>
        <v>5.2355209888434073</v>
      </c>
      <c r="AO92" s="50">
        <f t="shared" si="114"/>
        <v>5.2355209888434073</v>
      </c>
      <c r="AP92" s="50">
        <f t="shared" si="115"/>
        <v>5.2355209888434073</v>
      </c>
      <c r="AQ92" s="50">
        <f t="shared" si="116"/>
        <v>5.2355209888434073</v>
      </c>
      <c r="AR92" s="50">
        <f t="shared" si="117"/>
        <v>5.2355209888434073</v>
      </c>
      <c r="AT92" s="118">
        <f t="shared" si="118"/>
        <v>1.7832304420330135E-2</v>
      </c>
      <c r="AU92" s="118">
        <f t="shared" si="119"/>
        <v>2.0790190215466669E-2</v>
      </c>
      <c r="AV92" s="118">
        <f t="shared" si="120"/>
        <v>2.0029482535158884E-2</v>
      </c>
      <c r="AW92" s="118">
        <f t="shared" si="121"/>
        <v>2.276313473410177E-2</v>
      </c>
      <c r="AX92" s="118">
        <f t="shared" si="122"/>
        <v>2.276313473410177E-2</v>
      </c>
      <c r="AY92" s="118">
        <f t="shared" si="123"/>
        <v>2.276313473410177E-2</v>
      </c>
      <c r="AZ92" s="118">
        <f t="shared" si="124"/>
        <v>2.276313473410177E-2</v>
      </c>
      <c r="BA92" s="118">
        <f t="shared" si="125"/>
        <v>2.276313473410177E-2</v>
      </c>
      <c r="BB92" s="118">
        <f t="shared" si="126"/>
        <v>2.276313473410177E-2</v>
      </c>
      <c r="BC92" s="118">
        <f t="shared" si="127"/>
        <v>2.276313473410177E-2</v>
      </c>
      <c r="BD92" s="118">
        <f t="shared" si="128"/>
        <v>2.276313473410177E-2</v>
      </c>
    </row>
    <row r="93" spans="1:56" ht="13.5">
      <c r="A93" s="355">
        <f t="shared" si="101"/>
        <v>267.72057999999998</v>
      </c>
      <c r="B93" s="399"/>
      <c r="C93" s="110" t="s">
        <v>335</v>
      </c>
      <c r="D93" s="119">
        <v>88.890339999999995</v>
      </c>
      <c r="E93" s="119">
        <v>89.415120000000002</v>
      </c>
      <c r="F93" s="119">
        <v>89.415120000000002</v>
      </c>
      <c r="G93" s="119">
        <v>89.415120000000002</v>
      </c>
      <c r="H93" s="119">
        <v>89.415120000000002</v>
      </c>
      <c r="I93" s="393"/>
      <c r="J93" s="393"/>
      <c r="K93" s="393"/>
      <c r="L93" s="310"/>
      <c r="M93" s="310"/>
      <c r="N93" s="310"/>
      <c r="O93" s="310"/>
      <c r="P93" s="89">
        <f>SUM(D93:O93)</f>
        <v>446.55081999999999</v>
      </c>
      <c r="Q93" s="160"/>
      <c r="R93" s="160"/>
      <c r="S93" s="160"/>
      <c r="U93" s="160"/>
      <c r="V93" s="62">
        <f t="shared" si="90"/>
        <v>178.30545999999998</v>
      </c>
      <c r="W93" s="62">
        <f t="shared" si="91"/>
        <v>267.72057999999998</v>
      </c>
      <c r="X93" s="62">
        <f t="shared" si="92"/>
        <v>357.13569999999999</v>
      </c>
      <c r="Y93" s="62">
        <f t="shared" si="93"/>
        <v>446.55081999999999</v>
      </c>
      <c r="Z93" s="62">
        <f t="shared" si="94"/>
        <v>446.55081999999999</v>
      </c>
      <c r="AA93" s="117">
        <f t="shared" si="95"/>
        <v>446.55081999999999</v>
      </c>
      <c r="AB93" s="117">
        <f t="shared" si="96"/>
        <v>446.55081999999999</v>
      </c>
      <c r="AC93" s="117">
        <f t="shared" si="97"/>
        <v>446.55081999999999</v>
      </c>
      <c r="AD93" s="117">
        <f t="shared" si="98"/>
        <v>446.55081999999999</v>
      </c>
      <c r="AE93" s="117">
        <f t="shared" si="99"/>
        <v>446.55081999999999</v>
      </c>
      <c r="AF93" s="117">
        <f t="shared" si="100"/>
        <v>446.55081999999999</v>
      </c>
      <c r="AH93" s="50">
        <f t="shared" si="107"/>
        <v>1.9822730405780986</v>
      </c>
      <c r="AI93" s="50">
        <f t="shared" si="108"/>
        <v>2.3702154897655636</v>
      </c>
      <c r="AJ93" s="50">
        <f t="shared" si="109"/>
        <v>2.3214447290076832</v>
      </c>
      <c r="AK93" s="50">
        <f t="shared" si="110"/>
        <v>2.3894417422479064</v>
      </c>
      <c r="AL93" s="50">
        <f t="shared" si="111"/>
        <v>2.3894417422479064</v>
      </c>
      <c r="AM93" s="50">
        <f t="shared" si="112"/>
        <v>2.3894417422479064</v>
      </c>
      <c r="AN93" s="50">
        <f t="shared" si="113"/>
        <v>2.3894417422479064</v>
      </c>
      <c r="AO93" s="50">
        <f t="shared" si="114"/>
        <v>2.3894417422479064</v>
      </c>
      <c r="AP93" s="50">
        <f t="shared" si="115"/>
        <v>2.3894417422479064</v>
      </c>
      <c r="AQ93" s="50">
        <f t="shared" si="116"/>
        <v>2.3894417422479064</v>
      </c>
      <c r="AR93" s="50">
        <f t="shared" si="117"/>
        <v>2.3894417422479064</v>
      </c>
      <c r="AT93" s="118">
        <f t="shared" si="118"/>
        <v>8.6185784372960813E-3</v>
      </c>
      <c r="AU93" s="118">
        <f t="shared" si="119"/>
        <v>1.0305284738111146E-2</v>
      </c>
      <c r="AV93" s="118">
        <f t="shared" si="120"/>
        <v>1.0093237952207318E-2</v>
      </c>
      <c r="AW93" s="118">
        <f t="shared" si="121"/>
        <v>1.0388877140208289E-2</v>
      </c>
      <c r="AX93" s="118">
        <f t="shared" si="122"/>
        <v>1.0388877140208289E-2</v>
      </c>
      <c r="AY93" s="118">
        <f t="shared" si="123"/>
        <v>1.0388877140208289E-2</v>
      </c>
      <c r="AZ93" s="118">
        <f t="shared" si="124"/>
        <v>1.0388877140208289E-2</v>
      </c>
      <c r="BA93" s="118">
        <f t="shared" si="125"/>
        <v>1.0388877140208289E-2</v>
      </c>
      <c r="BB93" s="118">
        <f t="shared" si="126"/>
        <v>1.0388877140208289E-2</v>
      </c>
      <c r="BC93" s="118">
        <f t="shared" si="127"/>
        <v>1.0388877140208289E-2</v>
      </c>
      <c r="BD93" s="118">
        <f t="shared" si="128"/>
        <v>1.0388877140208289E-2</v>
      </c>
    </row>
    <row r="94" spans="1:56" ht="13.5">
      <c r="A94" s="355">
        <f t="shared" si="101"/>
        <v>13.722300000000001</v>
      </c>
      <c r="B94" s="399"/>
      <c r="C94" s="110" t="s">
        <v>336</v>
      </c>
      <c r="D94" s="119">
        <v>4.66974</v>
      </c>
      <c r="E94" s="119">
        <v>2.2962399999999996</v>
      </c>
      <c r="F94" s="119">
        <v>6.7563199999999997</v>
      </c>
      <c r="G94" s="119">
        <v>10.38653</v>
      </c>
      <c r="H94" s="119">
        <v>12.735370000000001</v>
      </c>
      <c r="I94" s="393"/>
      <c r="J94" s="393"/>
      <c r="K94" s="393"/>
      <c r="L94" s="310"/>
      <c r="M94" s="310"/>
      <c r="N94" s="310"/>
      <c r="O94" s="310"/>
      <c r="P94" s="89">
        <f>SUM(D94:O94)</f>
        <v>36.844200000000001</v>
      </c>
      <c r="Q94" s="160"/>
      <c r="R94" s="160"/>
      <c r="S94" s="160"/>
      <c r="U94" s="160"/>
      <c r="V94" s="62">
        <f t="shared" si="90"/>
        <v>6.9659800000000001</v>
      </c>
      <c r="W94" s="62">
        <f t="shared" si="91"/>
        <v>13.722300000000001</v>
      </c>
      <c r="X94" s="62">
        <f t="shared" si="92"/>
        <v>24.108830000000001</v>
      </c>
      <c r="Y94" s="62">
        <f t="shared" si="93"/>
        <v>36.844200000000001</v>
      </c>
      <c r="Z94" s="62">
        <f t="shared" si="94"/>
        <v>36.844200000000001</v>
      </c>
      <c r="AA94" s="117">
        <f t="shared" si="95"/>
        <v>36.844200000000001</v>
      </c>
      <c r="AB94" s="117">
        <f t="shared" si="96"/>
        <v>36.844200000000001</v>
      </c>
      <c r="AC94" s="117">
        <f t="shared" si="97"/>
        <v>36.844200000000001</v>
      </c>
      <c r="AD94" s="117">
        <f t="shared" si="98"/>
        <v>36.844200000000001</v>
      </c>
      <c r="AE94" s="117">
        <f t="shared" si="99"/>
        <v>36.844200000000001</v>
      </c>
      <c r="AF94" s="117">
        <f t="shared" si="100"/>
        <v>36.844200000000001</v>
      </c>
      <c r="AH94" s="50">
        <f t="shared" si="107"/>
        <v>7.7442801556420235E-2</v>
      </c>
      <c r="AI94" s="50">
        <f t="shared" si="108"/>
        <v>0.12148788866067002</v>
      </c>
      <c r="AJ94" s="50">
        <f t="shared" si="109"/>
        <v>0.1567116262139078</v>
      </c>
      <c r="AK94" s="50">
        <f t="shared" si="110"/>
        <v>0.19714904888032747</v>
      </c>
      <c r="AL94" s="50">
        <f t="shared" si="111"/>
        <v>0.19714904888032747</v>
      </c>
      <c r="AM94" s="50">
        <f t="shared" si="112"/>
        <v>0.19714904888032747</v>
      </c>
      <c r="AN94" s="50">
        <f t="shared" si="113"/>
        <v>0.19714904888032747</v>
      </c>
      <c r="AO94" s="50">
        <f t="shared" si="114"/>
        <v>0.19714904888032747</v>
      </c>
      <c r="AP94" s="50">
        <f t="shared" si="115"/>
        <v>0.19714904888032747</v>
      </c>
      <c r="AQ94" s="50">
        <f t="shared" si="116"/>
        <v>0.19714904888032747</v>
      </c>
      <c r="AR94" s="50">
        <f t="shared" si="117"/>
        <v>0.19714904888032747</v>
      </c>
      <c r="AT94" s="118">
        <f t="shared" si="118"/>
        <v>3.3670783285400104E-4</v>
      </c>
      <c r="AU94" s="118">
        <f t="shared" si="119"/>
        <v>5.2820821156813048E-4</v>
      </c>
      <c r="AV94" s="118">
        <f t="shared" si="120"/>
        <v>6.8135489658220779E-4</v>
      </c>
      <c r="AW94" s="118">
        <f t="shared" si="121"/>
        <v>8.5716977774055422E-4</v>
      </c>
      <c r="AX94" s="118">
        <f t="shared" si="122"/>
        <v>8.5716977774055422E-4</v>
      </c>
      <c r="AY94" s="118">
        <f t="shared" si="123"/>
        <v>8.5716977774055422E-4</v>
      </c>
      <c r="AZ94" s="118">
        <f t="shared" si="124"/>
        <v>8.5716977774055422E-4</v>
      </c>
      <c r="BA94" s="118">
        <f t="shared" si="125"/>
        <v>8.5716977774055422E-4</v>
      </c>
      <c r="BB94" s="118">
        <f t="shared" si="126"/>
        <v>8.5716977774055422E-4</v>
      </c>
      <c r="BC94" s="118">
        <f t="shared" si="127"/>
        <v>8.5716977774055422E-4</v>
      </c>
      <c r="BD94" s="118">
        <f t="shared" si="128"/>
        <v>8.5716977774055422E-4</v>
      </c>
    </row>
    <row r="95" spans="1:56" ht="13.5">
      <c r="A95" s="355">
        <f t="shared" si="101"/>
        <v>258.66464000000002</v>
      </c>
      <c r="B95" s="399"/>
      <c r="C95" s="110" t="s">
        <v>337</v>
      </c>
      <c r="D95" s="119">
        <f>D92-D93-D94</f>
        <v>118.91285000000002</v>
      </c>
      <c r="E95" s="119">
        <v>64.739340000000013</v>
      </c>
      <c r="F95" s="119">
        <v>75.012449999999987</v>
      </c>
      <c r="G95" s="119">
        <f>G92-G93-G94</f>
        <v>68.807230000000004</v>
      </c>
      <c r="H95" s="119">
        <f>H92-H93-H94</f>
        <v>167.57345000000004</v>
      </c>
      <c r="I95" s="393"/>
      <c r="J95" s="393"/>
      <c r="K95" s="393"/>
      <c r="L95" s="161"/>
      <c r="M95" s="161"/>
      <c r="N95" s="161"/>
      <c r="O95" s="161"/>
      <c r="P95" s="89">
        <f>SUM(D95:O95)</f>
        <v>495.04532000000006</v>
      </c>
      <c r="Q95" s="160"/>
      <c r="R95" s="160"/>
      <c r="S95" s="160"/>
      <c r="U95" s="160"/>
      <c r="V95" s="62">
        <f>D95+E95</f>
        <v>183.65219000000002</v>
      </c>
      <c r="W95" s="62">
        <f t="shared" si="91"/>
        <v>258.66464000000002</v>
      </c>
      <c r="X95" s="62">
        <f t="shared" si="92"/>
        <v>327.47187000000002</v>
      </c>
      <c r="Y95" s="62">
        <f t="shared" si="93"/>
        <v>495.04532000000006</v>
      </c>
      <c r="Z95" s="62">
        <f t="shared" si="94"/>
        <v>495.04532000000006</v>
      </c>
      <c r="AA95" s="117">
        <f t="shared" si="95"/>
        <v>495.04532000000006</v>
      </c>
      <c r="AB95" s="117">
        <f t="shared" si="96"/>
        <v>495.04532000000006</v>
      </c>
      <c r="AC95" s="117">
        <f t="shared" si="97"/>
        <v>495.04532000000006</v>
      </c>
      <c r="AD95" s="117">
        <f t="shared" si="98"/>
        <v>495.04532000000006</v>
      </c>
      <c r="AE95" s="117">
        <f t="shared" si="99"/>
        <v>495.04532000000006</v>
      </c>
      <c r="AF95" s="117">
        <f t="shared" si="100"/>
        <v>495.04532000000006</v>
      </c>
      <c r="AH95" s="50">
        <f t="shared" si="107"/>
        <v>2.0417141745414122</v>
      </c>
      <c r="AI95" s="50">
        <f t="shared" si="108"/>
        <v>2.2900403711310999</v>
      </c>
      <c r="AJ95" s="50">
        <f t="shared" si="109"/>
        <v>2.1286246278649528</v>
      </c>
      <c r="AK95" s="50">
        <f t="shared" si="110"/>
        <v>2.6489301977151727</v>
      </c>
      <c r="AL95" s="50">
        <f t="shared" si="111"/>
        <v>2.6489301977151727</v>
      </c>
      <c r="AM95" s="50">
        <f t="shared" si="112"/>
        <v>2.6489301977151727</v>
      </c>
      <c r="AN95" s="50">
        <f t="shared" si="113"/>
        <v>2.6489301977151727</v>
      </c>
      <c r="AO95" s="50">
        <f t="shared" si="114"/>
        <v>2.6489301977151727</v>
      </c>
      <c r="AP95" s="50">
        <f t="shared" si="115"/>
        <v>2.6489301977151727</v>
      </c>
      <c r="AQ95" s="50">
        <f t="shared" si="116"/>
        <v>2.6489301977151727</v>
      </c>
      <c r="AR95" s="50">
        <f t="shared" si="117"/>
        <v>2.6489301977151727</v>
      </c>
      <c r="AT95" s="118">
        <f t="shared" si="118"/>
        <v>8.8770181501800528E-3</v>
      </c>
      <c r="AU95" s="118">
        <f t="shared" si="119"/>
        <v>9.9566972657873908E-3</v>
      </c>
      <c r="AV95" s="118">
        <f t="shared" si="120"/>
        <v>9.2548896863693594E-3</v>
      </c>
      <c r="AW95" s="118">
        <f t="shared" si="121"/>
        <v>1.1517087816152925E-2</v>
      </c>
      <c r="AX95" s="118">
        <f t="shared" si="122"/>
        <v>1.1517087816152925E-2</v>
      </c>
      <c r="AY95" s="118">
        <f t="shared" si="123"/>
        <v>1.1517087816152925E-2</v>
      </c>
      <c r="AZ95" s="118">
        <f t="shared" si="124"/>
        <v>1.1517087816152925E-2</v>
      </c>
      <c r="BA95" s="118">
        <f t="shared" si="125"/>
        <v>1.1517087816152925E-2</v>
      </c>
      <c r="BB95" s="118">
        <f t="shared" si="126"/>
        <v>1.1517087816152925E-2</v>
      </c>
      <c r="BC95" s="118">
        <f t="shared" si="127"/>
        <v>1.1517087816152925E-2</v>
      </c>
      <c r="BD95" s="118">
        <f t="shared" si="128"/>
        <v>1.1517087816152925E-2</v>
      </c>
    </row>
    <row r="96" spans="1:56" ht="13.5">
      <c r="A96" s="355">
        <f>SUM(D96:F96)</f>
        <v>5242.4262000000008</v>
      </c>
      <c r="B96" s="397" t="s">
        <v>332</v>
      </c>
      <c r="C96" s="397"/>
      <c r="D96" s="159">
        <f>SUM(D80:D92)</f>
        <v>1778.3399800000007</v>
      </c>
      <c r="E96" s="159">
        <f t="shared" ref="E96:O96" si="130">SUM(E80:E92)</f>
        <v>1751.2070900000003</v>
      </c>
      <c r="F96" s="159">
        <f t="shared" si="130"/>
        <v>1712.8791299999996</v>
      </c>
      <c r="G96" s="159">
        <f t="shared" si="130"/>
        <v>901.66914999999983</v>
      </c>
      <c r="H96" s="159">
        <f>SUM(H80:H92)</f>
        <v>1826.7906500000004</v>
      </c>
      <c r="I96" s="159">
        <f t="shared" si="130"/>
        <v>0</v>
      </c>
      <c r="J96" s="159">
        <f t="shared" si="130"/>
        <v>0</v>
      </c>
      <c r="K96" s="159">
        <f t="shared" si="130"/>
        <v>0</v>
      </c>
      <c r="L96" s="159">
        <f t="shared" si="130"/>
        <v>0</v>
      </c>
      <c r="M96" s="159">
        <f t="shared" si="130"/>
        <v>0</v>
      </c>
      <c r="N96" s="159">
        <f t="shared" si="130"/>
        <v>0</v>
      </c>
      <c r="O96" s="159">
        <f t="shared" si="130"/>
        <v>0</v>
      </c>
      <c r="P96" s="159">
        <f>SUM(P80:P92)</f>
        <v>7970.8860000000004</v>
      </c>
      <c r="Q96" s="160"/>
      <c r="R96" s="160"/>
      <c r="S96" s="160"/>
      <c r="U96" s="160"/>
      <c r="V96" s="99">
        <f t="shared" ref="V96:AF96" si="131">SUM(V80:V92)</f>
        <v>3529.5470700000014</v>
      </c>
      <c r="W96" s="99">
        <f t="shared" si="131"/>
        <v>5242.4261999999999</v>
      </c>
      <c r="X96" s="99">
        <f t="shared" si="131"/>
        <v>6144.0953500000005</v>
      </c>
      <c r="Y96" s="99">
        <f t="shared" si="131"/>
        <v>7970.8860000000004</v>
      </c>
      <c r="Z96" s="99">
        <f t="shared" si="131"/>
        <v>7970.8860000000004</v>
      </c>
      <c r="AA96" s="99">
        <f t="shared" si="131"/>
        <v>7970.8860000000004</v>
      </c>
      <c r="AB96" s="99">
        <f t="shared" si="131"/>
        <v>7970.8860000000004</v>
      </c>
      <c r="AC96" s="99">
        <f t="shared" si="131"/>
        <v>7970.8860000000004</v>
      </c>
      <c r="AD96" s="99">
        <f t="shared" si="131"/>
        <v>7970.8860000000004</v>
      </c>
      <c r="AE96" s="99">
        <f t="shared" si="131"/>
        <v>7970.8860000000004</v>
      </c>
      <c r="AF96" s="99">
        <f t="shared" si="131"/>
        <v>7970.8860000000004</v>
      </c>
      <c r="AH96" s="50">
        <f t="shared" si="107"/>
        <v>39.23898910505838</v>
      </c>
      <c r="AI96" s="50">
        <f t="shared" si="108"/>
        <v>46.412867412706284</v>
      </c>
      <c r="AJ96" s="50">
        <f t="shared" si="109"/>
        <v>39.937698092848507</v>
      </c>
      <c r="AK96" s="50">
        <f t="shared" si="110"/>
        <v>42.651288225379247</v>
      </c>
      <c r="AL96" s="50">
        <f t="shared" si="111"/>
        <v>42.651288225379247</v>
      </c>
      <c r="AM96" s="50">
        <f t="shared" si="112"/>
        <v>42.651288225379247</v>
      </c>
      <c r="AN96" s="50">
        <f t="shared" si="113"/>
        <v>42.651288225379247</v>
      </c>
      <c r="AO96" s="50">
        <f t="shared" si="114"/>
        <v>42.651288225379247</v>
      </c>
      <c r="AP96" s="50">
        <f t="shared" si="115"/>
        <v>42.651288225379247</v>
      </c>
      <c r="AQ96" s="50">
        <f t="shared" si="116"/>
        <v>42.651288225379247</v>
      </c>
      <c r="AR96" s="50">
        <f t="shared" si="117"/>
        <v>42.651288225379247</v>
      </c>
      <c r="AT96" s="118">
        <f t="shared" si="118"/>
        <v>0.17060430045677558</v>
      </c>
      <c r="AU96" s="118">
        <f t="shared" si="119"/>
        <v>0.20179507570741861</v>
      </c>
      <c r="AV96" s="118">
        <f t="shared" si="120"/>
        <v>0.17364216562108045</v>
      </c>
      <c r="AW96" s="118">
        <f t="shared" si="121"/>
        <v>0.18544038358860543</v>
      </c>
      <c r="AX96" s="118">
        <f t="shared" si="122"/>
        <v>0.18544038358860543</v>
      </c>
      <c r="AY96" s="118">
        <f t="shared" si="123"/>
        <v>0.18544038358860543</v>
      </c>
      <c r="AZ96" s="118">
        <f t="shared" si="124"/>
        <v>0.18544038358860543</v>
      </c>
      <c r="BA96" s="118">
        <f t="shared" si="125"/>
        <v>0.18544038358860543</v>
      </c>
      <c r="BB96" s="118">
        <f t="shared" si="126"/>
        <v>0.18544038358860543</v>
      </c>
      <c r="BC96" s="118">
        <f t="shared" si="127"/>
        <v>0.18544038358860543</v>
      </c>
      <c r="BD96" s="118">
        <f t="shared" si="128"/>
        <v>0.18544038358860543</v>
      </c>
    </row>
    <row r="97" spans="1:57" ht="13.5">
      <c r="A97" s="111">
        <f>A96/A79*1000</f>
        <v>46.412867412706291</v>
      </c>
      <c r="B97" s="397" t="s">
        <v>333</v>
      </c>
      <c r="C97" s="397"/>
      <c r="D97" s="57">
        <f>D96/D79*1000</f>
        <v>37.551787064214388</v>
      </c>
      <c r="E97" s="57">
        <f>E96/E79*1000</f>
        <v>41.114903622661011</v>
      </c>
      <c r="F97" s="314">
        <f>F96/F79*1000</f>
        <v>74.466530301712879</v>
      </c>
      <c r="G97" s="57">
        <f t="shared" ref="G97:O97" si="132">G96/G79*1000</f>
        <v>22.051091954022983</v>
      </c>
      <c r="H97" s="57">
        <f t="shared" si="132"/>
        <v>55.285254062887766</v>
      </c>
      <c r="I97" s="57" t="e">
        <f t="shared" si="132"/>
        <v>#DIV/0!</v>
      </c>
      <c r="J97" s="57" t="e">
        <f t="shared" si="132"/>
        <v>#DIV/0!</v>
      </c>
      <c r="K97" s="57" t="e">
        <f t="shared" si="132"/>
        <v>#DIV/0!</v>
      </c>
      <c r="L97" s="57" t="e">
        <f t="shared" si="132"/>
        <v>#DIV/0!</v>
      </c>
      <c r="M97" s="57" t="e">
        <f t="shared" si="132"/>
        <v>#DIV/0!</v>
      </c>
      <c r="N97" s="57" t="e">
        <f t="shared" si="132"/>
        <v>#DIV/0!</v>
      </c>
      <c r="O97" s="57" t="e">
        <f t="shared" si="132"/>
        <v>#DIV/0!</v>
      </c>
      <c r="P97" s="57">
        <f>P96/P79*1000</f>
        <v>54.596979348607832</v>
      </c>
      <c r="Q97" s="160"/>
      <c r="R97" s="160"/>
      <c r="S97" s="160"/>
      <c r="U97" s="160"/>
      <c r="V97" s="111">
        <f>V96/V79*1000</f>
        <v>39.23898910505838</v>
      </c>
      <c r="W97" s="111">
        <f t="shared" ref="W97:AF97" si="133">W96/W79*1000</f>
        <v>46.412867412706284</v>
      </c>
      <c r="X97" s="111">
        <f t="shared" si="133"/>
        <v>39.937698092848507</v>
      </c>
      <c r="Y97" s="111">
        <f t="shared" si="133"/>
        <v>42.651288225379247</v>
      </c>
      <c r="Z97" s="111">
        <f t="shared" si="133"/>
        <v>42.651288225379247</v>
      </c>
      <c r="AA97" s="111">
        <f t="shared" si="133"/>
        <v>42.651288225379247</v>
      </c>
      <c r="AB97" s="111">
        <f t="shared" si="133"/>
        <v>42.651288225379247</v>
      </c>
      <c r="AC97" s="111">
        <f t="shared" si="133"/>
        <v>42.651288225379247</v>
      </c>
      <c r="AD97" s="111">
        <f t="shared" si="133"/>
        <v>42.651288225379247</v>
      </c>
      <c r="AE97" s="111">
        <f t="shared" si="133"/>
        <v>42.651288225379247</v>
      </c>
      <c r="AF97" s="111">
        <f t="shared" si="133"/>
        <v>42.651288225379247</v>
      </c>
      <c r="AZ97" s="120" t="e">
        <f>#REF!-AZ96</f>
        <v>#REF!</v>
      </c>
    </row>
    <row r="98" spans="1:57" ht="13.5">
      <c r="A98" s="355">
        <f>SUM(D98:F98)</f>
        <v>1153.4214230558844</v>
      </c>
      <c r="B98" s="397" t="s">
        <v>412</v>
      </c>
      <c r="C98" s="397"/>
      <c r="D98" s="62">
        <v>392.90298007701142</v>
      </c>
      <c r="E98" s="62">
        <v>366.36480280459841</v>
      </c>
      <c r="F98" s="62">
        <v>394.15364017427459</v>
      </c>
      <c r="G98" s="62">
        <v>36.995221613085072</v>
      </c>
      <c r="H98" s="62">
        <v>309.69852585293307</v>
      </c>
      <c r="I98" s="62"/>
      <c r="J98" s="62"/>
      <c r="K98" s="62"/>
      <c r="L98" s="62"/>
      <c r="M98" s="62"/>
      <c r="N98" s="62"/>
      <c r="O98" s="62"/>
      <c r="P98" s="62"/>
      <c r="Q98" s="87">
        <f>P98/$P$53*1000</f>
        <v>0</v>
      </c>
      <c r="R98" s="160"/>
      <c r="S98" s="160"/>
      <c r="U98" s="160"/>
      <c r="V98" s="62">
        <f>D98+E98</f>
        <v>759.26778288160983</v>
      </c>
      <c r="W98" s="62">
        <f t="shared" ref="W98:AF98" si="134">V98+F98</f>
        <v>1153.4214230558844</v>
      </c>
      <c r="X98" s="62">
        <f t="shared" si="134"/>
        <v>1190.4166446689694</v>
      </c>
      <c r="Y98" s="62">
        <f t="shared" si="134"/>
        <v>1500.1151705219024</v>
      </c>
      <c r="Z98" s="62">
        <f t="shared" si="134"/>
        <v>1500.1151705219024</v>
      </c>
      <c r="AA98" s="117">
        <f t="shared" si="134"/>
        <v>1500.1151705219024</v>
      </c>
      <c r="AB98" s="117">
        <f t="shared" si="134"/>
        <v>1500.1151705219024</v>
      </c>
      <c r="AC98" s="117">
        <f t="shared" si="134"/>
        <v>1500.1151705219024</v>
      </c>
      <c r="AD98" s="117">
        <f t="shared" si="134"/>
        <v>1500.1151705219024</v>
      </c>
      <c r="AE98" s="117">
        <f t="shared" si="134"/>
        <v>1500.1151705219024</v>
      </c>
      <c r="AF98" s="117">
        <f t="shared" si="134"/>
        <v>1500.1151705219024</v>
      </c>
      <c r="AH98" s="50" t="e">
        <f>V98/V$53*1000</f>
        <v>#DIV/0!</v>
      </c>
      <c r="AI98" s="50" t="e">
        <f t="shared" ref="AI98:AR98" si="135">W98/W$53*1000</f>
        <v>#DIV/0!</v>
      </c>
      <c r="AJ98" s="50" t="e">
        <f t="shared" si="135"/>
        <v>#DIV/0!</v>
      </c>
      <c r="AK98" s="50" t="e">
        <f t="shared" si="135"/>
        <v>#DIV/0!</v>
      </c>
      <c r="AL98" s="50" t="e">
        <f t="shared" si="135"/>
        <v>#DIV/0!</v>
      </c>
      <c r="AM98" s="50" t="e">
        <f t="shared" si="135"/>
        <v>#DIV/0!</v>
      </c>
      <c r="AN98" s="50" t="e">
        <f t="shared" si="135"/>
        <v>#DIV/0!</v>
      </c>
      <c r="AO98" s="50" t="e">
        <f t="shared" si="135"/>
        <v>#DIV/0!</v>
      </c>
      <c r="AP98" s="50" t="e">
        <f t="shared" si="135"/>
        <v>#DIV/0!</v>
      </c>
      <c r="AQ98" s="50" t="e">
        <f t="shared" si="135"/>
        <v>#DIV/0!</v>
      </c>
      <c r="AR98" s="50" t="e">
        <f t="shared" si="135"/>
        <v>#DIV/0!</v>
      </c>
    </row>
    <row r="99" spans="1:57" ht="13.5">
      <c r="A99" s="113">
        <f>A97/A78</f>
        <v>0.20906697032750582</v>
      </c>
      <c r="C99" s="397" t="s">
        <v>434</v>
      </c>
      <c r="D99" s="397">
        <f>D97/D78</f>
        <v>0.16326863940962777</v>
      </c>
      <c r="E99" s="63">
        <f t="shared" ref="E99:O99" si="136">E97/E78</f>
        <v>0.18946960194774659</v>
      </c>
      <c r="F99" s="63">
        <f t="shared" si="136"/>
        <v>0.35292194455788095</v>
      </c>
      <c r="G99" s="63">
        <f t="shared" si="136"/>
        <v>0.10177990435950915</v>
      </c>
      <c r="H99" s="63">
        <f t="shared" si="136"/>
        <v>0.25955518339383926</v>
      </c>
      <c r="I99" s="63" t="e">
        <f t="shared" si="136"/>
        <v>#DIV/0!</v>
      </c>
      <c r="J99" s="63" t="e">
        <f t="shared" si="136"/>
        <v>#DIV/0!</v>
      </c>
      <c r="K99" s="63" t="e">
        <f t="shared" si="136"/>
        <v>#DIV/0!</v>
      </c>
      <c r="L99" s="63" t="e">
        <f t="shared" si="136"/>
        <v>#DIV/0!</v>
      </c>
      <c r="M99" s="63" t="e">
        <f t="shared" si="136"/>
        <v>#DIV/0!</v>
      </c>
      <c r="N99" s="63" t="e">
        <f t="shared" si="136"/>
        <v>#DIV/0!</v>
      </c>
      <c r="O99" s="63" t="e">
        <f t="shared" si="136"/>
        <v>#DIV/0!</v>
      </c>
      <c r="P99" s="160"/>
      <c r="Q99" s="160"/>
      <c r="R99" s="160"/>
      <c r="S99" s="160"/>
      <c r="U99" s="160"/>
      <c r="V99" s="160"/>
      <c r="W99" s="160"/>
      <c r="X99" s="160"/>
      <c r="Y99" s="160"/>
      <c r="Z99" s="160"/>
    </row>
    <row r="100" spans="1:57">
      <c r="D100" s="160"/>
      <c r="E100" s="162"/>
      <c r="F100" s="63">
        <f>F99/E99-1</f>
        <v>0.86268372831232587</v>
      </c>
      <c r="G100" s="162"/>
      <c r="H100" s="162"/>
      <c r="I100" s="162"/>
      <c r="J100" s="162"/>
      <c r="K100" s="162"/>
      <c r="L100" s="162"/>
      <c r="M100" s="162"/>
      <c r="N100" s="162"/>
      <c r="O100" s="162"/>
      <c r="P100" s="160"/>
      <c r="Q100" s="160"/>
      <c r="R100" s="160"/>
      <c r="S100" s="160"/>
      <c r="U100" s="160"/>
      <c r="V100" s="160"/>
      <c r="W100" s="160"/>
      <c r="X100" s="160"/>
      <c r="Y100" s="160"/>
      <c r="Z100" s="160"/>
    </row>
    <row r="101" spans="1:57" ht="14" customHeight="1">
      <c r="C101" s="401" t="s">
        <v>468</v>
      </c>
      <c r="D101" s="401"/>
      <c r="E101" s="401"/>
      <c r="F101" s="401"/>
      <c r="G101" s="401"/>
      <c r="H101" s="401"/>
      <c r="I101" s="401"/>
      <c r="J101" s="401"/>
      <c r="K101" s="401"/>
      <c r="L101" s="401"/>
      <c r="M101" s="401"/>
      <c r="N101" s="401"/>
      <c r="O101" s="401"/>
      <c r="P101" s="401"/>
      <c r="Q101" s="66">
        <f>P99/P80</f>
        <v>0</v>
      </c>
      <c r="R101" s="50"/>
      <c r="S101" s="106"/>
      <c r="T101" s="106"/>
      <c r="U101" s="160"/>
      <c r="V101" s="160"/>
      <c r="W101" s="160"/>
      <c r="X101" s="160"/>
      <c r="Y101" s="160"/>
      <c r="Z101" s="160"/>
    </row>
    <row r="102" spans="1:57" ht="13.5">
      <c r="A102" s="48" t="s">
        <v>604</v>
      </c>
      <c r="C102" s="51" t="s">
        <v>334</v>
      </c>
      <c r="D102" s="53" t="s">
        <v>320</v>
      </c>
      <c r="E102" s="53" t="s">
        <v>321</v>
      </c>
      <c r="F102" s="53" t="s">
        <v>322</v>
      </c>
      <c r="G102" s="53" t="s">
        <v>323</v>
      </c>
      <c r="H102" s="53" t="s">
        <v>324</v>
      </c>
      <c r="I102" s="53" t="s">
        <v>325</v>
      </c>
      <c r="J102" s="53" t="s">
        <v>326</v>
      </c>
      <c r="K102" s="53" t="s">
        <v>327</v>
      </c>
      <c r="L102" s="53" t="s">
        <v>328</v>
      </c>
      <c r="M102" s="53" t="s">
        <v>329</v>
      </c>
      <c r="N102" s="53" t="s">
        <v>330</v>
      </c>
      <c r="O102" s="53" t="s">
        <v>331</v>
      </c>
      <c r="P102" s="54" t="s">
        <v>332</v>
      </c>
      <c r="Q102" s="82" t="s">
        <v>333</v>
      </c>
      <c r="R102" s="82" t="s">
        <v>430</v>
      </c>
      <c r="S102" s="82" t="s">
        <v>434</v>
      </c>
      <c r="T102" s="82" t="s">
        <v>424</v>
      </c>
      <c r="U102" s="160"/>
      <c r="V102" s="63"/>
      <c r="W102" s="160"/>
      <c r="X102" s="160"/>
      <c r="Y102" s="160"/>
      <c r="Z102" s="160"/>
    </row>
    <row r="103" spans="1:57" ht="13.5">
      <c r="A103" s="349">
        <v>222</v>
      </c>
      <c r="B103" s="400" t="s">
        <v>435</v>
      </c>
      <c r="C103" s="400"/>
      <c r="D103" s="159">
        <v>222</v>
      </c>
      <c r="E103" s="304">
        <v>222</v>
      </c>
      <c r="F103" s="304">
        <v>222</v>
      </c>
      <c r="G103" s="304">
        <v>222</v>
      </c>
      <c r="H103" s="304">
        <v>222</v>
      </c>
      <c r="I103" s="304">
        <v>222</v>
      </c>
      <c r="J103" s="304">
        <v>222</v>
      </c>
      <c r="K103" s="304">
        <v>222</v>
      </c>
      <c r="L103" s="304">
        <v>222</v>
      </c>
      <c r="M103" s="304">
        <v>222</v>
      </c>
      <c r="N103" s="304">
        <v>222</v>
      </c>
      <c r="O103" s="304">
        <v>222</v>
      </c>
      <c r="P103" s="159">
        <f>AVERAGE(D103:O103)</f>
        <v>222</v>
      </c>
      <c r="Q103" s="160"/>
      <c r="R103" s="160"/>
      <c r="S103" s="160"/>
      <c r="U103" s="160"/>
      <c r="V103" s="160"/>
      <c r="W103" s="160"/>
      <c r="X103" s="160"/>
      <c r="Y103" s="160"/>
      <c r="Z103" s="160"/>
      <c r="AT103" s="117">
        <f>$P$103</f>
        <v>222</v>
      </c>
      <c r="AU103" s="117">
        <f t="shared" ref="AU103:BD103" si="137">$P$103</f>
        <v>222</v>
      </c>
      <c r="AV103" s="117">
        <f t="shared" si="137"/>
        <v>222</v>
      </c>
      <c r="AW103" s="117">
        <f t="shared" si="137"/>
        <v>222</v>
      </c>
      <c r="AX103" s="117">
        <f t="shared" si="137"/>
        <v>222</v>
      </c>
      <c r="AY103" s="117">
        <f t="shared" si="137"/>
        <v>222</v>
      </c>
      <c r="AZ103" s="117">
        <f t="shared" si="137"/>
        <v>222</v>
      </c>
      <c r="BA103" s="117">
        <f t="shared" si="137"/>
        <v>222</v>
      </c>
      <c r="BB103" s="117">
        <f t="shared" si="137"/>
        <v>222</v>
      </c>
      <c r="BC103" s="117">
        <f t="shared" si="137"/>
        <v>222</v>
      </c>
      <c r="BD103" s="117">
        <f t="shared" si="137"/>
        <v>222</v>
      </c>
    </row>
    <row r="104" spans="1:57" s="76" customFormat="1" ht="13.5">
      <c r="A104" s="355">
        <f>SUM(D104:F104)</f>
        <v>151356</v>
      </c>
      <c r="C104" s="73" t="s">
        <v>411</v>
      </c>
      <c r="D104" s="159">
        <v>50463</v>
      </c>
      <c r="E104" s="159">
        <v>50446</v>
      </c>
      <c r="F104" s="159">
        <v>50447</v>
      </c>
      <c r="G104" s="159">
        <v>48050</v>
      </c>
      <c r="H104" s="159">
        <v>36788</v>
      </c>
      <c r="I104" s="159">
        <v>53265</v>
      </c>
      <c r="J104" s="159">
        <v>42049</v>
      </c>
      <c r="K104" s="159">
        <v>39150</v>
      </c>
      <c r="L104" s="159">
        <v>53732</v>
      </c>
      <c r="M104" s="159">
        <v>48548</v>
      </c>
      <c r="N104" s="159">
        <v>51408</v>
      </c>
      <c r="O104" s="159">
        <v>40676</v>
      </c>
      <c r="P104" s="159">
        <f>SUM(D104:O104)</f>
        <v>565022</v>
      </c>
      <c r="Q104" s="79"/>
      <c r="R104" s="79"/>
      <c r="S104" s="79"/>
      <c r="T104" s="79"/>
      <c r="U104" s="96"/>
      <c r="V104" s="160">
        <f t="shared" ref="V104:V119" si="138">D104+E104</f>
        <v>100909</v>
      </c>
      <c r="W104" s="160">
        <f t="shared" ref="W104:W120" si="139">V104+F104</f>
        <v>151356</v>
      </c>
      <c r="X104" s="160">
        <f t="shared" ref="X104:X120" si="140">W104+G104</f>
        <v>199406</v>
      </c>
      <c r="Y104" s="160">
        <f t="shared" ref="Y104:Y120" si="141">X104+H104</f>
        <v>236194</v>
      </c>
      <c r="Z104" s="160">
        <f t="shared" ref="Z104:Z120" si="142">Y104+I104</f>
        <v>289459</v>
      </c>
      <c r="AA104" s="48">
        <f t="shared" ref="AA104:AA120" si="143">Z104+J104</f>
        <v>331508</v>
      </c>
      <c r="AB104" s="48">
        <f t="shared" ref="AB104:AB120" si="144">AA104+K104</f>
        <v>370658</v>
      </c>
      <c r="AC104" s="48">
        <f t="shared" ref="AC104:AC120" si="145">AB104+L104</f>
        <v>424390</v>
      </c>
      <c r="AD104" s="48">
        <f t="shared" ref="AD104:AD120" si="146">AC104+M104</f>
        <v>472938</v>
      </c>
      <c r="AE104" s="48">
        <f t="shared" ref="AE104:AE120" si="147">AD104+N104</f>
        <v>524346</v>
      </c>
      <c r="AF104" s="48">
        <f t="shared" ref="AF104:AF120" si="148">AE104+O104</f>
        <v>565022</v>
      </c>
      <c r="AT104" s="388">
        <v>222</v>
      </c>
      <c r="AU104" s="388">
        <v>222</v>
      </c>
      <c r="AV104" s="388">
        <v>222</v>
      </c>
      <c r="AW104" s="388">
        <v>222</v>
      </c>
      <c r="AX104" s="388">
        <v>222</v>
      </c>
      <c r="AY104" s="388">
        <v>222</v>
      </c>
      <c r="AZ104" s="388">
        <v>222</v>
      </c>
      <c r="BA104" s="388">
        <v>222</v>
      </c>
      <c r="BB104" s="388">
        <v>222</v>
      </c>
      <c r="BC104" s="388">
        <v>222</v>
      </c>
      <c r="BD104" s="388">
        <v>222</v>
      </c>
      <c r="BE104" s="388">
        <v>222</v>
      </c>
    </row>
    <row r="105" spans="1:57" ht="14">
      <c r="A105" s="355">
        <f t="shared" ref="A105:A120" si="149">SUM(D105:F105)</f>
        <v>1695.8222041666711</v>
      </c>
      <c r="B105" s="398" t="s">
        <v>135</v>
      </c>
      <c r="C105" s="186" t="s">
        <v>493</v>
      </c>
      <c r="D105" s="62">
        <f>SUMIFS('DW P&amp;L by account 2026'!E:E,'DW P&amp;L by account 2026'!$R:$R,洗碗机!$C105)</f>
        <v>577.4803758333353</v>
      </c>
      <c r="E105" s="62">
        <f>SUMIFS('DW P&amp;L by account 2026'!F:F,'DW P&amp;L by account 2026'!$R:$R,洗碗机!$C105)</f>
        <v>536.4820058333338</v>
      </c>
      <c r="F105" s="62">
        <f>SUMIFS('DW P&amp;L by account 2026'!G:G,'DW P&amp;L by account 2026'!$R:$R,洗碗机!$C105)</f>
        <v>581.85982250000211</v>
      </c>
      <c r="G105" s="62">
        <f>SUMIFS('DW P&amp;L by account 2026'!H:H,'DW P&amp;L by account 2026'!$R:$R,洗碗机!$C105)</f>
        <v>568.2313525000003</v>
      </c>
      <c r="H105" s="62">
        <f>SUMIFS('DW P&amp;L by account 2026'!I:I,'DW P&amp;L by account 2026'!$R:$R,洗碗机!$C105)</f>
        <v>580.2352825000014</v>
      </c>
      <c r="I105" s="62">
        <f>SUMIFS('DW P&amp;L by account 2026'!J:J,'DW P&amp;L by account 2026'!$R:$R,洗碗机!$C105)</f>
        <v>569.22644083333478</v>
      </c>
      <c r="J105" s="62">
        <f>SUMIFS('DW P&amp;L by account 2026'!K:K,'DW P&amp;L by account 2026'!$R:$R,洗碗机!$C105)</f>
        <v>599.40400798429994</v>
      </c>
      <c r="K105" s="62">
        <f>SUMIFS('DW P&amp;L by account 2026'!L:L,'DW P&amp;L by account 2026'!$R:$R,洗碗机!$C105)</f>
        <v>599.68290465096641</v>
      </c>
      <c r="L105" s="62">
        <f>SUMIFS('DW P&amp;L by account 2026'!M:M,'DW P&amp;L by account 2026'!$R:$R,洗碗机!$C105)</f>
        <v>585.57916465096673</v>
      </c>
      <c r="M105" s="62">
        <f>SUMIFS('DW P&amp;L by account 2026'!N:N,'DW P&amp;L by account 2026'!$R:$R,洗碗机!$C105)</f>
        <v>601.43584798430004</v>
      </c>
      <c r="N105" s="62">
        <f>SUMIFS('DW P&amp;L by account 2026'!O:O,'DW P&amp;L by account 2026'!$R:$R,洗碗机!$C105)</f>
        <v>590.72093131763279</v>
      </c>
      <c r="O105" s="62">
        <f>SUMIFS('DW P&amp;L by account 2026'!P:P,'DW P&amp;L by account 2026'!$R:$R,洗碗机!$C105)</f>
        <v>613.63186341182836</v>
      </c>
      <c r="P105" s="159">
        <f>SUM(D105:O105)</f>
        <v>7003.970000000003</v>
      </c>
      <c r="Q105" s="87">
        <f>P105/$P$104*1000</f>
        <v>12.395924406483292</v>
      </c>
      <c r="R105" s="63">
        <f>P105/$P$121</f>
        <v>0.31009156248489156</v>
      </c>
      <c r="S105" s="160"/>
      <c r="U105" s="121"/>
      <c r="V105" s="62">
        <f t="shared" si="138"/>
        <v>1113.962381666669</v>
      </c>
      <c r="W105" s="62">
        <f t="shared" si="139"/>
        <v>1695.8222041666711</v>
      </c>
      <c r="X105" s="62">
        <f t="shared" si="140"/>
        <v>2264.0535566666713</v>
      </c>
      <c r="Y105" s="62">
        <f t="shared" si="141"/>
        <v>2844.2888391666729</v>
      </c>
      <c r="Z105" s="62">
        <f t="shared" si="142"/>
        <v>3413.5152800000078</v>
      </c>
      <c r="AA105" s="117">
        <f t="shared" si="143"/>
        <v>4012.9192879843076</v>
      </c>
      <c r="AB105" s="117">
        <f t="shared" si="144"/>
        <v>4612.6021926352742</v>
      </c>
      <c r="AC105" s="117">
        <f t="shared" si="145"/>
        <v>5198.1813572862411</v>
      </c>
      <c r="AD105" s="117">
        <f t="shared" si="146"/>
        <v>5799.6172052705415</v>
      </c>
      <c r="AE105" s="117">
        <f t="shared" si="147"/>
        <v>6390.3381365881742</v>
      </c>
      <c r="AF105" s="117">
        <f t="shared" si="148"/>
        <v>7003.970000000003</v>
      </c>
      <c r="AH105" s="50">
        <f>V105/V$104*1000</f>
        <v>11.039276790639775</v>
      </c>
      <c r="AI105" s="50">
        <f t="shared" ref="AI105:AP105" si="150">W105/W$104*1000</f>
        <v>11.204195434384307</v>
      </c>
      <c r="AJ105" s="50">
        <f t="shared" si="150"/>
        <v>11.353989131052582</v>
      </c>
      <c r="AK105" s="50">
        <f t="shared" si="150"/>
        <v>12.042172278578935</v>
      </c>
      <c r="AL105" s="50">
        <f t="shared" si="150"/>
        <v>11.79274190818046</v>
      </c>
      <c r="AM105" s="50">
        <f t="shared" si="150"/>
        <v>12.105045090870529</v>
      </c>
      <c r="AN105" s="50">
        <f t="shared" si="150"/>
        <v>12.444361628874256</v>
      </c>
      <c r="AO105" s="50">
        <f t="shared" si="150"/>
        <v>12.24859529509706</v>
      </c>
      <c r="AP105" s="50">
        <f t="shared" si="150"/>
        <v>12.26295456332657</v>
      </c>
      <c r="AQ105" s="50">
        <f t="shared" ref="AQ105" si="151">AE105/AE$104*1000</f>
        <v>12.18725447812737</v>
      </c>
      <c r="AR105" s="50">
        <f t="shared" ref="AR105" si="152">AF105/AF$104*1000</f>
        <v>12.395924406483292</v>
      </c>
      <c r="AT105" s="118">
        <f>AH105/AT$103</f>
        <v>4.9726472029908896E-2</v>
      </c>
      <c r="AU105" s="118">
        <f t="shared" ref="AU105:BD105" si="153">AI105/AU$103</f>
        <v>5.0469348803532911E-2</v>
      </c>
      <c r="AV105" s="118">
        <f t="shared" si="153"/>
        <v>5.1144095184921544E-2</v>
      </c>
      <c r="AW105" s="118">
        <f t="shared" si="153"/>
        <v>5.4244019272878086E-2</v>
      </c>
      <c r="AX105" s="118">
        <f t="shared" si="153"/>
        <v>5.312045904585793E-2</v>
      </c>
      <c r="AY105" s="118">
        <f t="shared" si="153"/>
        <v>5.4527230139056436E-2</v>
      </c>
      <c r="AZ105" s="118">
        <f t="shared" si="153"/>
        <v>5.6055683012947104E-2</v>
      </c>
      <c r="BA105" s="118">
        <f t="shared" si="153"/>
        <v>5.5173852680617384E-2</v>
      </c>
      <c r="BB105" s="118">
        <f t="shared" si="153"/>
        <v>5.52385340690386E-2</v>
      </c>
      <c r="BC105" s="118">
        <f t="shared" si="153"/>
        <v>5.4897542694267429E-2</v>
      </c>
      <c r="BD105" s="118">
        <f t="shared" si="153"/>
        <v>5.5837497326501319E-2</v>
      </c>
    </row>
    <row r="106" spans="1:57" ht="13.5">
      <c r="A106" s="355">
        <f t="shared" si="149"/>
        <v>174.52219343775866</v>
      </c>
      <c r="B106" s="398"/>
      <c r="C106" s="48" t="s">
        <v>402</v>
      </c>
      <c r="D106" s="62">
        <f>SUMIFS('DW P&amp;L by account 2026'!E:E,'DW P&amp;L by account 2026'!$R:$R,洗碗机!$C106)</f>
        <v>58.18179877648506</v>
      </c>
      <c r="E106" s="62">
        <f>SUMIFS('DW P&amp;L by account 2026'!F:F,'DW P&amp;L by account 2026'!$R:$R,洗碗机!$C106)</f>
        <v>58.597318058364429</v>
      </c>
      <c r="F106" s="62">
        <f>SUMIFS('DW P&amp;L by account 2026'!G:G,'DW P&amp;L by account 2026'!$R:$R,洗碗机!$C106)</f>
        <v>57.74307660290917</v>
      </c>
      <c r="G106" s="62">
        <f>SUMIFS('DW P&amp;L by account 2026'!H:H,'DW P&amp;L by account 2026'!$R:$R,洗碗机!$C106)</f>
        <v>57.07864197330953</v>
      </c>
      <c r="H106" s="62">
        <f>SUMIFS('DW P&amp;L by account 2026'!I:I,'DW P&amp;L by account 2026'!$R:$R,洗碗机!$C106)</f>
        <v>56.424026574689194</v>
      </c>
      <c r="I106" s="62">
        <f>SUMIFS('DW P&amp;L by account 2026'!J:J,'DW P&amp;L by account 2026'!$R:$R,洗碗机!$C106)</f>
        <v>57.279085295260295</v>
      </c>
      <c r="J106" s="62">
        <f>SUMIFS('DW P&amp;L by account 2026'!K:K,'DW P&amp;L by account 2026'!$R:$R,洗碗机!$C106)</f>
        <v>55.437846523075677</v>
      </c>
      <c r="K106" s="62">
        <f>SUMIFS('DW P&amp;L by account 2026'!L:L,'DW P&amp;L by account 2026'!$R:$R,洗碗机!$C106)</f>
        <v>55.099315995114772</v>
      </c>
      <c r="L106" s="62">
        <f>SUMIFS('DW P&amp;L by account 2026'!M:M,'DW P&amp;L by account 2026'!$R:$R,洗碗机!$C106)</f>
        <v>54.763472217375757</v>
      </c>
      <c r="M106" s="62">
        <f>SUMIFS('DW P&amp;L by account 2026'!N:N,'DW P&amp;L by account 2026'!$R:$R,洗碗机!$C106)</f>
        <v>54.041449353686247</v>
      </c>
      <c r="N106" s="62">
        <f>SUMIFS('DW P&amp;L by account 2026'!O:O,'DW P&amp;L by account 2026'!$R:$R,洗碗机!$C106)</f>
        <v>53.331844573647416</v>
      </c>
      <c r="O106" s="62">
        <f>SUMIFS('DW P&amp;L by account 2026'!P:P,'DW P&amp;L by account 2026'!$R:$R,洗碗机!$C106)</f>
        <v>55.616132731094183</v>
      </c>
      <c r="P106" s="159">
        <f t="shared" ref="P106:P115" si="154">SUM(D106:O106)</f>
        <v>673.59400867501176</v>
      </c>
      <c r="Q106" s="87">
        <f t="shared" ref="Q106:Q117" si="155">P106/$P$104*1000</f>
        <v>1.1921553650566026</v>
      </c>
      <c r="R106" s="63">
        <f t="shared" ref="R106:R117" si="156">P106/$P$121</f>
        <v>2.9822489049852571E-2</v>
      </c>
      <c r="S106" s="160"/>
      <c r="U106" s="160"/>
      <c r="V106" s="62">
        <f t="shared" si="138"/>
        <v>116.77911683484949</v>
      </c>
      <c r="W106" s="62">
        <f t="shared" si="139"/>
        <v>174.52219343775866</v>
      </c>
      <c r="X106" s="62">
        <f t="shared" si="140"/>
        <v>231.6008354110682</v>
      </c>
      <c r="Y106" s="62">
        <f t="shared" si="141"/>
        <v>288.02486198575741</v>
      </c>
      <c r="Z106" s="62">
        <f t="shared" si="142"/>
        <v>345.30394728101771</v>
      </c>
      <c r="AA106" s="117">
        <f t="shared" si="143"/>
        <v>400.74179380409339</v>
      </c>
      <c r="AB106" s="117">
        <f t="shared" si="144"/>
        <v>455.84110979920814</v>
      </c>
      <c r="AC106" s="117">
        <f t="shared" si="145"/>
        <v>510.60458201658389</v>
      </c>
      <c r="AD106" s="117">
        <f t="shared" si="146"/>
        <v>564.64603137027018</v>
      </c>
      <c r="AE106" s="117">
        <f t="shared" si="147"/>
        <v>617.97787594391764</v>
      </c>
      <c r="AF106" s="117">
        <f t="shared" si="148"/>
        <v>673.59400867501176</v>
      </c>
      <c r="AH106" s="50">
        <f t="shared" ref="AH106:AH121" si="157">V106/V$104*1000</f>
        <v>1.157271569779202</v>
      </c>
      <c r="AI106" s="50">
        <f t="shared" ref="AI106:AI121" si="158">W106/W$104*1000</f>
        <v>1.1530576484431316</v>
      </c>
      <c r="AJ106" s="50">
        <f t="shared" ref="AJ106:AJ121" si="159">X106/X$104*1000</f>
        <v>1.1614536945280893</v>
      </c>
      <c r="AK106" s="50">
        <f t="shared" ref="AK106:AK121" si="160">Y106/Y$104*1000</f>
        <v>1.2194419078628476</v>
      </c>
      <c r="AL106" s="50">
        <f t="shared" ref="AL106:AL121" si="161">Z106/Z$104*1000</f>
        <v>1.1929286955355256</v>
      </c>
      <c r="AM106" s="50">
        <f t="shared" ref="AM106:AM121" si="162">AA106/AA$104*1000</f>
        <v>1.20884501672386</v>
      </c>
      <c r="AN106" s="50">
        <f t="shared" ref="AN106:AN121" si="163">AB106/AB$104*1000</f>
        <v>1.2298159214132924</v>
      </c>
      <c r="AO106" s="50">
        <f t="shared" ref="AO106:AO121" si="164">AC106/AC$104*1000</f>
        <v>1.20314941920541</v>
      </c>
      <c r="AP106" s="50">
        <f t="shared" ref="AP106:AP121" si="165">AD106/AD$104*1000</f>
        <v>1.1939113189683854</v>
      </c>
      <c r="AQ106" s="50">
        <f t="shared" ref="AQ106:AQ121" si="166">AE106/AE$104*1000</f>
        <v>1.1785688761693951</v>
      </c>
      <c r="AR106" s="50">
        <f t="shared" ref="AR106:AR121" si="167">AF106/AF$104*1000</f>
        <v>1.1921553650566026</v>
      </c>
      <c r="AT106" s="118">
        <f t="shared" ref="AT106:AT121" si="168">AH106/AT$103</f>
        <v>5.2129349990054146E-3</v>
      </c>
      <c r="AU106" s="118">
        <f t="shared" ref="AU106:AU121" si="169">AI106/AU$103</f>
        <v>5.1939533713654578E-3</v>
      </c>
      <c r="AV106" s="118">
        <f t="shared" ref="AV106:AV121" si="170">AJ106/AV$103</f>
        <v>5.2317733987751773E-3</v>
      </c>
      <c r="AW106" s="118">
        <f t="shared" ref="AW106:AW121" si="171">AK106/AW$103</f>
        <v>5.4929815669497641E-3</v>
      </c>
      <c r="AX106" s="118">
        <f t="shared" ref="AX106:AX121" si="172">AL106/AX$103</f>
        <v>5.3735526825924576E-3</v>
      </c>
      <c r="AY106" s="118">
        <f t="shared" ref="AY106:AY121" si="173">AM106/AY$103</f>
        <v>5.4452478230804504E-3</v>
      </c>
      <c r="AZ106" s="118">
        <f t="shared" ref="AZ106:AZ121" si="174">AN106/AZ$103</f>
        <v>5.5397113577175337E-3</v>
      </c>
      <c r="BA106" s="118">
        <f t="shared" ref="BA106:BA121" si="175">AO106/BA$103</f>
        <v>5.4195919784027474E-3</v>
      </c>
      <c r="BB106" s="118">
        <f t="shared" ref="BB106:BB121" si="176">AP106/BB$103</f>
        <v>5.3779789142720065E-3</v>
      </c>
      <c r="BC106" s="118">
        <f t="shared" ref="BC106:BC121" si="177">AQ106/BC$103</f>
        <v>5.308868811573852E-3</v>
      </c>
      <c r="BD106" s="118">
        <f t="shared" ref="BD106:BD121" si="178">AR106/BD$103</f>
        <v>5.3700692119666785E-3</v>
      </c>
    </row>
    <row r="107" spans="1:57" ht="13.5">
      <c r="A107" s="355">
        <f t="shared" si="149"/>
        <v>26.587912255443683</v>
      </c>
      <c r="B107" s="398"/>
      <c r="C107" s="48" t="s">
        <v>403</v>
      </c>
      <c r="D107" s="62">
        <f>SUMIFS('DW P&amp;L by account 2026'!E:E,'DW P&amp;L by account 2026'!$R:$R,洗碗机!$C107)</f>
        <v>9.0299611846539385</v>
      </c>
      <c r="E107" s="62">
        <f>SUMIFS('DW P&amp;L by account 2026'!F:F,'DW P&amp;L by account 2026'!$R:$R,洗碗机!$C107)</f>
        <v>8.8615909564808071</v>
      </c>
      <c r="F107" s="62">
        <f>SUMIFS('DW P&amp;L by account 2026'!G:G,'DW P&amp;L by account 2026'!$R:$R,洗碗机!$C107)</f>
        <v>8.696360114308936</v>
      </c>
      <c r="G107" s="62">
        <f>SUMIFS('DW P&amp;L by account 2026'!H:H,'DW P&amp;L by account 2026'!$R:$R,洗碗机!$C107)</f>
        <v>8.5678424771516628</v>
      </c>
      <c r="H107" s="62">
        <f>SUMIFS('DW P&amp;L by account 2026'!I:I,'DW P&amp;L by account 2026'!$R:$R,洗碗机!$C107)</f>
        <v>8.4412241154203578</v>
      </c>
      <c r="I107" s="62">
        <f>SUMIFS('DW P&amp;L by account 2026'!J:J,'DW P&amp;L by account 2026'!$R:$R,洗碗机!$C107)</f>
        <v>8.3164769610052787</v>
      </c>
      <c r="J107" s="62">
        <f>SUMIFS('DW P&amp;L by account 2026'!K:K,'DW P&amp;L by account 2026'!$R:$R,洗碗机!$C107)</f>
        <v>8.2504731756004741</v>
      </c>
      <c r="K107" s="62">
        <f>SUMIFS('DW P&amp;L by account 2026'!L:L,'DW P&amp;L by account 2026'!$R:$R,洗碗机!$C107)</f>
        <v>8.1849932297623766</v>
      </c>
      <c r="L107" s="62">
        <f>SUMIFS('DW P&amp;L by account 2026'!M:M,'DW P&amp;L by account 2026'!$R:$R,洗碗机!$C107)</f>
        <v>8.1200329660341026</v>
      </c>
      <c r="M107" s="62">
        <f>SUMIFS('DW P&amp;L by account 2026'!N:N,'DW P&amp;L by account 2026'!$R:$R,洗碗机!$C107)</f>
        <v>7.9803763793946958</v>
      </c>
      <c r="N107" s="62">
        <f>SUMIFS('DW P&amp;L by account 2026'!O:O,'DW P&amp;L by account 2026'!$R:$R,洗碗机!$C107)</f>
        <v>7.8431217487908542</v>
      </c>
      <c r="O107" s="62">
        <f>SUMIFS('DW P&amp;L by account 2026'!P:P,'DW P&amp;L by account 2026'!$R:$R,洗碗机!$C107)</f>
        <v>7.7082277629394138</v>
      </c>
      <c r="P107" s="159">
        <f t="shared" si="154"/>
        <v>100.0006810715429</v>
      </c>
      <c r="Q107" s="87">
        <f t="shared" si="155"/>
        <v>0.17698546440942636</v>
      </c>
      <c r="R107" s="63">
        <f t="shared" si="156"/>
        <v>4.4273986671884728E-3</v>
      </c>
      <c r="S107" s="160"/>
      <c r="U107" s="160"/>
      <c r="V107" s="62">
        <f t="shared" si="138"/>
        <v>17.891552141134746</v>
      </c>
      <c r="W107" s="62">
        <f t="shared" si="139"/>
        <v>26.587912255443683</v>
      </c>
      <c r="X107" s="62">
        <f t="shared" si="140"/>
        <v>35.155754732595348</v>
      </c>
      <c r="Y107" s="62">
        <f t="shared" si="141"/>
        <v>43.596978848015709</v>
      </c>
      <c r="Z107" s="62">
        <f t="shared" si="142"/>
        <v>51.913455809020988</v>
      </c>
      <c r="AA107" s="117">
        <f t="shared" si="143"/>
        <v>60.163928984621464</v>
      </c>
      <c r="AB107" s="117">
        <f t="shared" si="144"/>
        <v>68.348922214383833</v>
      </c>
      <c r="AC107" s="117">
        <f t="shared" si="145"/>
        <v>76.468955180417936</v>
      </c>
      <c r="AD107" s="117">
        <f t="shared" si="146"/>
        <v>84.449331559812634</v>
      </c>
      <c r="AE107" s="117">
        <f t="shared" si="147"/>
        <v>92.292453308603484</v>
      </c>
      <c r="AF107" s="117">
        <f t="shared" si="148"/>
        <v>100.0006810715429</v>
      </c>
      <c r="AH107" s="50">
        <f t="shared" si="157"/>
        <v>0.1773038296002809</v>
      </c>
      <c r="AI107" s="50">
        <f t="shared" si="158"/>
        <v>0.17566473912790825</v>
      </c>
      <c r="AJ107" s="50">
        <f t="shared" si="159"/>
        <v>0.17630239176652332</v>
      </c>
      <c r="AK107" s="50">
        <f t="shared" si="160"/>
        <v>0.18458122919301806</v>
      </c>
      <c r="AL107" s="50">
        <f t="shared" si="161"/>
        <v>0.17934649055313873</v>
      </c>
      <c r="AM107" s="50">
        <f t="shared" si="162"/>
        <v>0.18148560211102438</v>
      </c>
      <c r="AN107" s="50">
        <f t="shared" si="163"/>
        <v>0.18439888580412087</v>
      </c>
      <c r="AO107" s="50">
        <f t="shared" si="164"/>
        <v>0.18018557265821045</v>
      </c>
      <c r="AP107" s="50">
        <f t="shared" si="165"/>
        <v>0.17856321877246623</v>
      </c>
      <c r="AQ107" s="50">
        <f t="shared" si="166"/>
        <v>0.17601441282779592</v>
      </c>
      <c r="AR107" s="50">
        <f t="shared" si="167"/>
        <v>0.17698546440942636</v>
      </c>
      <c r="AT107" s="118">
        <f t="shared" si="168"/>
        <v>7.9866589910036442E-4</v>
      </c>
      <c r="AU107" s="118">
        <f t="shared" si="169"/>
        <v>7.9128260868427142E-4</v>
      </c>
      <c r="AV107" s="118">
        <f t="shared" si="170"/>
        <v>7.9415491786722216E-4</v>
      </c>
      <c r="AW107" s="118">
        <f t="shared" si="171"/>
        <v>8.3144697834692822E-4</v>
      </c>
      <c r="AX107" s="118">
        <f t="shared" si="172"/>
        <v>8.07867074563688E-4</v>
      </c>
      <c r="AY107" s="118">
        <f t="shared" si="173"/>
        <v>8.1750271221182154E-4</v>
      </c>
      <c r="AZ107" s="118">
        <f t="shared" si="174"/>
        <v>8.3062561173027417E-4</v>
      </c>
      <c r="BA107" s="118">
        <f t="shared" si="175"/>
        <v>8.1164672368563265E-4</v>
      </c>
      <c r="BB107" s="118">
        <f t="shared" si="176"/>
        <v>8.0433882329939744E-4</v>
      </c>
      <c r="BC107" s="118">
        <f t="shared" si="177"/>
        <v>7.9285771544052215E-4</v>
      </c>
      <c r="BD107" s="118">
        <f t="shared" si="178"/>
        <v>7.9723182166408272E-4</v>
      </c>
    </row>
    <row r="108" spans="1:57" ht="13.5">
      <c r="A108" s="355">
        <f t="shared" si="149"/>
        <v>16.511197701397219</v>
      </c>
      <c r="B108" s="398"/>
      <c r="C108" s="48" t="s">
        <v>383</v>
      </c>
      <c r="D108" s="62">
        <f>SUMIFS('DW P&amp;L by account 2026'!E:E,'DW P&amp;L by account 2026'!$R:$R,洗碗机!$C108)</f>
        <v>5.4572979463883371</v>
      </c>
      <c r="E108" s="62">
        <f>SUMIFS('DW P&amp;L by account 2026'!F:F,'DW P&amp;L by account 2026'!$R:$R,洗碗机!$C108)</f>
        <v>5.5062041921121363</v>
      </c>
      <c r="F108" s="62">
        <f>SUMIFS('DW P&amp;L by account 2026'!G:G,'DW P&amp;L by account 2026'!$R:$R,洗碗机!$C108)</f>
        <v>5.5476955628967453</v>
      </c>
      <c r="G108" s="62">
        <f>SUMIFS('DW P&amp;L by account 2026'!H:H,'DW P&amp;L by account 2026'!$R:$R,洗碗机!$C108)</f>
        <v>5.2719308124772724</v>
      </c>
      <c r="H108" s="62">
        <f>SUMIFS('DW P&amp;L by account 2026'!I:I,'DW P&amp;L by account 2026'!$R:$R,洗碗机!$C108)</f>
        <v>3.5295151063944878</v>
      </c>
      <c r="I108" s="62">
        <f>SUMIFS('DW P&amp;L by account 2026'!J:J,'DW P&amp;L by account 2026'!$R:$R,洗碗机!$C108)</f>
        <v>6.3173329858648746</v>
      </c>
      <c r="J108" s="62">
        <f>SUMIFS('DW P&amp;L by account 2026'!K:K,'DW P&amp;L by account 2026'!$R:$R,洗碗机!$C108)</f>
        <v>4.979260792455622</v>
      </c>
      <c r="K108" s="62">
        <f>SUMIFS('DW P&amp;L by account 2026'!L:L,'DW P&amp;L by account 2026'!$R:$R,洗碗机!$C108)</f>
        <v>4.49154294393042</v>
      </c>
      <c r="L108" s="62">
        <f>SUMIFS('DW P&amp;L by account 2026'!M:M,'DW P&amp;L by account 2026'!$R:$R,洗碗机!$C108)</f>
        <v>6.7495712397684979</v>
      </c>
      <c r="M108" s="62">
        <f>SUMIFS('DW P&amp;L by account 2026'!N:N,'DW P&amp;L by account 2026'!$R:$R,洗碗机!$C108)</f>
        <v>6.0058595166822055</v>
      </c>
      <c r="N108" s="62">
        <f>SUMIFS('DW P&amp;L by account 2026'!O:O,'DW P&amp;L by account 2026'!$R:$R,洗碗机!$C108)</f>
        <v>6.8070388725079614</v>
      </c>
      <c r="O108" s="62">
        <f>SUMIFS('DW P&amp;L by account 2026'!P:P,'DW P&amp;L by account 2026'!$R:$R,洗碗机!$C108)</f>
        <v>4.8628968279332012</v>
      </c>
      <c r="P108" s="159">
        <f t="shared" si="154"/>
        <v>65.526146799411762</v>
      </c>
      <c r="Q108" s="87">
        <f t="shared" si="155"/>
        <v>0.11597096537729816</v>
      </c>
      <c r="R108" s="63">
        <f t="shared" si="156"/>
        <v>2.9010839915996158E-3</v>
      </c>
      <c r="S108" s="160"/>
      <c r="U108" s="160"/>
      <c r="V108" s="62">
        <f t="shared" si="138"/>
        <v>10.963502138500473</v>
      </c>
      <c r="W108" s="62">
        <f t="shared" si="139"/>
        <v>16.511197701397219</v>
      </c>
      <c r="X108" s="62">
        <f t="shared" si="140"/>
        <v>21.783128513874491</v>
      </c>
      <c r="Y108" s="62">
        <f t="shared" si="141"/>
        <v>25.312643620268979</v>
      </c>
      <c r="Z108" s="62">
        <f t="shared" si="142"/>
        <v>31.629976606133852</v>
      </c>
      <c r="AA108" s="117">
        <f t="shared" si="143"/>
        <v>36.609237398589471</v>
      </c>
      <c r="AB108" s="117">
        <f t="shared" si="144"/>
        <v>41.10078034251989</v>
      </c>
      <c r="AC108" s="117">
        <f t="shared" si="145"/>
        <v>47.85035158228839</v>
      </c>
      <c r="AD108" s="117">
        <f t="shared" si="146"/>
        <v>53.856211098970597</v>
      </c>
      <c r="AE108" s="117">
        <f t="shared" si="147"/>
        <v>60.663249971478557</v>
      </c>
      <c r="AF108" s="117">
        <f t="shared" si="148"/>
        <v>65.526146799411762</v>
      </c>
      <c r="AH108" s="50">
        <f t="shared" si="157"/>
        <v>0.10864741637019962</v>
      </c>
      <c r="AI108" s="50">
        <f t="shared" si="158"/>
        <v>0.1090884913805678</v>
      </c>
      <c r="AJ108" s="50">
        <f t="shared" si="159"/>
        <v>0.10924008562367477</v>
      </c>
      <c r="AK108" s="50">
        <f t="shared" si="160"/>
        <v>0.10716886805028485</v>
      </c>
      <c r="AL108" s="50">
        <f t="shared" si="161"/>
        <v>0.10927273501992978</v>
      </c>
      <c r="AM108" s="50">
        <f t="shared" si="162"/>
        <v>0.11043244023851452</v>
      </c>
      <c r="AN108" s="50">
        <f t="shared" si="163"/>
        <v>0.11088599286274649</v>
      </c>
      <c r="AO108" s="50">
        <f t="shared" si="164"/>
        <v>0.1127508932403883</v>
      </c>
      <c r="AP108" s="50">
        <f t="shared" si="165"/>
        <v>0.11387583805693473</v>
      </c>
      <c r="AQ108" s="50">
        <f t="shared" si="166"/>
        <v>0.11569316819710374</v>
      </c>
      <c r="AR108" s="50">
        <f t="shared" si="167"/>
        <v>0.11597096537729816</v>
      </c>
      <c r="AT108" s="118">
        <f t="shared" si="168"/>
        <v>4.8940277644234065E-4</v>
      </c>
      <c r="AU108" s="118">
        <f t="shared" si="169"/>
        <v>4.9138960081336841E-4</v>
      </c>
      <c r="AV108" s="118">
        <f t="shared" si="170"/>
        <v>4.9207245776430072E-4</v>
      </c>
      <c r="AW108" s="118">
        <f t="shared" si="171"/>
        <v>4.8274264887515698E-4</v>
      </c>
      <c r="AX108" s="118">
        <f t="shared" si="172"/>
        <v>4.9221952711680074E-4</v>
      </c>
      <c r="AY108" s="118">
        <f t="shared" si="173"/>
        <v>4.9744342449781318E-4</v>
      </c>
      <c r="AZ108" s="118">
        <f t="shared" si="174"/>
        <v>4.9948645433669592E-4</v>
      </c>
      <c r="BA108" s="118">
        <f t="shared" si="175"/>
        <v>5.0788690648823553E-4</v>
      </c>
      <c r="BB108" s="118">
        <f t="shared" si="176"/>
        <v>5.1295422548168794E-4</v>
      </c>
      <c r="BC108" s="118">
        <f t="shared" si="177"/>
        <v>5.2114039728425108E-4</v>
      </c>
      <c r="BD108" s="118">
        <f t="shared" si="178"/>
        <v>5.2239173593377549E-4</v>
      </c>
    </row>
    <row r="109" spans="1:57" ht="13.5">
      <c r="A109" s="355">
        <f t="shared" si="149"/>
        <v>614.21852130499076</v>
      </c>
      <c r="B109" s="398"/>
      <c r="C109" s="48" t="s">
        <v>140</v>
      </c>
      <c r="D109" s="62">
        <f>SUMIFS('DW P&amp;L by account 2026'!E:E,'DW P&amp;L by account 2026'!$R:$R,洗碗机!$C109)</f>
        <v>194.74895348822281</v>
      </c>
      <c r="E109" s="62">
        <f>SUMIFS('DW P&amp;L by account 2026'!F:F,'DW P&amp;L by account 2026'!$R:$R,洗碗机!$C109)</f>
        <v>207.51638681160111</v>
      </c>
      <c r="F109" s="62">
        <f>SUMIFS('DW P&amp;L by account 2026'!G:G,'DW P&amp;L by account 2026'!$R:$R,洗碗机!$C109)</f>
        <v>211.95318100516678</v>
      </c>
      <c r="G109" s="62">
        <f>SUMIFS('DW P&amp;L by account 2026'!H:H,'DW P&amp;L by account 2026'!$R:$R,洗碗机!$C109)</f>
        <v>204.69927393420895</v>
      </c>
      <c r="H109" s="62">
        <f>SUMIFS('DW P&amp;L by account 2026'!I:I,'DW P&amp;L by account 2026'!$R:$R,洗碗机!$C109)</f>
        <v>228.48498702853243</v>
      </c>
      <c r="I109" s="62">
        <f>SUMIFS('DW P&amp;L by account 2026'!J:J,'DW P&amp;L by account 2026'!$R:$R,洗碗机!$C109)</f>
        <v>217.31855808470829</v>
      </c>
      <c r="J109" s="62">
        <f>SUMIFS('DW P&amp;L by account 2026'!K:K,'DW P&amp;L by account 2026'!$R:$R,洗碗机!$C109)</f>
        <v>251.55222094085053</v>
      </c>
      <c r="K109" s="62">
        <f>SUMIFS('DW P&amp;L by account 2026'!L:L,'DW P&amp;L by account 2026'!$R:$R,洗碗机!$C109)</f>
        <v>229.24654681839493</v>
      </c>
      <c r="L109" s="62">
        <f>SUMIFS('DW P&amp;L by account 2026'!M:M,'DW P&amp;L by account 2026'!$R:$R,洗碗机!$C109)</f>
        <v>235.05248519491039</v>
      </c>
      <c r="M109" s="62">
        <f>SUMIFS('DW P&amp;L by account 2026'!N:N,'DW P&amp;L by account 2026'!$R:$R,洗碗机!$C109)</f>
        <v>218.98304817934547</v>
      </c>
      <c r="N109" s="62">
        <f>SUMIFS('DW P&amp;L by account 2026'!O:O,'DW P&amp;L by account 2026'!$R:$R,洗碗机!$C109)</f>
        <v>213.59590329869292</v>
      </c>
      <c r="O109" s="62">
        <f>SUMIFS('DW P&amp;L by account 2026'!P:P,'DW P&amp;L by account 2026'!$R:$R,洗碗机!$C109)</f>
        <v>288.17726158033099</v>
      </c>
      <c r="P109" s="159">
        <f t="shared" si="154"/>
        <v>2701.3288063649657</v>
      </c>
      <c r="Q109" s="87">
        <f t="shared" si="155"/>
        <v>4.7809267716389199</v>
      </c>
      <c r="R109" s="63">
        <f t="shared" si="156"/>
        <v>0.11959778102292827</v>
      </c>
      <c r="S109" s="160"/>
      <c r="U109" s="160"/>
      <c r="V109" s="62">
        <f t="shared" si="138"/>
        <v>402.26534029982395</v>
      </c>
      <c r="W109" s="62">
        <f t="shared" si="139"/>
        <v>614.21852130499076</v>
      </c>
      <c r="X109" s="62">
        <f t="shared" si="140"/>
        <v>818.91779523919968</v>
      </c>
      <c r="Y109" s="62">
        <f t="shared" si="141"/>
        <v>1047.4027822677322</v>
      </c>
      <c r="Z109" s="62">
        <f t="shared" si="142"/>
        <v>1264.7213403524404</v>
      </c>
      <c r="AA109" s="117">
        <f t="shared" si="143"/>
        <v>1516.2735612932909</v>
      </c>
      <c r="AB109" s="117">
        <f t="shared" si="144"/>
        <v>1745.5201081116859</v>
      </c>
      <c r="AC109" s="117">
        <f t="shared" si="145"/>
        <v>1980.5725933065962</v>
      </c>
      <c r="AD109" s="117">
        <f t="shared" si="146"/>
        <v>2199.5556414859416</v>
      </c>
      <c r="AE109" s="117">
        <f t="shared" si="147"/>
        <v>2413.1515447846346</v>
      </c>
      <c r="AF109" s="117">
        <f t="shared" si="148"/>
        <v>2701.3288063649657</v>
      </c>
      <c r="AH109" s="50">
        <f t="shared" si="157"/>
        <v>3.9864168736170602</v>
      </c>
      <c r="AI109" s="50">
        <f t="shared" si="158"/>
        <v>4.0581048739725603</v>
      </c>
      <c r="AJ109" s="50">
        <f t="shared" si="159"/>
        <v>4.1067861310050837</v>
      </c>
      <c r="AK109" s="50">
        <f t="shared" si="160"/>
        <v>4.4345020714655421</v>
      </c>
      <c r="AL109" s="50">
        <f t="shared" si="161"/>
        <v>4.369258998173974</v>
      </c>
      <c r="AM109" s="50">
        <f t="shared" si="162"/>
        <v>4.5738671805606224</v>
      </c>
      <c r="AN109" s="50">
        <f t="shared" si="163"/>
        <v>4.709247090610984</v>
      </c>
      <c r="AO109" s="50">
        <f t="shared" si="164"/>
        <v>4.6668691376012541</v>
      </c>
      <c r="AP109" s="50">
        <f t="shared" si="165"/>
        <v>4.6508329664479104</v>
      </c>
      <c r="AQ109" s="50">
        <f t="shared" si="166"/>
        <v>4.6022121743746203</v>
      </c>
      <c r="AR109" s="50">
        <f t="shared" si="167"/>
        <v>4.7809267716389199</v>
      </c>
      <c r="AT109" s="118">
        <f t="shared" si="168"/>
        <v>1.7956832764040812E-2</v>
      </c>
      <c r="AU109" s="118">
        <f t="shared" si="169"/>
        <v>1.8279751684561082E-2</v>
      </c>
      <c r="AV109" s="118">
        <f t="shared" si="170"/>
        <v>1.8499036626149025E-2</v>
      </c>
      <c r="AW109" s="118">
        <f t="shared" si="171"/>
        <v>1.9975234556151092E-2</v>
      </c>
      <c r="AX109" s="118">
        <f t="shared" si="172"/>
        <v>1.9681346838621504E-2</v>
      </c>
      <c r="AY109" s="118">
        <f t="shared" si="173"/>
        <v>2.060300531784064E-2</v>
      </c>
      <c r="AZ109" s="118">
        <f t="shared" si="174"/>
        <v>2.121282473248191E-2</v>
      </c>
      <c r="BA109" s="118">
        <f t="shared" si="175"/>
        <v>2.1021933052257902E-2</v>
      </c>
      <c r="BB109" s="118">
        <f t="shared" si="176"/>
        <v>2.0949698047062659E-2</v>
      </c>
      <c r="BC109" s="118">
        <f t="shared" si="177"/>
        <v>2.0730685470155948E-2</v>
      </c>
      <c r="BD109" s="118">
        <f t="shared" si="178"/>
        <v>2.1535706178553694E-2</v>
      </c>
    </row>
    <row r="110" spans="1:57" ht="13.5">
      <c r="A110" s="355">
        <f t="shared" si="149"/>
        <v>322.19400642241544</v>
      </c>
      <c r="B110" s="398"/>
      <c r="C110" s="48" t="s">
        <v>141</v>
      </c>
      <c r="D110" s="62">
        <f>SUMIFS('DW P&amp;L by account 2026'!E:E,'DW P&amp;L by account 2026'!$R:$R,洗碗机!$C110)</f>
        <v>106.57999537585221</v>
      </c>
      <c r="E110" s="62">
        <f>SUMIFS('DW P&amp;L by account 2026'!F:F,'DW P&amp;L by account 2026'!$R:$R,洗碗机!$C110)</f>
        <v>112.9714855897595</v>
      </c>
      <c r="F110" s="62">
        <f>SUMIFS('DW P&amp;L by account 2026'!G:G,'DW P&amp;L by account 2026'!$R:$R,洗碗机!$C110)</f>
        <v>102.64252545680378</v>
      </c>
      <c r="G110" s="62">
        <f>SUMIFS('DW P&amp;L by account 2026'!H:H,'DW P&amp;L by account 2026'!$R:$R,洗碗机!$C110)</f>
        <v>104.32864647268644</v>
      </c>
      <c r="H110" s="62">
        <f>SUMIFS('DW P&amp;L by account 2026'!I:I,'DW P&amp;L by account 2026'!$R:$R,洗碗机!$C110)</f>
        <v>110.7581698651679</v>
      </c>
      <c r="I110" s="62">
        <f>SUMIFS('DW P&amp;L by account 2026'!J:J,'DW P&amp;L by account 2026'!$R:$R,洗碗机!$C110)</f>
        <v>107.6272649025786</v>
      </c>
      <c r="J110" s="62">
        <f>SUMIFS('DW P&amp;L by account 2026'!K:K,'DW P&amp;L by account 2026'!$R:$R,洗碗机!$C110)</f>
        <v>100.46411351107851</v>
      </c>
      <c r="K110" s="62">
        <f>SUMIFS('DW P&amp;L by account 2026'!L:L,'DW P&amp;L by account 2026'!$R:$R,洗碗机!$C110)</f>
        <v>101.53526503530082</v>
      </c>
      <c r="L110" s="62">
        <f>SUMIFS('DW P&amp;L by account 2026'!M:M,'DW P&amp;L by account 2026'!$R:$R,洗碗机!$C110)</f>
        <v>106.9718760847841</v>
      </c>
      <c r="M110" s="62">
        <f>SUMIFS('DW P&amp;L by account 2026'!N:N,'DW P&amp;L by account 2026'!$R:$R,洗碗机!$C110)</f>
        <v>100.22891078188113</v>
      </c>
      <c r="N110" s="62">
        <f>SUMIFS('DW P&amp;L by account 2026'!O:O,'DW P&amp;L by account 2026'!$R:$R,洗碗机!$C110)</f>
        <v>98.505072021504787</v>
      </c>
      <c r="O110" s="62">
        <f>SUMIFS('DW P&amp;L by account 2026'!P:P,'DW P&amp;L by account 2026'!$R:$R,洗碗机!$C110)</f>
        <v>96.810881593616472</v>
      </c>
      <c r="P110" s="159">
        <f t="shared" si="154"/>
        <v>1249.424206691014</v>
      </c>
      <c r="Q110" s="87">
        <f t="shared" si="155"/>
        <v>2.2112841742286391</v>
      </c>
      <c r="R110" s="63">
        <f t="shared" si="156"/>
        <v>5.5316613928852135E-2</v>
      </c>
      <c r="S110" s="160"/>
      <c r="U110" s="160"/>
      <c r="V110" s="62">
        <f t="shared" si="138"/>
        <v>219.55148096561169</v>
      </c>
      <c r="W110" s="62">
        <f t="shared" si="139"/>
        <v>322.19400642241544</v>
      </c>
      <c r="X110" s="62">
        <f t="shared" si="140"/>
        <v>426.52265289510188</v>
      </c>
      <c r="Y110" s="62">
        <f t="shared" si="141"/>
        <v>537.28082276026976</v>
      </c>
      <c r="Z110" s="62">
        <f t="shared" si="142"/>
        <v>644.9080876628484</v>
      </c>
      <c r="AA110" s="117">
        <f t="shared" si="143"/>
        <v>745.3722011739269</v>
      </c>
      <c r="AB110" s="117">
        <f t="shared" si="144"/>
        <v>846.90746620922778</v>
      </c>
      <c r="AC110" s="117">
        <f t="shared" si="145"/>
        <v>953.87934229401185</v>
      </c>
      <c r="AD110" s="117">
        <f t="shared" si="146"/>
        <v>1054.1082530758929</v>
      </c>
      <c r="AE110" s="117">
        <f t="shared" si="147"/>
        <v>1152.6133250973976</v>
      </c>
      <c r="AF110" s="117">
        <f t="shared" si="148"/>
        <v>1249.424206691014</v>
      </c>
      <c r="AH110" s="50">
        <f t="shared" si="157"/>
        <v>2.1757373570802572</v>
      </c>
      <c r="AI110" s="50">
        <f t="shared" si="158"/>
        <v>2.1287164461429704</v>
      </c>
      <c r="AJ110" s="50">
        <f t="shared" si="159"/>
        <v>2.1389659934761336</v>
      </c>
      <c r="AK110" s="50">
        <f t="shared" si="160"/>
        <v>2.2747437393001926</v>
      </c>
      <c r="AL110" s="50">
        <f t="shared" si="161"/>
        <v>2.2279773220485399</v>
      </c>
      <c r="AM110" s="50">
        <f t="shared" si="162"/>
        <v>2.2484290007297769</v>
      </c>
      <c r="AN110" s="50">
        <f t="shared" si="163"/>
        <v>2.2848757242774411</v>
      </c>
      <c r="AO110" s="50">
        <f t="shared" si="164"/>
        <v>2.2476480178468194</v>
      </c>
      <c r="AP110" s="50">
        <f t="shared" si="165"/>
        <v>2.2288508283874271</v>
      </c>
      <c r="AQ110" s="50">
        <f t="shared" si="166"/>
        <v>2.1981922720825517</v>
      </c>
      <c r="AR110" s="50">
        <f t="shared" si="167"/>
        <v>2.2112841742286391</v>
      </c>
      <c r="AT110" s="118">
        <f t="shared" si="168"/>
        <v>9.800618725586744E-3</v>
      </c>
      <c r="AU110" s="118">
        <f t="shared" si="169"/>
        <v>9.5888128204638309E-3</v>
      </c>
      <c r="AV110" s="118">
        <f t="shared" si="170"/>
        <v>9.6349819525951962E-3</v>
      </c>
      <c r="AW110" s="118">
        <f t="shared" si="171"/>
        <v>1.0246593420271137E-2</v>
      </c>
      <c r="AX110" s="118">
        <f t="shared" si="172"/>
        <v>1.0035933883101531E-2</v>
      </c>
      <c r="AY110" s="118">
        <f t="shared" si="173"/>
        <v>1.0128058561845841E-2</v>
      </c>
      <c r="AZ110" s="118">
        <f t="shared" si="174"/>
        <v>1.0292232992240725E-2</v>
      </c>
      <c r="BA110" s="118">
        <f t="shared" si="175"/>
        <v>1.012454062093162E-2</v>
      </c>
      <c r="BB110" s="118">
        <f t="shared" si="176"/>
        <v>1.0039868596339761E-2</v>
      </c>
      <c r="BC110" s="118">
        <f t="shared" si="177"/>
        <v>9.9017669913628453E-3</v>
      </c>
      <c r="BD110" s="118">
        <f t="shared" si="178"/>
        <v>9.9607395235524285E-3</v>
      </c>
    </row>
    <row r="111" spans="1:57" ht="13.5">
      <c r="A111" s="355">
        <f t="shared" si="149"/>
        <v>539.56495321397608</v>
      </c>
      <c r="B111" s="398"/>
      <c r="C111" s="48" t="s">
        <v>142</v>
      </c>
      <c r="D111" s="62">
        <f>SUMIFS('DW P&amp;L by account 2026'!E:E,'DW P&amp;L by account 2026'!$R:$R,洗碗机!$C111)</f>
        <v>183.02969054753996</v>
      </c>
      <c r="E111" s="62">
        <f>SUMIFS('DW P&amp;L by account 2026'!F:F,'DW P&amp;L by account 2026'!$R:$R,洗碗机!$C111)</f>
        <v>179.83512620955838</v>
      </c>
      <c r="F111" s="62">
        <f>SUMIFS('DW P&amp;L by account 2026'!G:G,'DW P&amp;L by account 2026'!$R:$R,洗碗机!$C111)</f>
        <v>176.70013645687774</v>
      </c>
      <c r="G111" s="62">
        <f>SUMIFS('DW P&amp;L by account 2026'!H:H,'DW P&amp;L by account 2026'!$R:$R,洗碗机!$C111)</f>
        <v>177.19910679306849</v>
      </c>
      <c r="H111" s="62">
        <f>SUMIFS('DW P&amp;L by account 2026'!I:I,'DW P&amp;L by account 2026'!$R:$R,洗碗机!$C111)</f>
        <v>155.71007432783014</v>
      </c>
      <c r="I111" s="62">
        <f>SUMIFS('DW P&amp;L by account 2026'!J:J,'DW P&amp;L by account 2026'!$R:$R,洗碗机!$C111)</f>
        <v>188.37863537821647</v>
      </c>
      <c r="J111" s="62">
        <f>SUMIFS('DW P&amp;L by account 2026'!K:K,'DW P&amp;L by account 2026'!$R:$R,洗碗机!$C111)</f>
        <v>178.57403780299023</v>
      </c>
      <c r="K111" s="62">
        <f>SUMIFS('DW P&amp;L by account 2026'!L:L,'DW P&amp;L by account 2026'!$R:$R,洗碗机!$C111)</f>
        <v>171.83301981672696</v>
      </c>
      <c r="L111" s="62">
        <f>SUMIFS('DW P&amp;L by account 2026'!M:M,'DW P&amp;L by account 2026'!$R:$R,洗碗机!$C111)</f>
        <v>193.12434208374361</v>
      </c>
      <c r="M111" s="62">
        <f>SUMIFS('DW P&amp;L by account 2026'!N:N,'DW P&amp;L by account 2026'!$R:$R,洗碗机!$C111)</f>
        <v>189.78204766674821</v>
      </c>
      <c r="N111" s="62">
        <f>SUMIFS('DW P&amp;L by account 2026'!O:O,'DW P&amp;L by account 2026'!$R:$R,洗碗机!$C111)</f>
        <v>184.92195074785559</v>
      </c>
      <c r="O111" s="62">
        <f>SUMIFS('DW P&amp;L by account 2026'!P:P,'DW P&amp;L by account 2026'!$R:$R,洗碗机!$C111)</f>
        <v>176.72183216884383</v>
      </c>
      <c r="P111" s="159">
        <f t="shared" si="154"/>
        <v>2155.81</v>
      </c>
      <c r="Q111" s="87">
        <f t="shared" si="155"/>
        <v>3.8154443543791214</v>
      </c>
      <c r="R111" s="63">
        <f t="shared" si="156"/>
        <v>9.5445653153933246E-2</v>
      </c>
      <c r="S111" s="160"/>
      <c r="U111" s="160"/>
      <c r="V111" s="62">
        <f t="shared" si="138"/>
        <v>362.86481675709831</v>
      </c>
      <c r="W111" s="62">
        <f t="shared" si="139"/>
        <v>539.56495321397608</v>
      </c>
      <c r="X111" s="62">
        <f t="shared" si="140"/>
        <v>716.76406000704458</v>
      </c>
      <c r="Y111" s="62">
        <f t="shared" si="141"/>
        <v>872.47413433487475</v>
      </c>
      <c r="Z111" s="62">
        <f t="shared" si="142"/>
        <v>1060.8527697130912</v>
      </c>
      <c r="AA111" s="117">
        <f t="shared" si="143"/>
        <v>1239.4268075160815</v>
      </c>
      <c r="AB111" s="117">
        <f t="shared" si="144"/>
        <v>1411.2598273328085</v>
      </c>
      <c r="AC111" s="117">
        <f t="shared" si="145"/>
        <v>1604.3841694165521</v>
      </c>
      <c r="AD111" s="117">
        <f t="shared" si="146"/>
        <v>1794.1662170833004</v>
      </c>
      <c r="AE111" s="117">
        <f t="shared" si="147"/>
        <v>1979.0881678311559</v>
      </c>
      <c r="AF111" s="117">
        <f t="shared" si="148"/>
        <v>2155.81</v>
      </c>
      <c r="AH111" s="50">
        <f t="shared" si="157"/>
        <v>3.5959608831432113</v>
      </c>
      <c r="AI111" s="50">
        <f t="shared" si="158"/>
        <v>3.5648732340572957</v>
      </c>
      <c r="AJ111" s="50">
        <f t="shared" si="159"/>
        <v>3.5944959530156795</v>
      </c>
      <c r="AK111" s="50">
        <f t="shared" si="160"/>
        <v>3.6938877970434252</v>
      </c>
      <c r="AL111" s="50">
        <f t="shared" si="161"/>
        <v>3.6649500264738397</v>
      </c>
      <c r="AM111" s="50">
        <f t="shared" si="162"/>
        <v>3.7387538385682442</v>
      </c>
      <c r="AN111" s="50">
        <f t="shared" si="163"/>
        <v>3.8074446722661008</v>
      </c>
      <c r="AO111" s="50">
        <f t="shared" si="164"/>
        <v>3.7804476293422375</v>
      </c>
      <c r="AP111" s="50">
        <f t="shared" si="165"/>
        <v>3.7936605159308412</v>
      </c>
      <c r="AQ111" s="50">
        <f t="shared" si="166"/>
        <v>3.7743935642326938</v>
      </c>
      <c r="AR111" s="50">
        <f t="shared" si="167"/>
        <v>3.8154443543791214</v>
      </c>
      <c r="AT111" s="118">
        <f t="shared" si="168"/>
        <v>1.619802199614059E-2</v>
      </c>
      <c r="AU111" s="118">
        <f t="shared" si="169"/>
        <v>1.6057987540798631E-2</v>
      </c>
      <c r="AV111" s="118">
        <f t="shared" si="170"/>
        <v>1.6191423211782342E-2</v>
      </c>
      <c r="AW111" s="118">
        <f t="shared" si="171"/>
        <v>1.663913422091633E-2</v>
      </c>
      <c r="AX111" s="118">
        <f t="shared" si="172"/>
        <v>1.6508783903035316E-2</v>
      </c>
      <c r="AY111" s="118">
        <f t="shared" si="173"/>
        <v>1.6841233507064162E-2</v>
      </c>
      <c r="AZ111" s="118">
        <f t="shared" si="174"/>
        <v>1.7150651676874327E-2</v>
      </c>
      <c r="BA111" s="118">
        <f t="shared" si="175"/>
        <v>1.7029043375415484E-2</v>
      </c>
      <c r="BB111" s="118">
        <f t="shared" si="176"/>
        <v>1.7088560882571355E-2</v>
      </c>
      <c r="BC111" s="118">
        <f t="shared" si="177"/>
        <v>1.7001772811858981E-2</v>
      </c>
      <c r="BD111" s="118">
        <f t="shared" si="178"/>
        <v>1.7186686280987032E-2</v>
      </c>
    </row>
    <row r="112" spans="1:57" ht="13.5">
      <c r="A112" s="355">
        <f t="shared" si="149"/>
        <v>1538.4903837389281</v>
      </c>
      <c r="B112" s="398" t="s">
        <v>143</v>
      </c>
      <c r="C112" s="48" t="s">
        <v>404</v>
      </c>
      <c r="D112" s="62">
        <f>SUMIFS('DW P&amp;L by account 2026'!E:E,'DW P&amp;L by account 2026'!$R:$R,洗碗机!$C112)</f>
        <v>484.80638054711574</v>
      </c>
      <c r="E112" s="62">
        <f>SUMIFS('DW P&amp;L by account 2026'!F:F,'DW P&amp;L by account 2026'!$R:$R,洗碗机!$C112)</f>
        <v>524.31530328824658</v>
      </c>
      <c r="F112" s="62">
        <f>SUMIFS('DW P&amp;L by account 2026'!G:G,'DW P&amp;L by account 2026'!$R:$R,洗碗机!$C112)</f>
        <v>529.36869990356581</v>
      </c>
      <c r="G112" s="62">
        <f>SUMIFS('DW P&amp;L by account 2026'!H:H,'DW P&amp;L by account 2026'!$R:$R,洗碗机!$C112)</f>
        <v>509.43853724184623</v>
      </c>
      <c r="H112" s="62">
        <f>SUMIFS('DW P&amp;L by account 2026'!I:I,'DW P&amp;L by account 2026'!$R:$R,洗碗机!$C112)</f>
        <v>578.72016849466274</v>
      </c>
      <c r="I112" s="62">
        <f>SUMIFS('DW P&amp;L by account 2026'!J:J,'DW P&amp;L by account 2026'!$R:$R,洗碗机!$C112)</f>
        <v>502.71050917578714</v>
      </c>
      <c r="J112" s="62">
        <f>SUMIFS('DW P&amp;L by account 2026'!K:K,'DW P&amp;L by account 2026'!$R:$R,洗碗机!$C112)</f>
        <v>450.86149193710969</v>
      </c>
      <c r="K112" s="62">
        <f>SUMIFS('DW P&amp;L by account 2026'!L:L,'DW P&amp;L by account 2026'!$R:$R,洗碗机!$C112)</f>
        <v>460.10135753519563</v>
      </c>
      <c r="L112" s="62">
        <f>SUMIFS('DW P&amp;L by account 2026'!M:M,'DW P&amp;L by account 2026'!$R:$R,洗碗机!$C112)</f>
        <v>549.64474524995489</v>
      </c>
      <c r="M112" s="62">
        <f>SUMIFS('DW P&amp;L by account 2026'!N:N,'DW P&amp;L by account 2026'!$R:$R,洗碗机!$C112)</f>
        <v>507.15553055352967</v>
      </c>
      <c r="N112" s="62">
        <f>SUMIFS('DW P&amp;L by account 2026'!O:O,'DW P&amp;L by account 2026'!$R:$R,洗碗机!$C112)</f>
        <v>487.87888834527746</v>
      </c>
      <c r="O112" s="62">
        <f>SUMIFS('DW P&amp;L by account 2026'!P:P,'DW P&amp;L by account 2026'!$R:$R,洗碗机!$C112)</f>
        <v>492.36231130780322</v>
      </c>
      <c r="P112" s="159">
        <f t="shared" si="154"/>
        <v>6077.3639235800938</v>
      </c>
      <c r="Q112" s="87">
        <f t="shared" si="155"/>
        <v>10.755977508097196</v>
      </c>
      <c r="R112" s="63">
        <f t="shared" si="156"/>
        <v>0.26906729681198832</v>
      </c>
      <c r="S112" s="160"/>
      <c r="U112" s="160"/>
      <c r="V112" s="62">
        <f t="shared" si="138"/>
        <v>1009.1216838353623</v>
      </c>
      <c r="W112" s="62">
        <f t="shared" si="139"/>
        <v>1538.4903837389281</v>
      </c>
      <c r="X112" s="62">
        <f t="shared" si="140"/>
        <v>2047.9289209807744</v>
      </c>
      <c r="Y112" s="62">
        <f t="shared" si="141"/>
        <v>2626.649089475437</v>
      </c>
      <c r="Z112" s="62">
        <f t="shared" si="142"/>
        <v>3129.3595986512241</v>
      </c>
      <c r="AA112" s="117">
        <f t="shared" si="143"/>
        <v>3580.2210905883339</v>
      </c>
      <c r="AB112" s="117">
        <f t="shared" si="144"/>
        <v>4040.3224481235297</v>
      </c>
      <c r="AC112" s="117">
        <f t="shared" si="145"/>
        <v>4589.9671933734844</v>
      </c>
      <c r="AD112" s="117">
        <f t="shared" si="146"/>
        <v>5097.1227239270138</v>
      </c>
      <c r="AE112" s="117">
        <f t="shared" si="147"/>
        <v>5585.0016122722909</v>
      </c>
      <c r="AF112" s="117">
        <f t="shared" si="148"/>
        <v>6077.3639235800938</v>
      </c>
      <c r="AH112" s="50">
        <f t="shared" si="157"/>
        <v>10.000313984236909</v>
      </c>
      <c r="AI112" s="50">
        <f t="shared" si="158"/>
        <v>10.164713547787523</v>
      </c>
      <c r="AJ112" s="50">
        <f t="shared" si="159"/>
        <v>10.270146941319592</v>
      </c>
      <c r="AK112" s="50">
        <f t="shared" si="160"/>
        <v>11.120727408297574</v>
      </c>
      <c r="AL112" s="50">
        <f t="shared" si="161"/>
        <v>10.811063392919978</v>
      </c>
      <c r="AM112" s="50">
        <f t="shared" si="162"/>
        <v>10.799802992954421</v>
      </c>
      <c r="AN112" s="50">
        <f t="shared" si="163"/>
        <v>10.900405355134733</v>
      </c>
      <c r="AO112" s="50">
        <f t="shared" si="164"/>
        <v>10.815446154182437</v>
      </c>
      <c r="AP112" s="50">
        <f t="shared" si="165"/>
        <v>10.777570683529371</v>
      </c>
      <c r="AQ112" s="50">
        <f t="shared" si="166"/>
        <v>10.651366868961126</v>
      </c>
      <c r="AR112" s="50">
        <f t="shared" si="167"/>
        <v>10.755977508097196</v>
      </c>
      <c r="AT112" s="118">
        <f t="shared" si="168"/>
        <v>4.5046459388454543E-2</v>
      </c>
      <c r="AU112" s="118">
        <f t="shared" si="169"/>
        <v>4.5786997963006858E-2</v>
      </c>
      <c r="AV112" s="118">
        <f t="shared" si="170"/>
        <v>4.626192315909726E-2</v>
      </c>
      <c r="AW112" s="118">
        <f t="shared" si="171"/>
        <v>5.0093366704043123E-2</v>
      </c>
      <c r="AX112" s="118">
        <f t="shared" si="172"/>
        <v>4.8698483751891793E-2</v>
      </c>
      <c r="AY112" s="118">
        <f t="shared" si="173"/>
        <v>4.8647761229524418E-2</v>
      </c>
      <c r="AZ112" s="118">
        <f t="shared" si="174"/>
        <v>4.9100925023129433E-2</v>
      </c>
      <c r="BA112" s="118">
        <f t="shared" si="175"/>
        <v>4.8718225919740711E-2</v>
      </c>
      <c r="BB112" s="118">
        <f t="shared" si="176"/>
        <v>4.8547615691573745E-2</v>
      </c>
      <c r="BC112" s="118">
        <f t="shared" si="177"/>
        <v>4.7979130040365435E-2</v>
      </c>
      <c r="BD112" s="118">
        <f t="shared" si="178"/>
        <v>4.8450349135572952E-2</v>
      </c>
    </row>
    <row r="113" spans="1:56" ht="13.5">
      <c r="A113" s="355">
        <f t="shared" si="149"/>
        <v>82.336646330016265</v>
      </c>
      <c r="B113" s="398"/>
      <c r="C113" s="48" t="s">
        <v>501</v>
      </c>
      <c r="D113" s="62">
        <f>SUMIFS('DW P&amp;L by account 2026'!E:E,'DW P&amp;L by account 2026'!$R:$R,洗碗机!$C113)</f>
        <v>27.445548776672091</v>
      </c>
      <c r="E113" s="62">
        <f>SUMIFS('DW P&amp;L by account 2026'!F:F,'DW P&amp;L by account 2026'!$R:$R,洗碗机!$C113)</f>
        <v>27.445548776672091</v>
      </c>
      <c r="F113" s="62">
        <f>SUMIFS('DW P&amp;L by account 2026'!G:G,'DW P&amp;L by account 2026'!$R:$R,洗碗机!$C113)</f>
        <v>27.445548776672091</v>
      </c>
      <c r="G113" s="62">
        <f>SUMIFS('DW P&amp;L by account 2026'!H:H,'DW P&amp;L by account 2026'!$R:$R,洗碗机!$C113)</f>
        <v>19.321771337838488</v>
      </c>
      <c r="H113" s="62">
        <f>SUMIFS('DW P&amp;L by account 2026'!I:I,'DW P&amp;L by account 2026'!$R:$R,洗碗机!$C113)</f>
        <v>14.552884143670459</v>
      </c>
      <c r="I113" s="62">
        <f>SUMIFS('DW P&amp;L by account 2026'!J:J,'DW P&amp;L by account 2026'!$R:$R,洗碗机!$C113)</f>
        <v>21.22932621550569</v>
      </c>
      <c r="J113" s="62">
        <f>SUMIFS('DW P&amp;L by account 2026'!K:K,'DW P&amp;L by account 2026'!$R:$R,洗碗机!$C113)</f>
        <v>17.414216460171271</v>
      </c>
      <c r="K113" s="62">
        <f>SUMIFS('DW P&amp;L by account 2026'!L:L,'DW P&amp;L by account 2026'!$R:$R,洗碗机!$C113)</f>
        <v>15.985545652211314</v>
      </c>
      <c r="L113" s="62">
        <f>SUMIFS('DW P&amp;L by account 2026'!M:M,'DW P&amp;L by account 2026'!$R:$R,洗碗机!$C113)</f>
        <v>21.899763913095839</v>
      </c>
      <c r="M113" s="62">
        <f>SUMIFS('DW P&amp;L by account 2026'!N:N,'DW P&amp;L by account 2026'!$R:$R,洗碗机!$C113)</f>
        <v>18.942654782653577</v>
      </c>
      <c r="N113" s="62">
        <f>SUMIFS('DW P&amp;L by account 2026'!O:O,'DW P&amp;L by account 2026'!$R:$R,洗碗机!$C113)</f>
        <v>20.914060869615092</v>
      </c>
      <c r="O113" s="62">
        <f>SUMIFS('DW P&amp;L by account 2026'!P:P,'DW P&amp;L by account 2026'!$R:$R,洗碗机!$C113)</f>
        <v>16.019466607148917</v>
      </c>
      <c r="P113" s="159">
        <f t="shared" si="154"/>
        <v>248.61633631192694</v>
      </c>
      <c r="Q113" s="87">
        <f t="shared" si="155"/>
        <v>0.44001178062434193</v>
      </c>
      <c r="R113" s="63">
        <f t="shared" si="156"/>
        <v>1.100716139364313E-2</v>
      </c>
      <c r="S113" s="160"/>
      <c r="U113" s="160"/>
      <c r="V113" s="62">
        <f t="shared" si="138"/>
        <v>54.891097553344181</v>
      </c>
      <c r="W113" s="62">
        <f t="shared" si="139"/>
        <v>82.336646330016265</v>
      </c>
      <c r="X113" s="62">
        <f t="shared" si="140"/>
        <v>101.65841766785475</v>
      </c>
      <c r="Y113" s="62">
        <f t="shared" si="141"/>
        <v>116.2113018115252</v>
      </c>
      <c r="Z113" s="62">
        <f t="shared" si="142"/>
        <v>137.4406280270309</v>
      </c>
      <c r="AA113" s="117">
        <f t="shared" si="143"/>
        <v>154.85484448720217</v>
      </c>
      <c r="AB113" s="117">
        <f t="shared" si="144"/>
        <v>170.8403901394135</v>
      </c>
      <c r="AC113" s="117">
        <f t="shared" si="145"/>
        <v>192.74015405250935</v>
      </c>
      <c r="AD113" s="117">
        <f t="shared" si="146"/>
        <v>211.68280883516292</v>
      </c>
      <c r="AE113" s="117">
        <f t="shared" si="147"/>
        <v>232.59686970477802</v>
      </c>
      <c r="AF113" s="117">
        <f t="shared" si="148"/>
        <v>248.61633631192694</v>
      </c>
      <c r="AH113" s="50">
        <f t="shared" si="157"/>
        <v>0.54396632166946635</v>
      </c>
      <c r="AI113" s="50">
        <f t="shared" si="158"/>
        <v>0.54399327631554917</v>
      </c>
      <c r="AJ113" s="50">
        <f t="shared" si="159"/>
        <v>0.50980621279126381</v>
      </c>
      <c r="AK113" s="50">
        <f t="shared" si="160"/>
        <v>0.49201631629730308</v>
      </c>
      <c r="AL113" s="50">
        <f t="shared" si="161"/>
        <v>0.47481898309270359</v>
      </c>
      <c r="AM113" s="50">
        <f t="shared" si="162"/>
        <v>0.46712249625107743</v>
      </c>
      <c r="AN113" s="50">
        <f t="shared" si="163"/>
        <v>0.46091110980853917</v>
      </c>
      <c r="AO113" s="50">
        <f t="shared" si="164"/>
        <v>0.45415809527205953</v>
      </c>
      <c r="AP113" s="50">
        <f t="shared" si="165"/>
        <v>0.44759103484000634</v>
      </c>
      <c r="AQ113" s="50">
        <f t="shared" si="166"/>
        <v>0.44359424827266353</v>
      </c>
      <c r="AR113" s="50">
        <f t="shared" si="167"/>
        <v>0.44001178062434193</v>
      </c>
      <c r="AT113" s="118">
        <f t="shared" si="168"/>
        <v>2.4502987462588573E-3</v>
      </c>
      <c r="AU113" s="118">
        <f t="shared" si="169"/>
        <v>2.4504201635835547E-3</v>
      </c>
      <c r="AV113" s="118">
        <f t="shared" si="170"/>
        <v>2.2964243819426299E-3</v>
      </c>
      <c r="AW113" s="118">
        <f t="shared" si="171"/>
        <v>2.2162897130509149E-3</v>
      </c>
      <c r="AX113" s="118">
        <f t="shared" si="172"/>
        <v>2.1388242481653317E-3</v>
      </c>
      <c r="AY113" s="118">
        <f t="shared" si="173"/>
        <v>2.1041553885183667E-3</v>
      </c>
      <c r="AZ113" s="118">
        <f t="shared" si="174"/>
        <v>2.0761761703087349E-3</v>
      </c>
      <c r="BA113" s="118">
        <f t="shared" si="175"/>
        <v>2.0457571859101779E-3</v>
      </c>
      <c r="BB113" s="118">
        <f t="shared" si="176"/>
        <v>2.016175832612641E-3</v>
      </c>
      <c r="BC113" s="118">
        <f t="shared" si="177"/>
        <v>1.9981722895165022E-3</v>
      </c>
      <c r="BD113" s="118">
        <f t="shared" si="178"/>
        <v>1.982035047857396E-3</v>
      </c>
    </row>
    <row r="114" spans="1:56" ht="13.5">
      <c r="A114" s="355">
        <f t="shared" si="149"/>
        <v>50.19</v>
      </c>
      <c r="B114" s="398"/>
      <c r="C114" s="48" t="s">
        <v>145</v>
      </c>
      <c r="D114" s="62">
        <f>SUMIFS('DW P&amp;L by account 2026'!E:E,'DW P&amp;L by account 2026'!$R:$R,洗碗机!$C114)</f>
        <v>16.73</v>
      </c>
      <c r="E114" s="62">
        <f>SUMIFS('DW P&amp;L by account 2026'!F:F,'DW P&amp;L by account 2026'!$R:$R,洗碗机!$C114)</f>
        <v>16.73</v>
      </c>
      <c r="F114" s="62">
        <f>SUMIFS('DW P&amp;L by account 2026'!G:G,'DW P&amp;L by account 2026'!$R:$R,洗碗机!$C114)</f>
        <v>16.73</v>
      </c>
      <c r="G114" s="62">
        <f>SUMIFS('DW P&amp;L by account 2026'!H:H,'DW P&amp;L by account 2026'!$R:$R,洗碗机!$C114)</f>
        <v>15.893499999999998</v>
      </c>
      <c r="H114" s="62">
        <f>SUMIFS('DW P&amp;L by account 2026'!I:I,'DW P&amp;L by account 2026'!$R:$R,洗碗机!$C114)</f>
        <v>11.711</v>
      </c>
      <c r="I114" s="62">
        <f>SUMIFS('DW P&amp;L by account 2026'!J:J,'DW P&amp;L by account 2026'!$R:$R,洗碗机!$C114)</f>
        <v>17.566500000000001</v>
      </c>
      <c r="J114" s="62">
        <f>SUMIFS('DW P&amp;L by account 2026'!K:K,'DW P&amp;L by account 2026'!$R:$R,洗碗机!$C114)</f>
        <v>14.220499999999999</v>
      </c>
      <c r="K114" s="62">
        <f>SUMIFS('DW P&amp;L by account 2026'!L:L,'DW P&amp;L by account 2026'!$R:$R,洗碗机!$C114)</f>
        <v>12.967499999999999</v>
      </c>
      <c r="L114" s="62">
        <f>SUMIFS('DW P&amp;L by account 2026'!M:M,'DW P&amp;L by account 2026'!$R:$R,洗碗机!$C114)</f>
        <v>18.154499999999999</v>
      </c>
      <c r="M114" s="62">
        <f>SUMIFS('DW P&amp;L by account 2026'!N:N,'DW P&amp;L by account 2026'!$R:$R,洗碗机!$C114)</f>
        <v>15.560999999999998</v>
      </c>
      <c r="N114" s="62">
        <f>SUMIFS('DW P&amp;L by account 2026'!O:O,'DW P&amp;L by account 2026'!$R:$R,洗碗机!$C114)</f>
        <v>17.29</v>
      </c>
      <c r="O114" s="62">
        <f>SUMIFS('DW P&amp;L by account 2026'!P:P,'DW P&amp;L by account 2026'!$R:$R,洗碗机!$C114)</f>
        <v>11.47725</v>
      </c>
      <c r="P114" s="159">
        <f t="shared" si="154"/>
        <v>185.03175000000002</v>
      </c>
      <c r="Q114" s="87">
        <f t="shared" si="155"/>
        <v>0.327477071689244</v>
      </c>
      <c r="R114" s="63">
        <f t="shared" si="156"/>
        <v>8.1920374397397213E-3</v>
      </c>
      <c r="S114" s="160"/>
      <c r="U114" s="160"/>
      <c r="V114" s="62">
        <f t="shared" si="138"/>
        <v>33.46</v>
      </c>
      <c r="W114" s="62">
        <f t="shared" si="139"/>
        <v>50.19</v>
      </c>
      <c r="X114" s="62">
        <f t="shared" si="140"/>
        <v>66.083500000000001</v>
      </c>
      <c r="Y114" s="62">
        <f t="shared" si="141"/>
        <v>77.794499999999999</v>
      </c>
      <c r="Z114" s="62">
        <f t="shared" si="142"/>
        <v>95.361000000000004</v>
      </c>
      <c r="AA114" s="117">
        <f t="shared" si="143"/>
        <v>109.58150000000001</v>
      </c>
      <c r="AB114" s="117">
        <f t="shared" si="144"/>
        <v>122.54900000000001</v>
      </c>
      <c r="AC114" s="117">
        <f t="shared" si="145"/>
        <v>140.70350000000002</v>
      </c>
      <c r="AD114" s="117">
        <f t="shared" si="146"/>
        <v>156.26450000000003</v>
      </c>
      <c r="AE114" s="117">
        <f t="shared" si="147"/>
        <v>173.55450000000002</v>
      </c>
      <c r="AF114" s="117">
        <f t="shared" si="148"/>
        <v>185.03175000000002</v>
      </c>
      <c r="AH114" s="50">
        <f t="shared" si="157"/>
        <v>0.33158588431160751</v>
      </c>
      <c r="AI114" s="50">
        <f t="shared" si="158"/>
        <v>0.33160231507175136</v>
      </c>
      <c r="AJ114" s="50">
        <f t="shared" si="159"/>
        <v>0.33140176323681331</v>
      </c>
      <c r="AK114" s="50">
        <f t="shared" si="160"/>
        <v>0.32936696105743585</v>
      </c>
      <c r="AL114" s="50">
        <f t="shared" si="161"/>
        <v>0.32944562096877283</v>
      </c>
      <c r="AM114" s="50">
        <f t="shared" si="162"/>
        <v>0.33055461708314732</v>
      </c>
      <c r="AN114" s="50">
        <f t="shared" si="163"/>
        <v>0.33062553620858043</v>
      </c>
      <c r="AO114" s="50">
        <f t="shared" si="164"/>
        <v>0.33154292042696581</v>
      </c>
      <c r="AP114" s="50">
        <f t="shared" si="165"/>
        <v>0.33041223162444133</v>
      </c>
      <c r="AQ114" s="50">
        <f t="shared" si="166"/>
        <v>0.3309923218638075</v>
      </c>
      <c r="AR114" s="50">
        <f t="shared" si="167"/>
        <v>0.327477071689244</v>
      </c>
      <c r="AT114" s="118">
        <f t="shared" si="168"/>
        <v>1.4936301095117455E-3</v>
      </c>
      <c r="AU114" s="118">
        <f t="shared" si="169"/>
        <v>1.493704121944826E-3</v>
      </c>
      <c r="AV114" s="118">
        <f t="shared" si="170"/>
        <v>1.4928007353009608E-3</v>
      </c>
      <c r="AW114" s="118">
        <f t="shared" si="171"/>
        <v>1.4836349597181794E-3</v>
      </c>
      <c r="AX114" s="118">
        <f t="shared" si="172"/>
        <v>1.4839892836431209E-3</v>
      </c>
      <c r="AY114" s="118">
        <f t="shared" si="173"/>
        <v>1.4889847616357988E-3</v>
      </c>
      <c r="AZ114" s="118">
        <f t="shared" si="174"/>
        <v>1.4893042171557676E-3</v>
      </c>
      <c r="BA114" s="118">
        <f t="shared" si="175"/>
        <v>1.493436578499846E-3</v>
      </c>
      <c r="BB114" s="118">
        <f t="shared" si="176"/>
        <v>1.4883433856956816E-3</v>
      </c>
      <c r="BC114" s="118">
        <f t="shared" si="177"/>
        <v>1.4909564047919258E-3</v>
      </c>
      <c r="BD114" s="118">
        <f t="shared" si="178"/>
        <v>1.4751219445461442E-3</v>
      </c>
    </row>
    <row r="115" spans="1:56" ht="13.5">
      <c r="A115" s="355">
        <f t="shared" si="149"/>
        <v>-166.08840473205225</v>
      </c>
      <c r="B115" s="398"/>
      <c r="C115" s="48" t="s">
        <v>519</v>
      </c>
      <c r="D115" s="62">
        <f>SUMIFS('DW P&amp;L by account 2026'!E:E,'DW P&amp;L by account 2026'!$R:$R,洗碗机!$C115)</f>
        <v>-55.206016858542952</v>
      </c>
      <c r="E115" s="62">
        <f>SUMIFS('DW P&amp;L by account 2026'!F:F,'DW P&amp;L by account 2026'!$R:$R,洗碗机!$C115)</f>
        <v>-55.378439464397175</v>
      </c>
      <c r="F115" s="62">
        <f>SUMIFS('DW P&amp;L by account 2026'!G:G,'DW P&amp;L by account 2026'!$R:$R,洗碗机!$C115)</f>
        <v>-55.503948409112127</v>
      </c>
      <c r="G115" s="62">
        <f>SUMIFS('DW P&amp;L by account 2026'!H:H,'DW P&amp;L by account 2026'!$R:$R,洗碗机!$C115)</f>
        <v>-47.847787047901605</v>
      </c>
      <c r="H115" s="62">
        <f>SUMIFS('DW P&amp;L by account 2026'!I:I,'DW P&amp;L by account 2026'!$R:$R,洗碗机!$C115)</f>
        <v>-36.207666028762688</v>
      </c>
      <c r="I115" s="62">
        <f>SUMIFS('DW P&amp;L by account 2026'!J:J,'DW P&amp;L by account 2026'!$R:$R,洗碗机!$C115)</f>
        <v>-53.057454280354051</v>
      </c>
      <c r="J115" s="62">
        <f>SUMIFS('DW P&amp;L by account 2026'!K:K,'DW P&amp;L by account 2026'!$R:$R,洗碗机!$C115)</f>
        <v>-43.808102945710587</v>
      </c>
      <c r="K115" s="62">
        <f>SUMIFS('DW P&amp;L by account 2026'!L:L,'DW P&amp;L by account 2026'!$R:$R,洗碗机!$C115)</f>
        <v>-40.425051247495617</v>
      </c>
      <c r="L115" s="62">
        <f>SUMIFS('DW P&amp;L by account 2026'!M:M,'DW P&amp;L by account 2026'!$R:$R,洗碗机!$C115)</f>
        <v>-55.868634500873867</v>
      </c>
      <c r="M115" s="62">
        <f>SUMIFS('DW P&amp;L by account 2026'!N:N,'DW P&amp;L by account 2026'!$R:$R,洗碗机!$C115)</f>
        <v>-48.224784725567972</v>
      </c>
      <c r="N115" s="62">
        <f>SUMIFS('DW P&amp;L by account 2026'!O:O,'DW P&amp;L by account 2026'!$R:$R,洗碗机!$C115)</f>
        <v>-53.307566405414477</v>
      </c>
      <c r="O115" s="62">
        <f>SUMIFS('DW P&amp;L by account 2026'!P:P,'DW P&amp;L by account 2026'!$R:$R,洗碗机!$C115)</f>
        <v>-40.818689266358476</v>
      </c>
      <c r="P115" s="159">
        <f t="shared" si="154"/>
        <v>-585.65414118049148</v>
      </c>
      <c r="Q115" s="87">
        <f t="shared" si="155"/>
        <v>-1.0365156421882538</v>
      </c>
      <c r="R115" s="63">
        <f t="shared" si="156"/>
        <v>-2.592906704546219E-2</v>
      </c>
      <c r="S115" s="160"/>
      <c r="U115" s="160"/>
      <c r="V115" s="62">
        <f t="shared" si="138"/>
        <v>-110.58445632294013</v>
      </c>
      <c r="W115" s="62">
        <f t="shared" si="139"/>
        <v>-166.08840473205225</v>
      </c>
      <c r="X115" s="62">
        <f t="shared" si="140"/>
        <v>-213.93619177995384</v>
      </c>
      <c r="Y115" s="62">
        <f t="shared" si="141"/>
        <v>-250.14385780871652</v>
      </c>
      <c r="Z115" s="62">
        <f t="shared" si="142"/>
        <v>-303.2013120890706</v>
      </c>
      <c r="AA115" s="117">
        <f t="shared" si="143"/>
        <v>-347.00941503478117</v>
      </c>
      <c r="AB115" s="117">
        <f t="shared" si="144"/>
        <v>-387.43446628227679</v>
      </c>
      <c r="AC115" s="117">
        <f t="shared" si="145"/>
        <v>-443.30310078315063</v>
      </c>
      <c r="AD115" s="117">
        <f t="shared" si="146"/>
        <v>-491.52788550871861</v>
      </c>
      <c r="AE115" s="117">
        <f t="shared" si="147"/>
        <v>-544.83545191413305</v>
      </c>
      <c r="AF115" s="117">
        <f t="shared" si="148"/>
        <v>-585.65414118049148</v>
      </c>
      <c r="AH115" s="50">
        <f t="shared" si="157"/>
        <v>-1.0958829868786741</v>
      </c>
      <c r="AI115" s="50">
        <f t="shared" si="158"/>
        <v>-1.097336113084729</v>
      </c>
      <c r="AJ115" s="50">
        <f t="shared" si="159"/>
        <v>-1.0728673750035296</v>
      </c>
      <c r="AK115" s="50">
        <f t="shared" si="160"/>
        <v>-1.0590610168281858</v>
      </c>
      <c r="AL115" s="50">
        <f t="shared" si="161"/>
        <v>-1.0474758500826391</v>
      </c>
      <c r="AM115" s="50">
        <f t="shared" si="162"/>
        <v>-1.0467603045319605</v>
      </c>
      <c r="AN115" s="50">
        <f t="shared" si="163"/>
        <v>-1.0452613090295551</v>
      </c>
      <c r="AO115" s="50">
        <f t="shared" si="164"/>
        <v>-1.0445653780323538</v>
      </c>
      <c r="AP115" s="50">
        <f t="shared" si="165"/>
        <v>-1.0393072358506159</v>
      </c>
      <c r="AQ115" s="50">
        <f t="shared" si="166"/>
        <v>-1.0390762052425937</v>
      </c>
      <c r="AR115" s="50">
        <f t="shared" si="167"/>
        <v>-1.0365156421882538</v>
      </c>
      <c r="AT115" s="118">
        <f t="shared" si="168"/>
        <v>-4.9364098508048381E-3</v>
      </c>
      <c r="AU115" s="118">
        <f t="shared" si="169"/>
        <v>-4.9429554643456259E-3</v>
      </c>
      <c r="AV115" s="118">
        <f t="shared" si="170"/>
        <v>-4.8327359234393227E-3</v>
      </c>
      <c r="AW115" s="118">
        <f t="shared" si="171"/>
        <v>-4.7705451208476836E-3</v>
      </c>
      <c r="AX115" s="118">
        <f t="shared" si="172"/>
        <v>-4.7183596850569332E-3</v>
      </c>
      <c r="AY115" s="118">
        <f t="shared" si="173"/>
        <v>-4.7151365069007228E-3</v>
      </c>
      <c r="AZ115" s="118">
        <f t="shared" si="174"/>
        <v>-4.7083842749079058E-3</v>
      </c>
      <c r="BA115" s="118">
        <f t="shared" si="175"/>
        <v>-4.7052494505961887E-3</v>
      </c>
      <c r="BB115" s="118">
        <f t="shared" si="176"/>
        <v>-4.6815641254532251E-3</v>
      </c>
      <c r="BC115" s="118">
        <f t="shared" si="177"/>
        <v>-4.6805234470387105E-3</v>
      </c>
      <c r="BD115" s="118">
        <f t="shared" si="178"/>
        <v>-4.6689893792263683E-3</v>
      </c>
    </row>
    <row r="116" spans="1:56" ht="13.5">
      <c r="A116" s="355">
        <f t="shared" si="149"/>
        <v>114.05263675146679</v>
      </c>
      <c r="B116" s="398"/>
      <c r="C116" s="48" t="s">
        <v>146</v>
      </c>
      <c r="D116" s="62">
        <f>SUMIFS('DW P&amp;L by account 2026'!E:E,'DW P&amp;L by account 2026'!$R:$R,洗碗机!$C116)</f>
        <v>38.516776659017296</v>
      </c>
      <c r="E116" s="62">
        <f>SUMIFS('DW P&amp;L by account 2026'!F:F,'DW P&amp;L by account 2026'!$R:$R,洗碗机!$C116)</f>
        <v>37.591301502266305</v>
      </c>
      <c r="F116" s="62">
        <f>SUMIFS('DW P&amp;L by account 2026'!G:G,'DW P&amp;L by account 2026'!$R:$R,洗碗机!$C116)</f>
        <v>37.944558590183199</v>
      </c>
      <c r="G116" s="62">
        <f>SUMIFS('DW P&amp;L by account 2026'!H:H,'DW P&amp;L by account 2026'!$R:$R,洗碗机!$C116)</f>
        <v>35.733561726016738</v>
      </c>
      <c r="H116" s="62">
        <f>SUMIFS('DW P&amp;L by account 2026'!I:I,'DW P&amp;L by account 2026'!$R:$R,洗碗机!$C116)</f>
        <v>24.021199384866797</v>
      </c>
      <c r="I116" s="62">
        <f>SUMIFS('DW P&amp;L by account 2026'!J:J,'DW P&amp;L by account 2026'!$R:$R,洗碗机!$C116)</f>
        <v>35.762038109159064</v>
      </c>
      <c r="J116" s="62">
        <f>SUMIFS('DW P&amp;L by account 2026'!K:K,'DW P&amp;L by account 2026'!$R:$R,洗碗机!$C116)</f>
        <v>29.530269816325866</v>
      </c>
      <c r="K116" s="62">
        <f>SUMIFS('DW P&amp;L by account 2026'!L:L,'DW P&amp;L by account 2026'!$R:$R,洗碗机!$C116)</f>
        <v>31.20968449580371</v>
      </c>
      <c r="L116" s="62">
        <f>SUMIFS('DW P&amp;L by account 2026'!M:M,'DW P&amp;L by account 2026'!$R:$R,洗碗机!$C116)</f>
        <v>31.556185116300533</v>
      </c>
      <c r="M116" s="62">
        <f>SUMIFS('DW P&amp;L by account 2026'!N:N,'DW P&amp;L by account 2026'!$R:$R,洗碗机!$C116)</f>
        <v>30.569231237002292</v>
      </c>
      <c r="N116" s="62">
        <f>SUMIFS('DW P&amp;L by account 2026'!O:O,'DW P&amp;L by account 2026'!$R:$R,洗碗机!$C116)</f>
        <v>41.100252351313145</v>
      </c>
      <c r="O116" s="62">
        <f>SUMIFS('DW P&amp;L by account 2026'!P:P,'DW P&amp;L by account 2026'!$R:$R,洗碗机!$C116)</f>
        <v>31.787008035188116</v>
      </c>
      <c r="P116" s="159">
        <f>SUM(D116:O116)</f>
        <v>405.32206702344303</v>
      </c>
      <c r="Q116" s="87">
        <f t="shared" si="155"/>
        <v>0.71735625696599958</v>
      </c>
      <c r="R116" s="63">
        <f t="shared" si="156"/>
        <v>1.7945101574236517E-2</v>
      </c>
      <c r="S116" s="160"/>
      <c r="U116" s="160"/>
      <c r="V116" s="62">
        <f t="shared" si="138"/>
        <v>76.108078161283601</v>
      </c>
      <c r="W116" s="62">
        <f t="shared" si="139"/>
        <v>114.05263675146679</v>
      </c>
      <c r="X116" s="62">
        <f t="shared" si="140"/>
        <v>149.78619847748354</v>
      </c>
      <c r="Y116" s="62">
        <f t="shared" si="141"/>
        <v>173.80739786235034</v>
      </c>
      <c r="Z116" s="62">
        <f t="shared" si="142"/>
        <v>209.56943597150939</v>
      </c>
      <c r="AA116" s="117">
        <f t="shared" si="143"/>
        <v>239.09970578783526</v>
      </c>
      <c r="AB116" s="117">
        <f t="shared" si="144"/>
        <v>270.30939028363895</v>
      </c>
      <c r="AC116" s="117">
        <f t="shared" si="145"/>
        <v>301.86557539993947</v>
      </c>
      <c r="AD116" s="117">
        <f t="shared" si="146"/>
        <v>332.43480663694174</v>
      </c>
      <c r="AE116" s="117">
        <f t="shared" si="147"/>
        <v>373.53505898825489</v>
      </c>
      <c r="AF116" s="117">
        <f t="shared" si="148"/>
        <v>405.32206702344303</v>
      </c>
      <c r="AH116" s="50">
        <f t="shared" si="157"/>
        <v>0.75422487747657396</v>
      </c>
      <c r="AI116" s="50">
        <f t="shared" si="158"/>
        <v>0.7535389198410819</v>
      </c>
      <c r="AJ116" s="50">
        <f t="shared" si="159"/>
        <v>0.7511619433591944</v>
      </c>
      <c r="AK116" s="50">
        <f t="shared" si="160"/>
        <v>0.73586711712554231</v>
      </c>
      <c r="AL116" s="50">
        <f t="shared" si="161"/>
        <v>0.72400386918876047</v>
      </c>
      <c r="AM116" s="50">
        <f t="shared" si="162"/>
        <v>0.72124867510839941</v>
      </c>
      <c r="AN116" s="50">
        <f t="shared" si="163"/>
        <v>0.72926900345773993</v>
      </c>
      <c r="AO116" s="50">
        <f t="shared" si="164"/>
        <v>0.71129285657046459</v>
      </c>
      <c r="AP116" s="50">
        <f t="shared" si="165"/>
        <v>0.70291413808351566</v>
      </c>
      <c r="AQ116" s="50">
        <f t="shared" si="166"/>
        <v>0.71238277585459775</v>
      </c>
      <c r="AR116" s="50">
        <f t="shared" si="167"/>
        <v>0.71735625696599958</v>
      </c>
      <c r="AT116" s="118">
        <f t="shared" si="168"/>
        <v>3.3974093580025856E-3</v>
      </c>
      <c r="AU116" s="118">
        <f t="shared" si="169"/>
        <v>3.3943194587436123E-3</v>
      </c>
      <c r="AV116" s="118">
        <f t="shared" si="170"/>
        <v>3.3836123574738485E-3</v>
      </c>
      <c r="AW116" s="118">
        <f t="shared" si="171"/>
        <v>3.3147167438087491E-3</v>
      </c>
      <c r="AX116" s="118">
        <f t="shared" si="172"/>
        <v>3.2612786900394616E-3</v>
      </c>
      <c r="AY116" s="118">
        <f t="shared" si="173"/>
        <v>3.2488679058936911E-3</v>
      </c>
      <c r="AZ116" s="118">
        <f t="shared" si="174"/>
        <v>3.2849955110709006E-3</v>
      </c>
      <c r="BA116" s="118">
        <f t="shared" si="175"/>
        <v>3.2040218764435341E-3</v>
      </c>
      <c r="BB116" s="118">
        <f t="shared" si="176"/>
        <v>3.1662799012770974E-3</v>
      </c>
      <c r="BC116" s="118">
        <f t="shared" si="177"/>
        <v>3.2089314227684582E-3</v>
      </c>
      <c r="BD116" s="118">
        <f t="shared" si="178"/>
        <v>3.2313344908378359E-3</v>
      </c>
    </row>
    <row r="117" spans="1:56" ht="13.5">
      <c r="A117" s="355">
        <f t="shared" si="149"/>
        <v>575.28224223349844</v>
      </c>
      <c r="B117" s="403" t="s">
        <v>147</v>
      </c>
      <c r="C117" s="110" t="s">
        <v>341</v>
      </c>
      <c r="D117" s="119">
        <f>SUMIFS('DW P&amp;L by account 2026'!E:E,'DW P&amp;L by account 2026'!$R:$R,洗碗机!$C117)</f>
        <v>191.45486361589266</v>
      </c>
      <c r="E117" s="119">
        <f>SUMIFS('DW P&amp;L by account 2026'!F:F,'DW P&amp;L by account 2026'!$R:$R,洗碗机!$C117)</f>
        <v>191.91852422151322</v>
      </c>
      <c r="F117" s="119">
        <f>SUMIFS('DW P&amp;L by account 2026'!G:G,'DW P&amp;L by account 2026'!$R:$R,洗碗机!$C117)</f>
        <v>191.90885439609264</v>
      </c>
      <c r="G117" s="119">
        <f>SUMIFS('DW P&amp;L by account 2026'!H:H,'DW P&amp;L by account 2026'!$R:$R,洗碗机!$C117)</f>
        <v>191.75093261030727</v>
      </c>
      <c r="H117" s="119">
        <f>SUMIFS('DW P&amp;L by account 2026'!I:I,'DW P&amp;L by account 2026'!$R:$R,洗碗机!$C117)</f>
        <v>192.4879763392793</v>
      </c>
      <c r="I117" s="119">
        <f>SUMIFS('DW P&amp;L by account 2026'!J:J,'DW P&amp;L by account 2026'!$R:$R,洗碗机!$C117)</f>
        <v>191.7578398801854</v>
      </c>
      <c r="J117" s="119">
        <f>SUMIFS('DW P&amp;L by account 2026'!K:K,'DW P&amp;L by account 2026'!$R:$R,洗碗机!$C117)</f>
        <v>192.35476322742889</v>
      </c>
      <c r="K117" s="119">
        <f>SUMIFS('DW P&amp;L by account 2026'!L:L,'DW P&amp;L by account 2026'!$R:$R,洗碗机!$C117)</f>
        <v>192.2547161062374</v>
      </c>
      <c r="L117" s="119">
        <f>SUMIFS('DW P&amp;L by account 2026'!M:M,'DW P&amp;L by account 2026'!$R:$R,洗碗机!$C117)</f>
        <v>192.93928534020768</v>
      </c>
      <c r="M117" s="119">
        <f>SUMIFS('DW P&amp;L by account 2026'!N:N,'DW P&amp;L by account 2026'!$R:$R,洗碗机!$C117)</f>
        <v>192.46346089763369</v>
      </c>
      <c r="N117" s="119">
        <f>SUMIFS('DW P&amp;L by account 2026'!O:O,'DW P&amp;L by account 2026'!$R:$R,洗碗机!$C117)</f>
        <v>192.36126741025296</v>
      </c>
      <c r="O117" s="119">
        <f>SUMIFS('DW P&amp;L by account 2026'!P:P,'DW P&amp;L by account 2026'!$R:$R,洗碗机!$C117)</f>
        <v>192.79404761314373</v>
      </c>
      <c r="P117" s="99">
        <f t="shared" ref="P117" si="179">SUM(D117:O117)</f>
        <v>2306.446531658175</v>
      </c>
      <c r="Q117" s="87">
        <f t="shared" si="155"/>
        <v>4.0820473037477747</v>
      </c>
      <c r="R117" s="63">
        <f t="shared" si="156"/>
        <v>0.10211488752660879</v>
      </c>
      <c r="S117" s="160"/>
      <c r="U117" s="160"/>
      <c r="V117" s="62">
        <f t="shared" si="138"/>
        <v>383.37338783740586</v>
      </c>
      <c r="W117" s="62">
        <f t="shared" si="139"/>
        <v>575.28224223349844</v>
      </c>
      <c r="X117" s="62">
        <f t="shared" si="140"/>
        <v>767.03317484380568</v>
      </c>
      <c r="Y117" s="62">
        <f t="shared" si="141"/>
        <v>959.52115118308495</v>
      </c>
      <c r="Z117" s="62">
        <f t="shared" si="142"/>
        <v>1151.2789910632703</v>
      </c>
      <c r="AA117" s="117">
        <f t="shared" si="143"/>
        <v>1343.6337542906992</v>
      </c>
      <c r="AB117" s="117">
        <f t="shared" si="144"/>
        <v>1535.8884703969366</v>
      </c>
      <c r="AC117" s="117">
        <f t="shared" si="145"/>
        <v>1728.8277557371443</v>
      </c>
      <c r="AD117" s="117">
        <f t="shared" si="146"/>
        <v>1921.291216634778</v>
      </c>
      <c r="AE117" s="117">
        <f t="shared" si="147"/>
        <v>2113.6524840450311</v>
      </c>
      <c r="AF117" s="117">
        <f t="shared" si="148"/>
        <v>2306.446531658175</v>
      </c>
      <c r="AH117" s="50">
        <f t="shared" si="157"/>
        <v>3.7991991580275877</v>
      </c>
      <c r="AI117" s="50">
        <f t="shared" si="158"/>
        <v>3.8008552170610908</v>
      </c>
      <c r="AJ117" s="50">
        <f t="shared" si="159"/>
        <v>3.8465902472533711</v>
      </c>
      <c r="AK117" s="50">
        <f t="shared" si="160"/>
        <v>4.0624281361215138</v>
      </c>
      <c r="AL117" s="50">
        <f t="shared" si="161"/>
        <v>3.9773473654758371</v>
      </c>
      <c r="AM117" s="50">
        <f t="shared" si="162"/>
        <v>4.0530960166593237</v>
      </c>
      <c r="AN117" s="50">
        <f t="shared" si="163"/>
        <v>4.1436808874944999</v>
      </c>
      <c r="AO117" s="50">
        <f t="shared" si="164"/>
        <v>4.0736769380455344</v>
      </c>
      <c r="AP117" s="50">
        <f t="shared" si="165"/>
        <v>4.0624589621362164</v>
      </c>
      <c r="AQ117" s="50">
        <f t="shared" si="166"/>
        <v>4.0310262384857154</v>
      </c>
      <c r="AR117" s="50">
        <f t="shared" si="167"/>
        <v>4.0820473037477747</v>
      </c>
      <c r="AT117" s="118">
        <f t="shared" si="168"/>
        <v>1.711350972084499E-2</v>
      </c>
      <c r="AU117" s="118">
        <f t="shared" si="169"/>
        <v>1.7120969446221129E-2</v>
      </c>
      <c r="AV117" s="118">
        <f t="shared" si="170"/>
        <v>1.7326983095735906E-2</v>
      </c>
      <c r="AW117" s="118">
        <f t="shared" si="171"/>
        <v>1.8299225838385197E-2</v>
      </c>
      <c r="AX117" s="118">
        <f t="shared" si="172"/>
        <v>1.7915979123765031E-2</v>
      </c>
      <c r="AY117" s="118">
        <f t="shared" si="173"/>
        <v>1.8257189264231189E-2</v>
      </c>
      <c r="AZ117" s="118">
        <f t="shared" si="174"/>
        <v>1.8665229222948197E-2</v>
      </c>
      <c r="BA117" s="118">
        <f t="shared" si="175"/>
        <v>1.8349896117322226E-2</v>
      </c>
      <c r="BB117" s="118">
        <f t="shared" si="176"/>
        <v>1.829936469430728E-2</v>
      </c>
      <c r="BC117" s="118">
        <f t="shared" si="177"/>
        <v>1.8157775849034753E-2</v>
      </c>
      <c r="BD117" s="118">
        <f t="shared" si="178"/>
        <v>1.8387600467332319E-2</v>
      </c>
    </row>
    <row r="118" spans="1:56" ht="13.5">
      <c r="A118" s="355">
        <f t="shared" si="149"/>
        <v>272.09166750000003</v>
      </c>
      <c r="B118" s="403"/>
      <c r="C118" s="110" t="s">
        <v>335</v>
      </c>
      <c r="D118" s="119">
        <f>SUMIFS('DW P&amp;L by account 2026'!E:E,'DW P&amp;L by account 2026'!$R:$R,洗碗机!$C118)</f>
        <v>90.697222500000009</v>
      </c>
      <c r="E118" s="119">
        <f>SUMIFS('DW P&amp;L by account 2026'!F:F,'DW P&amp;L by account 2026'!$R:$R,洗碗机!$C118)</f>
        <v>90.697222500000009</v>
      </c>
      <c r="F118" s="119">
        <f>SUMIFS('DW P&amp;L by account 2026'!G:G,'DW P&amp;L by account 2026'!$R:$R,洗碗机!$C118)</f>
        <v>90.697222500000009</v>
      </c>
      <c r="G118" s="119">
        <f>SUMIFS('DW P&amp;L by account 2026'!H:H,'DW P&amp;L by account 2026'!$R:$R,洗碗机!$C118)</f>
        <v>90.697222500000009</v>
      </c>
      <c r="H118" s="119">
        <f>SUMIFS('DW P&amp;L by account 2026'!I:I,'DW P&amp;L by account 2026'!$R:$R,洗碗机!$C118)</f>
        <v>90.697222500000009</v>
      </c>
      <c r="I118" s="119">
        <f>SUMIFS('DW P&amp;L by account 2026'!J:J,'DW P&amp;L by account 2026'!$R:$R,洗碗机!$C118)</f>
        <v>90.697222500000009</v>
      </c>
      <c r="J118" s="119">
        <f>SUMIFS('DW P&amp;L by account 2026'!K:K,'DW P&amp;L by account 2026'!$R:$R,洗碗机!$C118)</f>
        <v>90.697222500000009</v>
      </c>
      <c r="K118" s="119">
        <f>SUMIFS('DW P&amp;L by account 2026'!L:L,'DW P&amp;L by account 2026'!$R:$R,洗碗机!$C118)</f>
        <v>90.697222500000009</v>
      </c>
      <c r="L118" s="119">
        <f>SUMIFS('DW P&amp;L by account 2026'!M:M,'DW P&amp;L by account 2026'!$R:$R,洗碗机!$C118)</f>
        <v>90.697222500000009</v>
      </c>
      <c r="M118" s="119">
        <f>SUMIFS('DW P&amp;L by account 2026'!N:N,'DW P&amp;L by account 2026'!$R:$R,洗碗机!$C118)</f>
        <v>90.697222500000009</v>
      </c>
      <c r="N118" s="119">
        <f>SUMIFS('DW P&amp;L by account 2026'!O:O,'DW P&amp;L by account 2026'!$R:$R,洗碗机!$C118)</f>
        <v>90.697222500000009</v>
      </c>
      <c r="O118" s="119">
        <f>SUMIFS('DW P&amp;L by account 2026'!P:P,'DW P&amp;L by account 2026'!$R:$R,洗碗机!$C118)</f>
        <v>90.697222500000009</v>
      </c>
      <c r="P118" s="99">
        <f>SUM(D118:O118)</f>
        <v>1088.3666699999999</v>
      </c>
      <c r="Q118" s="160"/>
      <c r="R118" s="160"/>
      <c r="S118" s="160"/>
      <c r="U118" s="160"/>
      <c r="V118" s="62">
        <f t="shared" si="138"/>
        <v>181.39444500000002</v>
      </c>
      <c r="W118" s="62">
        <f t="shared" si="139"/>
        <v>272.09166750000003</v>
      </c>
      <c r="X118" s="62">
        <f t="shared" si="140"/>
        <v>362.78889000000004</v>
      </c>
      <c r="Y118" s="62">
        <f t="shared" si="141"/>
        <v>453.48611250000005</v>
      </c>
      <c r="Z118" s="62">
        <f t="shared" si="142"/>
        <v>544.18333500000006</v>
      </c>
      <c r="AA118" s="117">
        <f t="shared" si="143"/>
        <v>634.88055750000012</v>
      </c>
      <c r="AB118" s="117">
        <f t="shared" si="144"/>
        <v>725.57778000000008</v>
      </c>
      <c r="AC118" s="117">
        <f t="shared" si="145"/>
        <v>816.27500250000003</v>
      </c>
      <c r="AD118" s="117">
        <f t="shared" si="146"/>
        <v>906.97222499999998</v>
      </c>
      <c r="AE118" s="117">
        <f t="shared" si="147"/>
        <v>997.66944749999993</v>
      </c>
      <c r="AF118" s="117">
        <f t="shared" si="148"/>
        <v>1088.3666699999999</v>
      </c>
      <c r="AH118" s="50">
        <f t="shared" si="157"/>
        <v>1.7976042275713764</v>
      </c>
      <c r="AI118" s="50">
        <f t="shared" si="158"/>
        <v>1.7976933025449933</v>
      </c>
      <c r="AJ118" s="50">
        <f t="shared" si="159"/>
        <v>1.8193479133025088</v>
      </c>
      <c r="AK118" s="50">
        <f t="shared" si="160"/>
        <v>1.9199730412288207</v>
      </c>
      <c r="AL118" s="50">
        <f t="shared" si="161"/>
        <v>1.880001433709092</v>
      </c>
      <c r="AM118" s="50">
        <f t="shared" si="162"/>
        <v>1.9151289184574736</v>
      </c>
      <c r="AN118" s="50">
        <f t="shared" si="163"/>
        <v>1.957539780606381</v>
      </c>
      <c r="AO118" s="50">
        <f t="shared" si="164"/>
        <v>1.923407720492943</v>
      </c>
      <c r="AP118" s="50">
        <f t="shared" si="165"/>
        <v>1.9177402217626836</v>
      </c>
      <c r="AQ118" s="50">
        <f t="shared" si="166"/>
        <v>1.9026929689556131</v>
      </c>
      <c r="AR118" s="50">
        <f t="shared" si="167"/>
        <v>1.9262376863201784</v>
      </c>
      <c r="AT118" s="118">
        <f t="shared" si="168"/>
        <v>8.0973163404116054E-3</v>
      </c>
      <c r="AU118" s="118">
        <f t="shared" si="169"/>
        <v>8.0977175790315006E-3</v>
      </c>
      <c r="AV118" s="118">
        <f t="shared" si="170"/>
        <v>8.1952608707320223E-3</v>
      </c>
      <c r="AW118" s="118">
        <f t="shared" si="171"/>
        <v>8.6485272127424361E-3</v>
      </c>
      <c r="AX118" s="118">
        <f t="shared" si="172"/>
        <v>8.4684749266175311E-3</v>
      </c>
      <c r="AY118" s="118">
        <f t="shared" si="173"/>
        <v>8.6267068398985288E-3</v>
      </c>
      <c r="AZ118" s="118">
        <f t="shared" si="174"/>
        <v>8.8177467594882028E-3</v>
      </c>
      <c r="BA118" s="118">
        <f t="shared" si="175"/>
        <v>8.6639987409592029E-3</v>
      </c>
      <c r="BB118" s="118">
        <f t="shared" si="176"/>
        <v>8.6384694673994761E-3</v>
      </c>
      <c r="BC118" s="118">
        <f t="shared" si="177"/>
        <v>8.5706890493496089E-3</v>
      </c>
      <c r="BD118" s="118">
        <f t="shared" si="178"/>
        <v>8.6767463347755779E-3</v>
      </c>
    </row>
    <row r="119" spans="1:56" ht="13.5">
      <c r="A119" s="355">
        <f t="shared" si="149"/>
        <v>20.265123711587812</v>
      </c>
      <c r="B119" s="403"/>
      <c r="C119" s="110" t="s">
        <v>336</v>
      </c>
      <c r="D119" s="119">
        <f>SUMIFS('DW P&amp;L by account 2026'!E:E,'DW P&amp;L by account 2026'!$R:$R,洗碗机!$C119)</f>
        <v>6.5254691840784469</v>
      </c>
      <c r="E119" s="119">
        <f>SUMIFS('DW P&amp;L by account 2026'!F:F,'DW P&amp;L by account 2026'!$R:$R,洗碗机!$C119)</f>
        <v>6.8746621764649749</v>
      </c>
      <c r="F119" s="119">
        <f>SUMIFS('DW P&amp;L by account 2026'!G:G,'DW P&amp;L by account 2026'!$R:$R,洗碗机!$C119)</f>
        <v>6.8649923510443909</v>
      </c>
      <c r="G119" s="119">
        <f>SUMIFS('DW P&amp;L by account 2026'!H:H,'DW P&amp;L by account 2026'!$R:$R,洗碗机!$C119)</f>
        <v>6.7070705652590243</v>
      </c>
      <c r="H119" s="119">
        <f>SUMIFS('DW P&amp;L by account 2026'!I:I,'DW P&amp;L by account 2026'!$R:$R,洗碗机!$C119)</f>
        <v>7.3633316206119588</v>
      </c>
      <c r="I119" s="119">
        <f>SUMIFS('DW P&amp;L by account 2026'!J:J,'DW P&amp;L by account 2026'!$R:$R,洗碗机!$C119)</f>
        <v>7.0211712700538156</v>
      </c>
      <c r="J119" s="119">
        <f>SUMIFS('DW P&amp;L by account 2026'!K:K,'DW P&amp;L by account 2026'!$R:$R,洗碗机!$C119)</f>
        <v>6.8708278784628449</v>
      </c>
      <c r="K119" s="119">
        <f>SUMIFS('DW P&amp;L by account 2026'!L:L,'DW P&amp;L by account 2026'!$R:$R,洗碗机!$C119)</f>
        <v>6.7982221634476678</v>
      </c>
      <c r="L119" s="119">
        <f>SUMIFS('DW P&amp;L by account 2026'!M:M,'DW P&amp;L by account 2026'!$R:$R,洗碗机!$C119)</f>
        <v>7.4553499912416399</v>
      </c>
      <c r="M119" s="119">
        <f>SUMIFS('DW P&amp;L by account 2026'!N:N,'DW P&amp;L by account 2026'!$R:$R,洗碗机!$C119)</f>
        <v>7.034408361020259</v>
      </c>
      <c r="N119" s="119">
        <f>SUMIFS('DW P&amp;L by account 2026'!O:O,'DW P&amp;L by account 2026'!$R:$R,洗碗机!$C119)</f>
        <v>6.8599646778624859</v>
      </c>
      <c r="O119" s="119">
        <f>SUMIFS('DW P&amp;L by account 2026'!P:P,'DW P&amp;L by account 2026'!$R:$R,洗碗机!$C119)</f>
        <v>7.3203600591985065</v>
      </c>
      <c r="P119" s="99">
        <f>SUM(D119:O119)</f>
        <v>83.695830298746003</v>
      </c>
      <c r="Q119" s="160"/>
      <c r="R119" s="160"/>
      <c r="S119" s="160"/>
      <c r="U119" s="160"/>
      <c r="V119" s="62">
        <f t="shared" si="138"/>
        <v>13.400131360543423</v>
      </c>
      <c r="W119" s="62">
        <f t="shared" si="139"/>
        <v>20.265123711587812</v>
      </c>
      <c r="X119" s="62">
        <f t="shared" si="140"/>
        <v>26.972194276846835</v>
      </c>
      <c r="Y119" s="62">
        <f t="shared" si="141"/>
        <v>34.335525897458794</v>
      </c>
      <c r="Z119" s="62">
        <f t="shared" si="142"/>
        <v>41.356697167512607</v>
      </c>
      <c r="AA119" s="117">
        <f t="shared" si="143"/>
        <v>48.227525045975455</v>
      </c>
      <c r="AB119" s="117">
        <f t="shared" si="144"/>
        <v>55.025747209423123</v>
      </c>
      <c r="AC119" s="117">
        <f t="shared" si="145"/>
        <v>62.481097200664763</v>
      </c>
      <c r="AD119" s="117">
        <f t="shared" si="146"/>
        <v>69.515505561685018</v>
      </c>
      <c r="AE119" s="117">
        <f t="shared" si="147"/>
        <v>76.375470239547496</v>
      </c>
      <c r="AF119" s="117">
        <f t="shared" si="148"/>
        <v>83.695830298746003</v>
      </c>
      <c r="AH119" s="50">
        <f t="shared" si="157"/>
        <v>0.13279421419837104</v>
      </c>
      <c r="AI119" s="50">
        <f t="shared" si="158"/>
        <v>0.13389045503044353</v>
      </c>
      <c r="AJ119" s="50">
        <f t="shared" si="159"/>
        <v>0.13526270160800999</v>
      </c>
      <c r="AK119" s="50">
        <f t="shared" si="160"/>
        <v>0.14537001743252917</v>
      </c>
      <c r="AL119" s="50">
        <f t="shared" si="161"/>
        <v>0.14287583791663969</v>
      </c>
      <c r="AM119" s="50">
        <f t="shared" si="162"/>
        <v>0.14547921934304892</v>
      </c>
      <c r="AN119" s="50">
        <f t="shared" si="163"/>
        <v>0.14845422791204593</v>
      </c>
      <c r="AO119" s="50">
        <f t="shared" si="164"/>
        <v>0.14722565847608277</v>
      </c>
      <c r="AP119" s="50">
        <f t="shared" si="165"/>
        <v>0.1469865089328517</v>
      </c>
      <c r="AQ119" s="50">
        <f t="shared" si="166"/>
        <v>0.14565853508856269</v>
      </c>
      <c r="AR119" s="50">
        <f t="shared" si="167"/>
        <v>0.14812844508487458</v>
      </c>
      <c r="AT119" s="118">
        <f t="shared" si="168"/>
        <v>5.981721360286984E-4</v>
      </c>
      <c r="AU119" s="118">
        <f t="shared" si="169"/>
        <v>6.0311015779479071E-4</v>
      </c>
      <c r="AV119" s="118">
        <f t="shared" si="170"/>
        <v>6.0929144868472965E-4</v>
      </c>
      <c r="AW119" s="118">
        <f t="shared" si="171"/>
        <v>6.5481989834472603E-4</v>
      </c>
      <c r="AX119" s="118">
        <f t="shared" si="172"/>
        <v>6.4358485548035897E-4</v>
      </c>
      <c r="AY119" s="118">
        <f t="shared" si="173"/>
        <v>6.5531179884256263E-4</v>
      </c>
      <c r="AZ119" s="118">
        <f t="shared" si="174"/>
        <v>6.6871273834254923E-4</v>
      </c>
      <c r="BA119" s="118">
        <f t="shared" si="175"/>
        <v>6.6317864178415658E-4</v>
      </c>
      <c r="BB119" s="118">
        <f t="shared" si="176"/>
        <v>6.6210139158942203E-4</v>
      </c>
      <c r="BC119" s="118">
        <f t="shared" si="177"/>
        <v>6.5611952742595809E-4</v>
      </c>
      <c r="BD119" s="118">
        <f t="shared" si="178"/>
        <v>6.6724524813006566E-4</v>
      </c>
    </row>
    <row r="120" spans="1:56" ht="13.5">
      <c r="A120" s="355">
        <f t="shared" si="149"/>
        <v>282.92545102191065</v>
      </c>
      <c r="B120" s="403"/>
      <c r="C120" s="110" t="s">
        <v>337</v>
      </c>
      <c r="D120" s="119">
        <f>D117-D118-D119</f>
        <v>94.232171931814207</v>
      </c>
      <c r="E120" s="119">
        <f t="shared" ref="E120:O120" si="180">E117-E118-E119</f>
        <v>94.346639545048234</v>
      </c>
      <c r="F120" s="119">
        <f t="shared" si="180"/>
        <v>94.346639545048234</v>
      </c>
      <c r="G120" s="119">
        <f t="shared" si="180"/>
        <v>94.346639545048234</v>
      </c>
      <c r="H120" s="119">
        <f t="shared" si="180"/>
        <v>94.427422218667331</v>
      </c>
      <c r="I120" s="119">
        <f t="shared" si="180"/>
        <v>94.039446110131578</v>
      </c>
      <c r="J120" s="119">
        <f t="shared" si="180"/>
        <v>94.786712848966033</v>
      </c>
      <c r="K120" s="119">
        <f t="shared" si="180"/>
        <v>94.759271442789725</v>
      </c>
      <c r="L120" s="119">
        <f t="shared" si="180"/>
        <v>94.786712848966033</v>
      </c>
      <c r="M120" s="119">
        <f t="shared" si="180"/>
        <v>94.731830036613431</v>
      </c>
      <c r="N120" s="119">
        <f t="shared" si="180"/>
        <v>94.804080232390476</v>
      </c>
      <c r="O120" s="119">
        <f t="shared" si="180"/>
        <v>94.776465053945216</v>
      </c>
      <c r="P120" s="99">
        <f>SUM(D120:O120)</f>
        <v>1134.3840313594289</v>
      </c>
      <c r="Q120" s="160"/>
      <c r="R120" s="160"/>
      <c r="S120" s="160"/>
      <c r="U120" s="160"/>
      <c r="V120" s="62">
        <f>D120+E120</f>
        <v>188.57881147686243</v>
      </c>
      <c r="W120" s="62">
        <f t="shared" si="139"/>
        <v>282.92545102191065</v>
      </c>
      <c r="X120" s="62">
        <f t="shared" si="140"/>
        <v>377.27209056695887</v>
      </c>
      <c r="Y120" s="62">
        <f t="shared" si="141"/>
        <v>471.69951278562621</v>
      </c>
      <c r="Z120" s="62">
        <f t="shared" si="142"/>
        <v>565.73895889575783</v>
      </c>
      <c r="AA120" s="117">
        <f t="shared" si="143"/>
        <v>660.52567174472392</v>
      </c>
      <c r="AB120" s="117">
        <f t="shared" si="144"/>
        <v>755.28494318751359</v>
      </c>
      <c r="AC120" s="117">
        <f t="shared" si="145"/>
        <v>850.07165603647968</v>
      </c>
      <c r="AD120" s="117">
        <f t="shared" si="146"/>
        <v>944.80348607309315</v>
      </c>
      <c r="AE120" s="117">
        <f t="shared" si="147"/>
        <v>1039.6075663054837</v>
      </c>
      <c r="AF120" s="117">
        <f t="shared" si="148"/>
        <v>1134.3840313594289</v>
      </c>
      <c r="AH120" s="50">
        <f t="shared" si="157"/>
        <v>1.8688007162578404</v>
      </c>
      <c r="AI120" s="50">
        <f t="shared" si="158"/>
        <v>1.8692714594856541</v>
      </c>
      <c r="AJ120" s="50">
        <f t="shared" si="159"/>
        <v>1.8919796323428526</v>
      </c>
      <c r="AK120" s="50">
        <f t="shared" si="160"/>
        <v>1.9970850774601649</v>
      </c>
      <c r="AL120" s="50">
        <f t="shared" si="161"/>
        <v>1.9544700938501058</v>
      </c>
      <c r="AM120" s="50">
        <f t="shared" si="162"/>
        <v>1.9924878788588023</v>
      </c>
      <c r="AN120" s="50">
        <f t="shared" si="163"/>
        <v>2.0376868789760736</v>
      </c>
      <c r="AO120" s="50">
        <f t="shared" si="164"/>
        <v>2.003043559076509</v>
      </c>
      <c r="AP120" s="50">
        <f t="shared" si="165"/>
        <v>1.9977322314406816</v>
      </c>
      <c r="AQ120" s="50">
        <f t="shared" si="166"/>
        <v>1.9826747344415399</v>
      </c>
      <c r="AR120" s="50">
        <f t="shared" si="167"/>
        <v>2.0076811723427213</v>
      </c>
      <c r="AT120" s="118">
        <f t="shared" si="168"/>
        <v>8.418021244404687E-3</v>
      </c>
      <c r="AU120" s="118">
        <f t="shared" si="169"/>
        <v>8.4201417093948388E-3</v>
      </c>
      <c r="AV120" s="118">
        <f t="shared" si="170"/>
        <v>8.5224307763191558E-3</v>
      </c>
      <c r="AW120" s="118">
        <f t="shared" si="171"/>
        <v>8.9958787272980401E-3</v>
      </c>
      <c r="AX120" s="118">
        <f t="shared" si="172"/>
        <v>8.8039193416671428E-3</v>
      </c>
      <c r="AY120" s="118">
        <f t="shared" si="173"/>
        <v>8.9751706254901E-3</v>
      </c>
      <c r="AZ120" s="118">
        <f t="shared" si="174"/>
        <v>9.1787697251174485E-3</v>
      </c>
      <c r="BA120" s="118">
        <f t="shared" si="175"/>
        <v>9.022718734578869E-3</v>
      </c>
      <c r="BB120" s="118">
        <f t="shared" si="176"/>
        <v>8.9987938353183854E-3</v>
      </c>
      <c r="BC120" s="118">
        <f t="shared" si="177"/>
        <v>8.9309672722591889E-3</v>
      </c>
      <c r="BD120" s="118">
        <f t="shared" si="178"/>
        <v>9.0436088844266724E-3</v>
      </c>
    </row>
    <row r="121" spans="1:56" ht="13.5">
      <c r="A121" s="355">
        <f>SUM(D121:F121)</f>
        <v>5583.6844928245109</v>
      </c>
      <c r="B121" s="397" t="s">
        <v>332</v>
      </c>
      <c r="C121" s="397"/>
      <c r="D121" s="159">
        <f>SUM(D105:D117)</f>
        <v>1838.2556258926325</v>
      </c>
      <c r="E121" s="159">
        <f t="shared" ref="E121:O121" si="181">SUM(E105:E117)</f>
        <v>1852.392355975511</v>
      </c>
      <c r="F121" s="159">
        <f t="shared" si="181"/>
        <v>1893.036510956367</v>
      </c>
      <c r="G121" s="159">
        <f t="shared" si="181"/>
        <v>1849.6673108310097</v>
      </c>
      <c r="H121" s="159">
        <f t="shared" si="181"/>
        <v>1928.8688418517524</v>
      </c>
      <c r="I121" s="159">
        <f t="shared" si="181"/>
        <v>1870.4325535412518</v>
      </c>
      <c r="J121" s="159">
        <f t="shared" si="181"/>
        <v>1859.2350992256763</v>
      </c>
      <c r="K121" s="159">
        <f t="shared" si="181"/>
        <v>1842.1673410321494</v>
      </c>
      <c r="L121" s="159">
        <f t="shared" si="181"/>
        <v>1948.6867895562682</v>
      </c>
      <c r="M121" s="159">
        <f t="shared" si="181"/>
        <v>1894.9246326072891</v>
      </c>
      <c r="N121" s="159">
        <f t="shared" si="181"/>
        <v>1861.9627651516769</v>
      </c>
      <c r="O121" s="159">
        <f t="shared" si="181"/>
        <v>1947.150490373512</v>
      </c>
      <c r="P121" s="159">
        <f>SUM(P105:P117)</f>
        <v>22586.780316995093</v>
      </c>
      <c r="Q121" s="160"/>
      <c r="R121" s="160"/>
      <c r="S121" s="160"/>
      <c r="U121" s="160"/>
      <c r="V121" s="99">
        <f t="shared" ref="V121:AF121" si="182">SUM(V105:V117)</f>
        <v>3690.6479818681432</v>
      </c>
      <c r="W121" s="99">
        <f t="shared" si="182"/>
        <v>5583.6844928245091</v>
      </c>
      <c r="X121" s="99">
        <f t="shared" si="182"/>
        <v>7433.3518036555188</v>
      </c>
      <c r="Y121" s="99">
        <f t="shared" si="182"/>
        <v>9362.2206455072737</v>
      </c>
      <c r="Z121" s="99">
        <f t="shared" si="182"/>
        <v>11232.653199048524</v>
      </c>
      <c r="AA121" s="99">
        <f t="shared" si="182"/>
        <v>13091.888298274203</v>
      </c>
      <c r="AB121" s="99">
        <f t="shared" si="182"/>
        <v>14934.055639306353</v>
      </c>
      <c r="AC121" s="99">
        <f t="shared" si="182"/>
        <v>16882.742428862621</v>
      </c>
      <c r="AD121" s="99">
        <f t="shared" si="182"/>
        <v>18777.667061469907</v>
      </c>
      <c r="AE121" s="99">
        <f t="shared" si="182"/>
        <v>20639.629826621582</v>
      </c>
      <c r="AF121" s="99">
        <f t="shared" si="182"/>
        <v>22586.780316995093</v>
      </c>
      <c r="AH121" s="50">
        <f t="shared" si="157"/>
        <v>36.574021959073455</v>
      </c>
      <c r="AI121" s="50">
        <f t="shared" si="158"/>
        <v>36.891068030500996</v>
      </c>
      <c r="AJ121" s="50">
        <f t="shared" si="159"/>
        <v>37.277473113424463</v>
      </c>
      <c r="AK121" s="50">
        <f t="shared" si="160"/>
        <v>39.637842813565427</v>
      </c>
      <c r="AL121" s="50">
        <f t="shared" si="161"/>
        <v>38.805679557548821</v>
      </c>
      <c r="AM121" s="50">
        <f t="shared" si="162"/>
        <v>39.491922663326989</v>
      </c>
      <c r="AN121" s="50">
        <f t="shared" si="163"/>
        <v>40.290660499183488</v>
      </c>
      <c r="AO121" s="50">
        <f t="shared" si="164"/>
        <v>39.781197551456486</v>
      </c>
      <c r="AP121" s="50">
        <f t="shared" si="165"/>
        <v>39.704289064253466</v>
      </c>
      <c r="AQ121" s="50">
        <f t="shared" si="166"/>
        <v>39.362615194206839</v>
      </c>
      <c r="AR121" s="50">
        <f t="shared" si="167"/>
        <v>39.975045780509596</v>
      </c>
      <c r="AT121" s="118">
        <f t="shared" si="168"/>
        <v>0.16474784666249304</v>
      </c>
      <c r="AU121" s="118">
        <f t="shared" si="169"/>
        <v>0.16617598211937384</v>
      </c>
      <c r="AV121" s="118">
        <f t="shared" si="170"/>
        <v>0.16791654555596605</v>
      </c>
      <c r="AW121" s="118">
        <f t="shared" si="171"/>
        <v>0.17854884150254696</v>
      </c>
      <c r="AX121" s="118">
        <f t="shared" si="172"/>
        <v>0.17480035836733704</v>
      </c>
      <c r="AY121" s="118">
        <f t="shared" si="173"/>
        <v>0.17789154352849995</v>
      </c>
      <c r="AZ121" s="118">
        <f t="shared" si="174"/>
        <v>0.18148946170803373</v>
      </c>
      <c r="BA121" s="118">
        <f t="shared" si="175"/>
        <v>0.1791945835651193</v>
      </c>
      <c r="BB121" s="118">
        <f t="shared" si="176"/>
        <v>0.17884814893807868</v>
      </c>
      <c r="BC121" s="118">
        <f t="shared" si="177"/>
        <v>0.17730907745138216</v>
      </c>
      <c r="BD121" s="118">
        <f t="shared" si="178"/>
        <v>0.18006777378607927</v>
      </c>
    </row>
    <row r="122" spans="1:56" ht="13.5">
      <c r="A122" s="111">
        <f>A121/A104*1000</f>
        <v>36.89106803050101</v>
      </c>
      <c r="B122" s="397" t="s">
        <v>333</v>
      </c>
      <c r="C122" s="397"/>
      <c r="D122" s="57">
        <f>D121/D104*1000</f>
        <v>36.427791171603602</v>
      </c>
      <c r="E122" s="57">
        <f t="shared" ref="E122:O122" si="183">E121/E104*1000</f>
        <v>36.720302025443267</v>
      </c>
      <c r="F122" s="57">
        <f t="shared" si="183"/>
        <v>37.525254444394456</v>
      </c>
      <c r="G122" s="57">
        <f t="shared" si="183"/>
        <v>38.494637062039743</v>
      </c>
      <c r="H122" s="57">
        <f t="shared" si="183"/>
        <v>52.432011575833222</v>
      </c>
      <c r="I122" s="57">
        <f t="shared" si="183"/>
        <v>35.115602244273944</v>
      </c>
      <c r="J122" s="57">
        <f t="shared" si="183"/>
        <v>44.215917125869254</v>
      </c>
      <c r="K122" s="57">
        <f t="shared" si="183"/>
        <v>47.054082784984658</v>
      </c>
      <c r="L122" s="57">
        <f t="shared" si="183"/>
        <v>36.266783100503758</v>
      </c>
      <c r="M122" s="57">
        <f t="shared" si="183"/>
        <v>39.031981391762564</v>
      </c>
      <c r="N122" s="57">
        <f t="shared" si="183"/>
        <v>36.219319272324874</v>
      </c>
      <c r="O122" s="57">
        <f t="shared" si="183"/>
        <v>47.86976326023975</v>
      </c>
      <c r="P122" s="303">
        <f>P121/P104*1000</f>
        <v>39.975045780509596</v>
      </c>
      <c r="Q122" s="160"/>
      <c r="R122" s="160"/>
      <c r="S122" s="160"/>
      <c r="U122" s="160"/>
      <c r="V122" s="111">
        <f>V121/V104*1000</f>
        <v>36.574021959073455</v>
      </c>
      <c r="W122" s="111">
        <f t="shared" ref="W122:AF122" si="184">W121/W104*1000</f>
        <v>36.891068030500996</v>
      </c>
      <c r="X122" s="111">
        <f t="shared" si="184"/>
        <v>37.277473113424463</v>
      </c>
      <c r="Y122" s="111">
        <f t="shared" si="184"/>
        <v>39.637842813565427</v>
      </c>
      <c r="Z122" s="111">
        <f t="shared" si="184"/>
        <v>38.805679557548821</v>
      </c>
      <c r="AA122" s="111">
        <f t="shared" si="184"/>
        <v>39.491922663326989</v>
      </c>
      <c r="AB122" s="111">
        <f t="shared" si="184"/>
        <v>40.290660499183488</v>
      </c>
      <c r="AC122" s="111">
        <f t="shared" si="184"/>
        <v>39.781197551456486</v>
      </c>
      <c r="AD122" s="111">
        <f t="shared" si="184"/>
        <v>39.704289064253466</v>
      </c>
      <c r="AE122" s="111">
        <f t="shared" si="184"/>
        <v>39.362615194206839</v>
      </c>
      <c r="AF122" s="111">
        <f t="shared" si="184"/>
        <v>39.975045780509596</v>
      </c>
      <c r="AZ122" s="120">
        <f>AZ98-AZ121</f>
        <v>-0.18148946170803373</v>
      </c>
    </row>
    <row r="123" spans="1:56" ht="13.5">
      <c r="A123" s="355">
        <f>SUM(D123:F123)</f>
        <v>1260</v>
      </c>
      <c r="B123" s="397" t="s">
        <v>412</v>
      </c>
      <c r="C123" s="397"/>
      <c r="D123" s="62">
        <v>420</v>
      </c>
      <c r="E123" s="62">
        <v>420</v>
      </c>
      <c r="F123" s="62">
        <v>420</v>
      </c>
      <c r="G123" s="62">
        <v>420</v>
      </c>
      <c r="H123" s="62">
        <v>420</v>
      </c>
      <c r="I123" s="62">
        <v>420</v>
      </c>
      <c r="J123" s="62">
        <v>420</v>
      </c>
      <c r="K123" s="62">
        <v>420</v>
      </c>
      <c r="L123" s="62">
        <v>420</v>
      </c>
      <c r="M123" s="62">
        <v>420</v>
      </c>
      <c r="N123" s="62">
        <v>420</v>
      </c>
      <c r="O123" s="62">
        <v>420</v>
      </c>
      <c r="P123" s="62"/>
      <c r="Q123" s="87">
        <f>P123/$P$53*1000</f>
        <v>0</v>
      </c>
      <c r="R123" s="160"/>
      <c r="S123" s="160"/>
      <c r="U123" s="160"/>
      <c r="V123" s="62">
        <f>D123+E123</f>
        <v>840</v>
      </c>
      <c r="W123" s="62">
        <f t="shared" ref="W123:AF123" si="185">V123+F123</f>
        <v>1260</v>
      </c>
      <c r="X123" s="62">
        <f t="shared" si="185"/>
        <v>1680</v>
      </c>
      <c r="Y123" s="62">
        <f t="shared" si="185"/>
        <v>2100</v>
      </c>
      <c r="Z123" s="62">
        <f t="shared" si="185"/>
        <v>2520</v>
      </c>
      <c r="AA123" s="117">
        <f t="shared" si="185"/>
        <v>2940</v>
      </c>
      <c r="AB123" s="117">
        <f t="shared" si="185"/>
        <v>3360</v>
      </c>
      <c r="AC123" s="117">
        <f t="shared" si="185"/>
        <v>3780</v>
      </c>
      <c r="AD123" s="117">
        <f t="shared" si="185"/>
        <v>4200</v>
      </c>
      <c r="AE123" s="117">
        <f t="shared" si="185"/>
        <v>4620</v>
      </c>
      <c r="AF123" s="117">
        <f t="shared" si="185"/>
        <v>5040</v>
      </c>
      <c r="AH123" s="50" t="e">
        <f>V123/V$53*1000</f>
        <v>#DIV/0!</v>
      </c>
      <c r="AI123" s="50" t="e">
        <f t="shared" ref="AI123:AR123" si="186">W123/W$53*1000</f>
        <v>#DIV/0!</v>
      </c>
      <c r="AJ123" s="50" t="e">
        <f t="shared" si="186"/>
        <v>#DIV/0!</v>
      </c>
      <c r="AK123" s="50" t="e">
        <f t="shared" si="186"/>
        <v>#DIV/0!</v>
      </c>
      <c r="AL123" s="50" t="e">
        <f t="shared" si="186"/>
        <v>#DIV/0!</v>
      </c>
      <c r="AM123" s="50" t="e">
        <f t="shared" si="186"/>
        <v>#DIV/0!</v>
      </c>
      <c r="AN123" s="50" t="e">
        <f t="shared" si="186"/>
        <v>#DIV/0!</v>
      </c>
      <c r="AO123" s="50" t="e">
        <f t="shared" si="186"/>
        <v>#DIV/0!</v>
      </c>
      <c r="AP123" s="50" t="e">
        <f t="shared" si="186"/>
        <v>#DIV/0!</v>
      </c>
      <c r="AQ123" s="50" t="e">
        <f t="shared" si="186"/>
        <v>#DIV/0!</v>
      </c>
      <c r="AR123" s="50" t="e">
        <f t="shared" si="186"/>
        <v>#DIV/0!</v>
      </c>
    </row>
    <row r="124" spans="1:56" ht="13.5">
      <c r="A124" s="113">
        <f>A122/A103</f>
        <v>0.16617598211937393</v>
      </c>
      <c r="B124" s="397" t="s">
        <v>571</v>
      </c>
      <c r="C124" s="397"/>
      <c r="D124" s="305">
        <f>D122/D103</f>
        <v>0.16408914942163785</v>
      </c>
      <c r="E124" s="305">
        <f t="shared" ref="E124:P124" si="187">E122/E103</f>
        <v>0.16540676588037509</v>
      </c>
      <c r="F124" s="305">
        <f t="shared" si="187"/>
        <v>0.1690326776774525</v>
      </c>
      <c r="G124" s="305">
        <f t="shared" si="187"/>
        <v>0.17339926604522407</v>
      </c>
      <c r="H124" s="305">
        <f t="shared" si="187"/>
        <v>0.23618023232357307</v>
      </c>
      <c r="I124" s="305">
        <f t="shared" si="187"/>
        <v>0.15817838848772048</v>
      </c>
      <c r="J124" s="305">
        <f t="shared" si="187"/>
        <v>0.19917079786427591</v>
      </c>
      <c r="K124" s="305">
        <f t="shared" si="187"/>
        <v>0.21195532786029125</v>
      </c>
      <c r="L124" s="305">
        <f t="shared" si="187"/>
        <v>0.16336388784010702</v>
      </c>
      <c r="M124" s="305">
        <f t="shared" si="187"/>
        <v>0.17581973599893047</v>
      </c>
      <c r="N124" s="305">
        <f t="shared" si="187"/>
        <v>0.16315008681227422</v>
      </c>
      <c r="O124" s="305">
        <f t="shared" si="187"/>
        <v>0.21562956423531418</v>
      </c>
      <c r="P124" s="305">
        <f t="shared" si="187"/>
        <v>0.18006777378607927</v>
      </c>
    </row>
  </sheetData>
  <mergeCells count="44">
    <mergeCell ref="B124:C124"/>
    <mergeCell ref="B73:C73"/>
    <mergeCell ref="B39:B43"/>
    <mergeCell ref="B44:B47"/>
    <mergeCell ref="B48:C48"/>
    <mergeCell ref="B49:C49"/>
    <mergeCell ref="B50:C50"/>
    <mergeCell ref="C51:P51"/>
    <mergeCell ref="B55:B61"/>
    <mergeCell ref="B62:B66"/>
    <mergeCell ref="B67:B70"/>
    <mergeCell ref="B71:C71"/>
    <mergeCell ref="B72:C72"/>
    <mergeCell ref="B53:C53"/>
    <mergeCell ref="C76:P76"/>
    <mergeCell ref="B78:C78"/>
    <mergeCell ref="AH2:AR2"/>
    <mergeCell ref="AT2:BD2"/>
    <mergeCell ref="B32:B38"/>
    <mergeCell ref="C2:P2"/>
    <mergeCell ref="C28:P28"/>
    <mergeCell ref="B5:C5"/>
    <mergeCell ref="B6:B12"/>
    <mergeCell ref="B13:B17"/>
    <mergeCell ref="B18:B21"/>
    <mergeCell ref="B4:C4"/>
    <mergeCell ref="B30:C30"/>
    <mergeCell ref="V2:AF2"/>
    <mergeCell ref="B26:C26"/>
    <mergeCell ref="B80:B86"/>
    <mergeCell ref="B87:B91"/>
    <mergeCell ref="B92:B95"/>
    <mergeCell ref="B96:C96"/>
    <mergeCell ref="B97:C97"/>
    <mergeCell ref="B98:C98"/>
    <mergeCell ref="C101:P101"/>
    <mergeCell ref="B103:C103"/>
    <mergeCell ref="B123:C123"/>
    <mergeCell ref="B105:B111"/>
    <mergeCell ref="B112:B116"/>
    <mergeCell ref="B117:B120"/>
    <mergeCell ref="B121:C121"/>
    <mergeCell ref="B122:C122"/>
    <mergeCell ref="C99:D99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796CD-3335-4F16-9FCA-6D811E031044}">
  <dimension ref="A1:T46"/>
  <sheetViews>
    <sheetView zoomScale="85" zoomScaleNormal="85" workbookViewId="0">
      <selection activeCell="O24" sqref="O24"/>
    </sheetView>
  </sheetViews>
  <sheetFormatPr defaultRowHeight="14" outlineLevelRow="1"/>
  <cols>
    <col min="2" max="2" width="19.5" customWidth="1"/>
    <col min="3" max="3" width="9.5" bestFit="1" customWidth="1"/>
    <col min="4" max="4" width="8.75" bestFit="1" customWidth="1"/>
    <col min="5" max="5" width="9.5" bestFit="1" customWidth="1"/>
    <col min="6" max="20" width="8.75" bestFit="1" customWidth="1"/>
  </cols>
  <sheetData>
    <row r="1" spans="1:20" ht="14.5" thickBot="1">
      <c r="A1" s="316"/>
      <c r="B1" s="317"/>
      <c r="C1" s="409" t="s">
        <v>592</v>
      </c>
      <c r="D1" s="410"/>
      <c r="E1" s="410"/>
      <c r="F1" s="410"/>
      <c r="G1" s="410"/>
      <c r="H1" s="410"/>
      <c r="I1" s="410"/>
      <c r="J1" s="410"/>
      <c r="K1" s="411"/>
      <c r="L1" s="409" t="s">
        <v>593</v>
      </c>
      <c r="M1" s="410"/>
      <c r="N1" s="410"/>
      <c r="O1" s="410"/>
      <c r="P1" s="410"/>
      <c r="Q1" s="410"/>
      <c r="R1" s="410"/>
      <c r="S1" s="410"/>
      <c r="T1" s="411"/>
    </row>
    <row r="2" spans="1:20" ht="23.5" thickBot="1">
      <c r="A2" s="318"/>
      <c r="C2" s="343" t="s">
        <v>594</v>
      </c>
      <c r="D2" s="344" t="s">
        <v>595</v>
      </c>
      <c r="E2" s="344" t="s">
        <v>596</v>
      </c>
      <c r="F2" s="344" t="s">
        <v>595</v>
      </c>
      <c r="G2" s="344" t="s">
        <v>597</v>
      </c>
      <c r="H2" s="344" t="s">
        <v>595</v>
      </c>
      <c r="I2" s="345" t="s">
        <v>598</v>
      </c>
      <c r="J2" s="346" t="s">
        <v>599</v>
      </c>
      <c r="K2" s="347" t="s">
        <v>600</v>
      </c>
      <c r="L2" s="344" t="s">
        <v>594</v>
      </c>
      <c r="M2" s="344" t="s">
        <v>595</v>
      </c>
      <c r="N2" s="344" t="s">
        <v>596</v>
      </c>
      <c r="O2" s="344" t="s">
        <v>595</v>
      </c>
      <c r="P2" s="344" t="s">
        <v>597</v>
      </c>
      <c r="Q2" s="344" t="s">
        <v>595</v>
      </c>
      <c r="R2" s="345" t="s">
        <v>598</v>
      </c>
      <c r="S2" s="346" t="s">
        <v>599</v>
      </c>
      <c r="T2" s="347" t="s">
        <v>600</v>
      </c>
    </row>
    <row r="3" spans="1:20" hidden="1" outlineLevel="1">
      <c r="A3" s="318"/>
      <c r="B3" s="319" t="s">
        <v>435</v>
      </c>
      <c r="C3" s="325">
        <f>厨电!H103</f>
        <v>121</v>
      </c>
      <c r="D3" s="326"/>
      <c r="E3" s="326">
        <f>厨电!H78</f>
        <v>117.21207273601087</v>
      </c>
      <c r="F3" s="326"/>
      <c r="G3" s="335">
        <f>厨电!H30</f>
        <v>119.99799852853907</v>
      </c>
      <c r="H3" s="326"/>
      <c r="I3" s="341"/>
      <c r="J3" s="340"/>
      <c r="K3" s="327"/>
      <c r="L3" s="326">
        <f>洗碗机!H103</f>
        <v>222</v>
      </c>
      <c r="M3" s="326"/>
      <c r="N3" s="326">
        <f>洗碗机!H78</f>
        <v>213</v>
      </c>
      <c r="O3" s="326"/>
      <c r="P3" s="326">
        <f>洗碗机!H30</f>
        <v>220.99254807334901</v>
      </c>
      <c r="Q3" s="326"/>
      <c r="R3" s="341"/>
      <c r="S3" s="340"/>
      <c r="T3" s="327"/>
    </row>
    <row r="4" spans="1:20" collapsed="1">
      <c r="A4" s="320"/>
      <c r="B4" s="73" t="s">
        <v>411</v>
      </c>
      <c r="C4" s="325">
        <f>厨电!H104</f>
        <v>71805</v>
      </c>
      <c r="D4" s="335"/>
      <c r="E4" s="326">
        <f>厨电!H79</f>
        <v>67531</v>
      </c>
      <c r="F4" s="335"/>
      <c r="G4" s="335">
        <f>厨电!H31</f>
        <v>93353</v>
      </c>
      <c r="H4" s="335"/>
      <c r="I4" s="348">
        <f>E4/G4-1</f>
        <v>-0.27660600087838638</v>
      </c>
      <c r="J4" s="339"/>
      <c r="K4" s="328"/>
      <c r="L4" s="326">
        <f>洗碗机!H104</f>
        <v>36788</v>
      </c>
      <c r="M4" s="335"/>
      <c r="N4" s="326">
        <f>洗碗机!H79</f>
        <v>33043</v>
      </c>
      <c r="O4" s="335"/>
      <c r="P4" s="326">
        <f>洗碗机!H31</f>
        <v>53704</v>
      </c>
      <c r="Q4" s="335"/>
      <c r="R4" s="348">
        <f>N4/P4-1</f>
        <v>-0.38471994637270968</v>
      </c>
      <c r="S4" s="339"/>
      <c r="T4" s="328"/>
    </row>
    <row r="5" spans="1:20">
      <c r="A5" s="321"/>
      <c r="B5" s="73" t="s">
        <v>601</v>
      </c>
      <c r="C5" s="329">
        <f>SUM(C7:C19)</f>
        <v>2562.0586781314282</v>
      </c>
      <c r="D5" s="336">
        <f>C5/C4*1000</f>
        <v>35.680783763406836</v>
      </c>
      <c r="E5" s="336">
        <f>SUM(E7:E19)</f>
        <v>2105.30152</v>
      </c>
      <c r="F5" s="336">
        <f>E5/E4*1000</f>
        <v>31.175334587078527</v>
      </c>
      <c r="G5" s="336">
        <f>SUM(G7:G19)</f>
        <v>2816.0236500000001</v>
      </c>
      <c r="H5" s="336">
        <f>G5/G4*1000</f>
        <v>30.165325699227665</v>
      </c>
      <c r="I5" s="331">
        <f>F5-H5</f>
        <v>1.0100088878508622</v>
      </c>
      <c r="J5" s="337">
        <f>SUM(J6:J19)</f>
        <v>11.534392208103785</v>
      </c>
      <c r="K5" s="330">
        <f>SUM(K6:K19)</f>
        <v>-10.524383320252923</v>
      </c>
      <c r="L5" s="336">
        <f>SUM(L7:L19)</f>
        <v>1928.8688418517524</v>
      </c>
      <c r="M5" s="336">
        <f>L5/L4*1000</f>
        <v>52.432011575833222</v>
      </c>
      <c r="N5" s="336">
        <f>SUM(N7:N19)</f>
        <v>1826.7906500000004</v>
      </c>
      <c r="O5" s="336">
        <f>N5/N4*1000</f>
        <v>55.285254062887766</v>
      </c>
      <c r="P5" s="336">
        <f>SUM(P7:P19)</f>
        <v>1866.9870093190345</v>
      </c>
      <c r="Q5" s="336">
        <f>P5/P4*1000</f>
        <v>34.764393887215746</v>
      </c>
      <c r="R5" s="331">
        <f>O5-Q5</f>
        <v>20.52086017567202</v>
      </c>
      <c r="S5" s="337">
        <f>SUM(S6:S19)</f>
        <v>21.737346551577176</v>
      </c>
      <c r="T5" s="330">
        <f>SUM(T6:T19)</f>
        <v>-1.2164863759051805</v>
      </c>
    </row>
    <row r="6" spans="1:20" hidden="1" outlineLevel="1">
      <c r="A6" s="320"/>
      <c r="B6" s="73" t="s">
        <v>434</v>
      </c>
      <c r="C6" s="322">
        <f>D5/C3</f>
        <v>0.29488251044137881</v>
      </c>
      <c r="D6" s="335"/>
      <c r="E6" s="354">
        <f>A5/E3</f>
        <v>0</v>
      </c>
      <c r="F6" s="335"/>
      <c r="G6" s="338">
        <f>H5/G3</f>
        <v>0.25138190694116835</v>
      </c>
      <c r="H6" s="335"/>
      <c r="I6" s="342">
        <f>E6-G6</f>
        <v>-0.25138190694116835</v>
      </c>
      <c r="J6" s="339"/>
      <c r="K6" s="328"/>
      <c r="L6" s="338">
        <v>0.10120132563208485</v>
      </c>
      <c r="M6" s="335"/>
      <c r="N6" s="338">
        <f>O5/N3</f>
        <v>0.25955518339383926</v>
      </c>
      <c r="O6" s="335"/>
      <c r="P6" s="338">
        <f>Q5/P3</f>
        <v>0.15731025408004795</v>
      </c>
      <c r="Q6" s="335"/>
      <c r="R6" s="342">
        <f>N6-P6</f>
        <v>0.10224492931379131</v>
      </c>
      <c r="S6" s="339"/>
      <c r="T6" s="328"/>
    </row>
    <row r="7" spans="1:20" collapsed="1">
      <c r="A7" s="405" t="s">
        <v>135</v>
      </c>
      <c r="B7" s="48" t="s">
        <v>602</v>
      </c>
      <c r="C7" s="331">
        <f>厨电!H105</f>
        <v>827.90506994023167</v>
      </c>
      <c r="D7" s="337">
        <f>C7/C$4*1000</f>
        <v>11.529908362095004</v>
      </c>
      <c r="E7" s="337">
        <f>厨电!H80</f>
        <v>254</v>
      </c>
      <c r="F7" s="337">
        <f t="shared" ref="F7:F19" si="0">E7/E$4*1000</f>
        <v>3.7612355806962725</v>
      </c>
      <c r="G7" s="337">
        <f>厨电!H32</f>
        <v>831.68695000000002</v>
      </c>
      <c r="H7" s="337">
        <f t="shared" ref="H7:H19" si="1">G7/G$4*1000</f>
        <v>8.9090543421207666</v>
      </c>
      <c r="I7" s="331">
        <f t="shared" ref="I7:I19" si="2">F7-H7</f>
        <v>-5.1478187614244941</v>
      </c>
      <c r="J7" s="337">
        <f t="shared" ref="J7:J19" si="3">G7/E$4*1000-H7</f>
        <v>3.4065777379609727</v>
      </c>
      <c r="K7" s="330">
        <f>I7-J7</f>
        <v>-8.5543964993854669</v>
      </c>
      <c r="L7" s="337">
        <f>洗碗机!H105</f>
        <v>580.2352825000014</v>
      </c>
      <c r="M7" s="337">
        <f>L7/L$4*1000</f>
        <v>15.772406287376358</v>
      </c>
      <c r="N7" s="337">
        <f>洗碗机!H80</f>
        <v>433.31502</v>
      </c>
      <c r="O7" s="337">
        <f t="shared" ref="O7:O19" si="4">N7/N$4*1000</f>
        <v>13.113670671549194</v>
      </c>
      <c r="P7" s="337">
        <f>洗碗机!H32</f>
        <v>579.54899931903492</v>
      </c>
      <c r="Q7" s="337">
        <f>P7/P$4*1000</f>
        <v>10.791542516740558</v>
      </c>
      <c r="R7" s="331">
        <f t="shared" ref="R7:R19" si="5">O7-Q7</f>
        <v>2.3221281548086363</v>
      </c>
      <c r="S7" s="337">
        <f t="shared" ref="S7:S19" si="6">P7/N$4*1000-Q7</f>
        <v>6.7476942147618768</v>
      </c>
      <c r="T7" s="330">
        <f>R7-S7</f>
        <v>-4.4255660599532405</v>
      </c>
    </row>
    <row r="8" spans="1:20">
      <c r="A8" s="405"/>
      <c r="B8" s="48" t="s">
        <v>402</v>
      </c>
      <c r="C8" s="331">
        <f>厨电!H106</f>
        <v>88.234204198298556</v>
      </c>
      <c r="D8" s="337">
        <f t="shared" ref="D8:D19" si="7">C8/C$4*1000</f>
        <v>1.228803066615118</v>
      </c>
      <c r="E8" s="337">
        <f>厨电!H81</f>
        <v>77.707319999999967</v>
      </c>
      <c r="F8" s="337">
        <f t="shared" si="0"/>
        <v>1.1506910900179173</v>
      </c>
      <c r="G8" s="337">
        <f>厨电!H33</f>
        <v>83.735709999999997</v>
      </c>
      <c r="H8" s="337">
        <f t="shared" si="1"/>
        <v>0.8969793150728953</v>
      </c>
      <c r="I8" s="331">
        <f t="shared" si="2"/>
        <v>0.25371177494502195</v>
      </c>
      <c r="J8" s="337">
        <f t="shared" si="3"/>
        <v>0.34298025904861928</v>
      </c>
      <c r="K8" s="330">
        <f t="shared" ref="K8:K19" si="8">I8-J8</f>
        <v>-8.9268484103597334E-2</v>
      </c>
      <c r="L8" s="337">
        <f>洗碗机!H106</f>
        <v>56.424026574689194</v>
      </c>
      <c r="M8" s="337">
        <f t="shared" ref="M8:M19" si="9">L8/L$4*1000</f>
        <v>1.5337617313985321</v>
      </c>
      <c r="N8" s="337">
        <f>洗碗机!H81</f>
        <v>39.343019999999996</v>
      </c>
      <c r="O8" s="337">
        <f t="shared" si="4"/>
        <v>1.1906612595708621</v>
      </c>
      <c r="P8" s="337">
        <f>洗碗机!H33</f>
        <v>37.964179999999992</v>
      </c>
      <c r="Q8" s="337">
        <f t="shared" ref="Q8:Q19" si="10">P8/P$4*1000</f>
        <v>0.70691531357068349</v>
      </c>
      <c r="R8" s="331">
        <f t="shared" si="5"/>
        <v>0.48374594600017862</v>
      </c>
      <c r="S8" s="337">
        <f t="shared" si="6"/>
        <v>0.44201728940120144</v>
      </c>
      <c r="T8" s="330">
        <f t="shared" ref="T8:T19" si="11">R8-S8</f>
        <v>4.1728656598977176E-2</v>
      </c>
    </row>
    <row r="9" spans="1:20">
      <c r="A9" s="405"/>
      <c r="B9" s="48" t="s">
        <v>403</v>
      </c>
      <c r="C9" s="331">
        <f>厨电!H107</f>
        <v>12.5</v>
      </c>
      <c r="D9" s="337">
        <f t="shared" si="7"/>
        <v>0.17408258477821878</v>
      </c>
      <c r="E9" s="337">
        <f>厨电!H82</f>
        <v>16.166</v>
      </c>
      <c r="F9" s="337">
        <f t="shared" si="0"/>
        <v>0.23938635589581084</v>
      </c>
      <c r="G9" s="337">
        <f>厨电!H34</f>
        <v>28.854779999999998</v>
      </c>
      <c r="H9" s="337">
        <f t="shared" si="1"/>
        <v>0.30909322678435613</v>
      </c>
      <c r="I9" s="331">
        <f t="shared" si="2"/>
        <v>-6.9706870888545297E-2</v>
      </c>
      <c r="J9" s="337">
        <f t="shared" si="3"/>
        <v>0.11818876222809738</v>
      </c>
      <c r="K9" s="330">
        <f t="shared" si="8"/>
        <v>-0.18789563311664267</v>
      </c>
      <c r="L9" s="337">
        <f>洗碗机!H107</f>
        <v>8.4412241154203578</v>
      </c>
      <c r="M9" s="337">
        <f t="shared" si="9"/>
        <v>0.22945591267316401</v>
      </c>
      <c r="N9" s="337">
        <f>洗碗机!H82</f>
        <v>46.021999999999998</v>
      </c>
      <c r="O9" s="337">
        <f t="shared" si="4"/>
        <v>1.3927912114517447</v>
      </c>
      <c r="P9" s="337">
        <f>洗碗机!H34</f>
        <v>2.0833300000000001</v>
      </c>
      <c r="Q9" s="337">
        <f t="shared" si="10"/>
        <v>3.8792827349918069E-2</v>
      </c>
      <c r="R9" s="331">
        <f t="shared" si="5"/>
        <v>1.3539983841018266</v>
      </c>
      <c r="S9" s="337">
        <f t="shared" si="6"/>
        <v>2.4256229939069021E-2</v>
      </c>
      <c r="T9" s="330">
        <f t="shared" si="11"/>
        <v>1.3297421541627577</v>
      </c>
    </row>
    <row r="10" spans="1:20">
      <c r="A10" s="405"/>
      <c r="B10" s="48" t="s">
        <v>383</v>
      </c>
      <c r="C10" s="331">
        <f>厨电!H108</f>
        <v>26.834030493476099</v>
      </c>
      <c r="D10" s="337">
        <f t="shared" si="7"/>
        <v>0.37370699106574889</v>
      </c>
      <c r="E10" s="337">
        <f>厨电!H83</f>
        <v>28.437699999999996</v>
      </c>
      <c r="F10" s="337">
        <f t="shared" si="0"/>
        <v>0.42110586249278104</v>
      </c>
      <c r="G10" s="337">
        <f>厨电!H35</f>
        <v>27.514289999999999</v>
      </c>
      <c r="H10" s="337">
        <f t="shared" si="1"/>
        <v>0.29473385965100213</v>
      </c>
      <c r="I10" s="331">
        <f t="shared" si="2"/>
        <v>0.12637200284177891</v>
      </c>
      <c r="J10" s="337">
        <f t="shared" si="3"/>
        <v>0.11269813454425631</v>
      </c>
      <c r="K10" s="330">
        <f t="shared" si="8"/>
        <v>1.3673868297522596E-2</v>
      </c>
      <c r="L10" s="337">
        <f>洗碗机!H108</f>
        <v>3.5295151063944878</v>
      </c>
      <c r="M10" s="337">
        <f t="shared" si="9"/>
        <v>9.5942022028772639E-2</v>
      </c>
      <c r="N10" s="337">
        <f>洗碗机!H83</f>
        <v>1.46038</v>
      </c>
      <c r="O10" s="337">
        <f t="shared" si="4"/>
        <v>4.4196350210331997E-2</v>
      </c>
      <c r="P10" s="337">
        <f>洗碗机!H35</f>
        <v>6.7053899999999995</v>
      </c>
      <c r="Q10" s="337">
        <f t="shared" si="10"/>
        <v>0.12485829733353195</v>
      </c>
      <c r="R10" s="331">
        <f t="shared" si="5"/>
        <v>-8.0661947123199948E-2</v>
      </c>
      <c r="S10" s="337">
        <f t="shared" si="6"/>
        <v>7.8070916115610053E-2</v>
      </c>
      <c r="T10" s="330">
        <f t="shared" si="11"/>
        <v>-0.15873286323881</v>
      </c>
    </row>
    <row r="11" spans="1:20">
      <c r="A11" s="405"/>
      <c r="B11" s="48" t="s">
        <v>140</v>
      </c>
      <c r="C11" s="331">
        <f>厨电!H109</f>
        <v>359.87074843837496</v>
      </c>
      <c r="D11" s="337">
        <f t="shared" si="7"/>
        <v>5.0117784059379566</v>
      </c>
      <c r="E11" s="337">
        <f>厨电!H84</f>
        <v>370.45465999999999</v>
      </c>
      <c r="F11" s="337">
        <f t="shared" si="0"/>
        <v>5.4856978276643318</v>
      </c>
      <c r="G11" s="337">
        <f>厨电!H36</f>
        <v>452.17887999999994</v>
      </c>
      <c r="H11" s="337">
        <f t="shared" si="1"/>
        <v>4.8437530663181683</v>
      </c>
      <c r="I11" s="331">
        <f t="shared" si="2"/>
        <v>0.64194476134616352</v>
      </c>
      <c r="J11" s="337">
        <f t="shared" si="3"/>
        <v>1.8521181631912418</v>
      </c>
      <c r="K11" s="330">
        <f t="shared" si="8"/>
        <v>-1.2101734018450783</v>
      </c>
      <c r="L11" s="337">
        <f>洗碗机!H109</f>
        <v>228.48498702853243</v>
      </c>
      <c r="M11" s="337">
        <f t="shared" si="9"/>
        <v>6.2108564485302935</v>
      </c>
      <c r="N11" s="337">
        <f>洗碗机!H84</f>
        <v>247.78061501332775</v>
      </c>
      <c r="O11" s="337">
        <f t="shared" si="4"/>
        <v>7.4987324096882171</v>
      </c>
      <c r="P11" s="337">
        <f>洗碗机!H36</f>
        <v>241.29694999999998</v>
      </c>
      <c r="Q11" s="337">
        <f t="shared" si="10"/>
        <v>4.4930908312230002</v>
      </c>
      <c r="R11" s="331">
        <f t="shared" si="5"/>
        <v>3.0056415784652168</v>
      </c>
      <c r="S11" s="337">
        <f t="shared" si="6"/>
        <v>2.8094225604181942</v>
      </c>
      <c r="T11" s="330">
        <f t="shared" si="11"/>
        <v>0.19621901804702269</v>
      </c>
    </row>
    <row r="12" spans="1:20">
      <c r="A12" s="405"/>
      <c r="B12" s="48" t="s">
        <v>141</v>
      </c>
      <c r="C12" s="331">
        <f>厨电!H110</f>
        <v>158.68582603459129</v>
      </c>
      <c r="D12" s="337">
        <f t="shared" si="7"/>
        <v>2.2099551011014733</v>
      </c>
      <c r="E12" s="337">
        <f>厨电!H85</f>
        <v>175.60941999999997</v>
      </c>
      <c r="F12" s="337">
        <f t="shared" si="0"/>
        <v>2.6004267669662817</v>
      </c>
      <c r="G12" s="337">
        <f>厨电!H37</f>
        <v>199.13504</v>
      </c>
      <c r="H12" s="337">
        <f t="shared" si="1"/>
        <v>2.1331402311655756</v>
      </c>
      <c r="I12" s="331">
        <f t="shared" si="2"/>
        <v>0.46728653580070612</v>
      </c>
      <c r="J12" s="337">
        <f t="shared" si="3"/>
        <v>0.81565424840676926</v>
      </c>
      <c r="K12" s="330">
        <f t="shared" si="8"/>
        <v>-0.34836771260606314</v>
      </c>
      <c r="L12" s="337">
        <f>洗碗机!H110</f>
        <v>110.7581698651679</v>
      </c>
      <c r="M12" s="337">
        <f t="shared" si="9"/>
        <v>3.0107146315420219</v>
      </c>
      <c r="N12" s="337">
        <f>洗碗机!H85</f>
        <v>107.57123</v>
      </c>
      <c r="O12" s="337">
        <f t="shared" si="4"/>
        <v>3.2554922373876463</v>
      </c>
      <c r="P12" s="337">
        <f>洗碗机!H37</f>
        <v>81.278919999999999</v>
      </c>
      <c r="Q12" s="337">
        <f t="shared" si="10"/>
        <v>1.5134611946968568</v>
      </c>
      <c r="R12" s="331">
        <f t="shared" si="5"/>
        <v>1.7420310426907895</v>
      </c>
      <c r="S12" s="337">
        <f t="shared" si="6"/>
        <v>0.94633119703512891</v>
      </c>
      <c r="T12" s="330">
        <f t="shared" si="11"/>
        <v>0.79569984565566054</v>
      </c>
    </row>
    <row r="13" spans="1:20">
      <c r="A13" s="405"/>
      <c r="B13" s="48" t="s">
        <v>142</v>
      </c>
      <c r="C13" s="331">
        <f>厨电!H111</f>
        <v>144.19578392140414</v>
      </c>
      <c r="D13" s="337">
        <f t="shared" si="7"/>
        <v>2.0081579823327642</v>
      </c>
      <c r="E13" s="337">
        <f>厨电!H86</f>
        <v>167.44815999999997</v>
      </c>
      <c r="F13" s="337">
        <f t="shared" si="0"/>
        <v>2.4795747138351274</v>
      </c>
      <c r="G13" s="337">
        <f>厨电!H38</f>
        <v>170.65504000000001</v>
      </c>
      <c r="H13" s="337">
        <f t="shared" si="1"/>
        <v>1.8280616584362581</v>
      </c>
      <c r="I13" s="331">
        <f t="shared" si="2"/>
        <v>0.65151305539886928</v>
      </c>
      <c r="J13" s="337">
        <f t="shared" si="3"/>
        <v>0.69900057964699269</v>
      </c>
      <c r="K13" s="330">
        <f t="shared" si="8"/>
        <v>-4.7487524248123414E-2</v>
      </c>
      <c r="L13" s="337">
        <f>洗碗机!H111</f>
        <v>155.71007432783014</v>
      </c>
      <c r="M13" s="337">
        <f t="shared" si="9"/>
        <v>4.2326322259386258</v>
      </c>
      <c r="N13" s="337">
        <f>洗碗机!H86</f>
        <v>167.19973000000002</v>
      </c>
      <c r="O13" s="337">
        <f t="shared" si="4"/>
        <v>5.0600650667312301</v>
      </c>
      <c r="P13" s="337">
        <f>洗碗机!H38</f>
        <v>134.84843000000004</v>
      </c>
      <c r="Q13" s="337">
        <f t="shared" si="10"/>
        <v>2.5109569119618658</v>
      </c>
      <c r="R13" s="331">
        <f t="shared" si="5"/>
        <v>2.5491081547693644</v>
      </c>
      <c r="S13" s="337">
        <f t="shared" si="6"/>
        <v>1.5700414840675516</v>
      </c>
      <c r="T13" s="330">
        <f t="shared" si="11"/>
        <v>0.97906667070181275</v>
      </c>
    </row>
    <row r="14" spans="1:20">
      <c r="A14" s="405" t="s">
        <v>143</v>
      </c>
      <c r="B14" s="48" t="s">
        <v>404</v>
      </c>
      <c r="C14" s="331">
        <f>厨电!H112</f>
        <v>647.44592087061073</v>
      </c>
      <c r="D14" s="337">
        <f t="shared" si="7"/>
        <v>9.0167247527416023</v>
      </c>
      <c r="E14" s="337">
        <f>厨电!H87</f>
        <v>725.89490000000001</v>
      </c>
      <c r="F14" s="337">
        <f t="shared" si="0"/>
        <v>10.74906191230694</v>
      </c>
      <c r="G14" s="337">
        <f>厨电!H39</f>
        <v>645.05798000000004</v>
      </c>
      <c r="H14" s="337">
        <f t="shared" si="1"/>
        <v>6.9098794896789615</v>
      </c>
      <c r="I14" s="331">
        <f t="shared" si="2"/>
        <v>3.8391824226279789</v>
      </c>
      <c r="J14" s="337">
        <f t="shared" si="3"/>
        <v>2.6421481716913737</v>
      </c>
      <c r="K14" s="330">
        <f t="shared" si="8"/>
        <v>1.1970342509366052</v>
      </c>
      <c r="L14" s="337">
        <f>洗碗机!H112</f>
        <v>578.72016849466274</v>
      </c>
      <c r="M14" s="337">
        <f t="shared" si="9"/>
        <v>15.731221281251026</v>
      </c>
      <c r="N14" s="337">
        <f>洗碗机!H87</f>
        <v>478.64787498667226</v>
      </c>
      <c r="O14" s="337">
        <f t="shared" si="4"/>
        <v>14.485605876786982</v>
      </c>
      <c r="P14" s="337">
        <f>洗碗机!H39</f>
        <v>563.01002999999992</v>
      </c>
      <c r="Q14" s="337">
        <f t="shared" si="10"/>
        <v>10.483577200953373</v>
      </c>
      <c r="R14" s="331">
        <f t="shared" si="5"/>
        <v>4.0020286758336088</v>
      </c>
      <c r="S14" s="337">
        <f t="shared" si="6"/>
        <v>6.5551308461367803</v>
      </c>
      <c r="T14" s="330">
        <f t="shared" si="11"/>
        <v>-2.5531021703031715</v>
      </c>
    </row>
    <row r="15" spans="1:20">
      <c r="A15" s="405"/>
      <c r="B15" s="48" t="s">
        <v>501</v>
      </c>
      <c r="C15" s="331">
        <f>厨电!H113</f>
        <v>40.486032926229029</v>
      </c>
      <c r="D15" s="337">
        <f t="shared" si="7"/>
        <v>0.56383306073712169</v>
      </c>
      <c r="E15" s="337">
        <f>厨电!H88</f>
        <v>35.766590000000001</v>
      </c>
      <c r="F15" s="337">
        <f t="shared" si="0"/>
        <v>0.52963216892982479</v>
      </c>
      <c r="G15" s="337">
        <f>厨电!H40</f>
        <v>38.327019999999997</v>
      </c>
      <c r="H15" s="337">
        <f t="shared" si="1"/>
        <v>0.41056013197219154</v>
      </c>
      <c r="I15" s="331">
        <f t="shared" si="2"/>
        <v>0.11907203695763324</v>
      </c>
      <c r="J15" s="337">
        <f t="shared" si="3"/>
        <v>0.15698692049260232</v>
      </c>
      <c r="K15" s="330">
        <f t="shared" si="8"/>
        <v>-3.7914883534969079E-2</v>
      </c>
      <c r="L15" s="337">
        <f>洗碗机!H113</f>
        <v>14.552884143670459</v>
      </c>
      <c r="M15" s="337">
        <f t="shared" si="9"/>
        <v>0.39558780427504781</v>
      </c>
      <c r="N15" s="337">
        <f>洗碗机!H88</f>
        <v>16.0852</v>
      </c>
      <c r="O15" s="337">
        <f t="shared" si="4"/>
        <v>0.48679599309990018</v>
      </c>
      <c r="P15" s="337">
        <f>洗碗机!H40</f>
        <v>28.237159999999999</v>
      </c>
      <c r="Q15" s="337">
        <f t="shared" si="10"/>
        <v>0.52579249217935342</v>
      </c>
      <c r="R15" s="331">
        <f t="shared" si="5"/>
        <v>-3.899649907945324E-2</v>
      </c>
      <c r="S15" s="337">
        <f t="shared" si="6"/>
        <v>0.32876550800222815</v>
      </c>
      <c r="T15" s="330">
        <f t="shared" si="11"/>
        <v>-0.36776200708168139</v>
      </c>
    </row>
    <row r="16" spans="1:20">
      <c r="A16" s="405"/>
      <c r="B16" s="48" t="s">
        <v>145</v>
      </c>
      <c r="C16" s="331">
        <f>厨电!H114</f>
        <v>33.94166917181257</v>
      </c>
      <c r="D16" s="337">
        <f t="shared" si="7"/>
        <v>0.47269228008930536</v>
      </c>
      <c r="E16" s="337">
        <f>厨电!H89</f>
        <v>3.632850000000003</v>
      </c>
      <c r="F16" s="337">
        <f t="shared" si="0"/>
        <v>5.3795294013119943E-2</v>
      </c>
      <c r="G16" s="337">
        <f>厨电!H41</f>
        <v>-22.19444</v>
      </c>
      <c r="H16" s="337">
        <f t="shared" si="1"/>
        <v>-0.23774747463927245</v>
      </c>
      <c r="I16" s="331">
        <f t="shared" si="2"/>
        <v>0.29154276865239237</v>
      </c>
      <c r="J16" s="337">
        <f t="shared" si="3"/>
        <v>-9.0908105760840102E-2</v>
      </c>
      <c r="K16" s="330">
        <f t="shared" si="8"/>
        <v>0.38245087441323244</v>
      </c>
      <c r="L16" s="337">
        <f>洗碗机!H114</f>
        <v>11.711</v>
      </c>
      <c r="M16" s="337">
        <f t="shared" si="9"/>
        <v>0.31833750135913885</v>
      </c>
      <c r="N16" s="337">
        <f>洗碗机!H89</f>
        <v>24.10887</v>
      </c>
      <c r="O16" s="337">
        <f t="shared" si="4"/>
        <v>0.72962109977907574</v>
      </c>
      <c r="P16" s="337">
        <f>洗碗机!H41</f>
        <v>17.756770000000003</v>
      </c>
      <c r="Q16" s="337">
        <f t="shared" si="10"/>
        <v>0.33064147921942505</v>
      </c>
      <c r="R16" s="331">
        <f t="shared" si="5"/>
        <v>0.39897962055965069</v>
      </c>
      <c r="S16" s="337">
        <f t="shared" si="6"/>
        <v>0.20674223291325072</v>
      </c>
      <c r="T16" s="330">
        <f t="shared" si="11"/>
        <v>0.19223738764639997</v>
      </c>
    </row>
    <row r="17" spans="1:20">
      <c r="A17" s="405"/>
      <c r="B17" s="48" t="s">
        <v>519</v>
      </c>
      <c r="C17" s="331">
        <f>厨电!H115</f>
        <v>-48.163271618524888</v>
      </c>
      <c r="D17" s="337">
        <f t="shared" si="7"/>
        <v>-0.67075094517825906</v>
      </c>
      <c r="E17" s="337">
        <f>厨电!H90</f>
        <v>-69.877479999999991</v>
      </c>
      <c r="F17" s="337">
        <f t="shared" si="0"/>
        <v>-1.0347467089188667</v>
      </c>
      <c r="G17" s="337">
        <f>厨电!H42</f>
        <v>-90.780979999999985</v>
      </c>
      <c r="H17" s="337">
        <f t="shared" si="1"/>
        <v>-0.97244844836266631</v>
      </c>
      <c r="I17" s="331">
        <f t="shared" si="2"/>
        <v>-6.2298260556200358E-2</v>
      </c>
      <c r="J17" s="337">
        <f t="shared" si="3"/>
        <v>-0.37183758323763549</v>
      </c>
      <c r="K17" s="330">
        <f t="shared" si="8"/>
        <v>0.30953932268143514</v>
      </c>
      <c r="L17" s="337">
        <f>洗碗机!H115</f>
        <v>-36.207666028762688</v>
      </c>
      <c r="M17" s="337">
        <f t="shared" si="9"/>
        <v>-0.9842249110786857</v>
      </c>
      <c r="N17" s="337">
        <f>洗碗机!H90</f>
        <v>-36.104849999999999</v>
      </c>
      <c r="O17" s="337">
        <f t="shared" si="4"/>
        <v>-1.0926625911690828</v>
      </c>
      <c r="P17" s="337">
        <f>洗碗机!H42</f>
        <v>-62.47757</v>
      </c>
      <c r="Q17" s="337">
        <f t="shared" si="10"/>
        <v>-1.1633690227915983</v>
      </c>
      <c r="R17" s="331">
        <f t="shared" si="5"/>
        <v>7.0706431622515442E-2</v>
      </c>
      <c r="S17" s="337">
        <f t="shared" si="6"/>
        <v>-0.72742690978111013</v>
      </c>
      <c r="T17" s="330">
        <f t="shared" si="11"/>
        <v>0.79813334140362557</v>
      </c>
    </row>
    <row r="18" spans="1:20">
      <c r="A18" s="405"/>
      <c r="B18" s="48" t="s">
        <v>146</v>
      </c>
      <c r="C18" s="331">
        <f>厨电!H116</f>
        <v>54.82471063336078</v>
      </c>
      <c r="D18" s="337">
        <f t="shared" si="7"/>
        <v>0.76352218694186724</v>
      </c>
      <c r="E18" s="337">
        <f>厨电!H91</f>
        <v>15.647150000000003</v>
      </c>
      <c r="F18" s="337">
        <f t="shared" si="0"/>
        <v>0.23170321778146336</v>
      </c>
      <c r="G18" s="337">
        <f>厨电!H43</f>
        <v>63.044939999999997</v>
      </c>
      <c r="H18" s="337">
        <f t="shared" si="1"/>
        <v>0.67533919638361917</v>
      </c>
      <c r="I18" s="331">
        <f t="shared" si="2"/>
        <v>-0.44363597860215581</v>
      </c>
      <c r="J18" s="337">
        <f t="shared" si="3"/>
        <v>0.25823116389536382</v>
      </c>
      <c r="K18" s="330">
        <f t="shared" si="8"/>
        <v>-0.70186714249751958</v>
      </c>
      <c r="L18" s="337">
        <f>洗碗机!H116</f>
        <v>24.021199384866797</v>
      </c>
      <c r="M18" s="337">
        <f t="shared" si="9"/>
        <v>0.65296290597115358</v>
      </c>
      <c r="N18" s="337">
        <f>洗碗机!H91</f>
        <v>31.637620000000005</v>
      </c>
      <c r="O18" s="337">
        <f t="shared" si="4"/>
        <v>0.95746814756529397</v>
      </c>
      <c r="P18" s="337">
        <f>洗碗机!H43</f>
        <v>39.849569999999993</v>
      </c>
      <c r="Q18" s="337">
        <f t="shared" si="10"/>
        <v>0.74202238194547876</v>
      </c>
      <c r="R18" s="331">
        <f t="shared" si="5"/>
        <v>0.21544576561981521</v>
      </c>
      <c r="S18" s="337">
        <f t="shared" si="6"/>
        <v>0.46396890213889597</v>
      </c>
      <c r="T18" s="330">
        <f t="shared" si="11"/>
        <v>-0.24852313651908076</v>
      </c>
    </row>
    <row r="19" spans="1:20" ht="14.5" thickBot="1">
      <c r="A19" s="323" t="s">
        <v>147</v>
      </c>
      <c r="B19" s="324" t="s">
        <v>603</v>
      </c>
      <c r="C19" s="332">
        <f>厨电!H117</f>
        <v>215.29795312156347</v>
      </c>
      <c r="D19" s="333">
        <f t="shared" si="7"/>
        <v>2.9983699341489238</v>
      </c>
      <c r="E19" s="333">
        <f>厨电!H92</f>
        <v>304.41425000000004</v>
      </c>
      <c r="F19" s="333">
        <f t="shared" si="0"/>
        <v>4.5077705053975219</v>
      </c>
      <c r="G19" s="333">
        <f>厨电!H44</f>
        <v>388.80844000000002</v>
      </c>
      <c r="H19" s="333">
        <f t="shared" si="1"/>
        <v>4.1649271046458072</v>
      </c>
      <c r="I19" s="332">
        <f t="shared" si="2"/>
        <v>0.34284340075171471</v>
      </c>
      <c r="J19" s="333">
        <f t="shared" si="3"/>
        <v>1.592553755995973</v>
      </c>
      <c r="K19" s="334">
        <f t="shared" si="8"/>
        <v>-1.2497103552442583</v>
      </c>
      <c r="L19" s="333">
        <f>洗碗机!H117</f>
        <v>192.4879763392793</v>
      </c>
      <c r="M19" s="333">
        <f t="shared" si="9"/>
        <v>5.232357734567775</v>
      </c>
      <c r="N19" s="333">
        <f>洗碗机!H92</f>
        <v>269.72394000000003</v>
      </c>
      <c r="O19" s="333">
        <f t="shared" si="4"/>
        <v>8.1628163302363586</v>
      </c>
      <c r="P19" s="333">
        <f>洗碗机!H44</f>
        <v>196.88485</v>
      </c>
      <c r="Q19" s="333">
        <f t="shared" si="10"/>
        <v>3.6661114628333085</v>
      </c>
      <c r="R19" s="332">
        <f t="shared" si="5"/>
        <v>4.4967048674030501</v>
      </c>
      <c r="S19" s="333">
        <f t="shared" si="6"/>
        <v>2.2923320804285021</v>
      </c>
      <c r="T19" s="334">
        <f t="shared" si="11"/>
        <v>2.204372786974548</v>
      </c>
    </row>
    <row r="20" spans="1:20">
      <c r="L20" s="305"/>
      <c r="M20" s="305"/>
    </row>
    <row r="22" spans="1:20">
      <c r="B22" s="48" t="s">
        <v>605</v>
      </c>
    </row>
    <row r="23" spans="1:20">
      <c r="B23" s="48" t="s">
        <v>606</v>
      </c>
    </row>
    <row r="24" spans="1:20" ht="14.5">
      <c r="B24" s="356" t="s">
        <v>673</v>
      </c>
    </row>
    <row r="25" spans="1:20" ht="17.5" customHeight="1">
      <c r="B25" s="356" t="s">
        <v>674</v>
      </c>
    </row>
    <row r="26" spans="1:20" ht="14" hidden="1" customHeight="1" thickBot="1">
      <c r="A26" t="s">
        <v>604</v>
      </c>
    </row>
    <row r="27" spans="1:20" ht="14.5" hidden="1" thickBot="1">
      <c r="A27" s="316"/>
      <c r="B27" s="317"/>
      <c r="C27" s="406" t="s">
        <v>592</v>
      </c>
      <c r="D27" s="407"/>
      <c r="E27" s="407"/>
      <c r="F27" s="407"/>
      <c r="G27" s="407"/>
      <c r="H27" s="407"/>
      <c r="I27" s="407"/>
      <c r="J27" s="407"/>
      <c r="K27" s="408"/>
      <c r="L27" s="406" t="s">
        <v>593</v>
      </c>
      <c r="M27" s="407"/>
      <c r="N27" s="407"/>
      <c r="O27" s="407"/>
      <c r="P27" s="407"/>
      <c r="Q27" s="407"/>
      <c r="R27" s="407"/>
      <c r="S27" s="407"/>
      <c r="T27" s="408"/>
    </row>
    <row r="28" spans="1:20" ht="23.5" hidden="1" thickBot="1">
      <c r="A28" s="318"/>
      <c r="C28" s="343" t="s">
        <v>594</v>
      </c>
      <c r="D28" s="344" t="s">
        <v>595</v>
      </c>
      <c r="E28" s="344" t="s">
        <v>596</v>
      </c>
      <c r="F28" s="344" t="s">
        <v>595</v>
      </c>
      <c r="G28" s="344" t="s">
        <v>597</v>
      </c>
      <c r="H28" s="344" t="s">
        <v>595</v>
      </c>
      <c r="I28" s="345" t="s">
        <v>598</v>
      </c>
      <c r="J28" s="346" t="s">
        <v>599</v>
      </c>
      <c r="K28" s="347" t="s">
        <v>600</v>
      </c>
      <c r="L28" s="344" t="s">
        <v>594</v>
      </c>
      <c r="M28" s="344" t="s">
        <v>595</v>
      </c>
      <c r="N28" s="344" t="s">
        <v>596</v>
      </c>
      <c r="O28" s="344" t="s">
        <v>595</v>
      </c>
      <c r="P28" s="344" t="s">
        <v>597</v>
      </c>
      <c r="Q28" s="344" t="s">
        <v>595</v>
      </c>
      <c r="R28" s="345" t="s">
        <v>598</v>
      </c>
      <c r="S28" s="346" t="s">
        <v>599</v>
      </c>
      <c r="T28" s="347" t="s">
        <v>600</v>
      </c>
    </row>
    <row r="29" spans="1:20" hidden="1">
      <c r="A29" s="318"/>
      <c r="B29" s="319" t="s">
        <v>435</v>
      </c>
      <c r="C29" s="350"/>
      <c r="D29" s="326"/>
      <c r="E29" s="350"/>
      <c r="F29" s="326"/>
      <c r="G29" s="350"/>
      <c r="H29" s="326"/>
      <c r="I29" s="341"/>
      <c r="J29" s="340"/>
      <c r="K29" s="327"/>
      <c r="L29" s="350"/>
      <c r="M29" s="326"/>
      <c r="N29" s="350"/>
      <c r="O29" s="326"/>
      <c r="P29" s="350"/>
      <c r="Q29" s="326"/>
      <c r="R29" s="341"/>
      <c r="S29" s="340"/>
      <c r="T29" s="327"/>
    </row>
    <row r="30" spans="1:20" hidden="1">
      <c r="A30" s="320"/>
      <c r="B30" s="73" t="s">
        <v>411</v>
      </c>
      <c r="C30" s="350"/>
      <c r="D30" s="335"/>
      <c r="E30" s="350"/>
      <c r="F30" s="335"/>
      <c r="G30" s="350"/>
      <c r="H30" s="335"/>
      <c r="I30" s="348" t="e">
        <f>E30/G30-1</f>
        <v>#DIV/0!</v>
      </c>
      <c r="J30" s="339"/>
      <c r="K30" s="328"/>
      <c r="L30" s="350"/>
      <c r="M30" s="335"/>
      <c r="N30" s="350"/>
      <c r="O30" s="335"/>
      <c r="P30" s="350"/>
      <c r="Q30" s="335"/>
      <c r="R30" s="348" t="e">
        <f>N30/P30-1</f>
        <v>#DIV/0!</v>
      </c>
      <c r="S30" s="339"/>
      <c r="T30" s="328"/>
    </row>
    <row r="31" spans="1:20" hidden="1">
      <c r="A31" s="321"/>
      <c r="B31" s="73" t="s">
        <v>601</v>
      </c>
      <c r="C31" s="329">
        <f>SUM(C33:C45)</f>
        <v>0</v>
      </c>
      <c r="D31" s="336" t="e">
        <f>C31/C30*1000</f>
        <v>#DIV/0!</v>
      </c>
      <c r="E31" s="329">
        <f>SUM(E33:E45)</f>
        <v>0</v>
      </c>
      <c r="F31" s="336" t="e">
        <f>E31/E30*1000</f>
        <v>#DIV/0!</v>
      </c>
      <c r="G31" s="329">
        <f>SUM(G33:G45)</f>
        <v>0</v>
      </c>
      <c r="H31" s="336" t="e">
        <f>G31/G30*1000</f>
        <v>#DIV/0!</v>
      </c>
      <c r="I31" s="331" t="e">
        <f>F31-H31</f>
        <v>#DIV/0!</v>
      </c>
      <c r="J31" s="337">
        <f>SUM(J32:J45)</f>
        <v>0</v>
      </c>
      <c r="K31" s="330">
        <f>SUM(K32:K45)</f>
        <v>0</v>
      </c>
      <c r="L31" s="329">
        <f>SUM(L33:L45)</f>
        <v>0</v>
      </c>
      <c r="M31" s="336" t="e">
        <f>L31/L30*1000</f>
        <v>#DIV/0!</v>
      </c>
      <c r="N31" s="329">
        <f>SUM(N33:N45)</f>
        <v>0</v>
      </c>
      <c r="O31" s="336" t="e">
        <f>N31/N30*1000</f>
        <v>#DIV/0!</v>
      </c>
      <c r="P31" s="329">
        <f>SUM(P33:P45)</f>
        <v>0</v>
      </c>
      <c r="Q31" s="336" t="e">
        <f>P31/P30*1000</f>
        <v>#DIV/0!</v>
      </c>
      <c r="R31" s="331" t="e">
        <f>O31-Q31</f>
        <v>#DIV/0!</v>
      </c>
      <c r="S31" s="337">
        <f>SUM(S32:S45)</f>
        <v>0</v>
      </c>
      <c r="T31" s="330">
        <f>SUM(T32:T45)</f>
        <v>0</v>
      </c>
    </row>
    <row r="32" spans="1:20" hidden="1">
      <c r="A32" s="320"/>
      <c r="B32" s="73" t="s">
        <v>434</v>
      </c>
      <c r="C32" s="322" t="e">
        <f>D31/C29</f>
        <v>#DIV/0!</v>
      </c>
      <c r="D32" s="335"/>
      <c r="E32" s="322" t="e">
        <f>F31/E29</f>
        <v>#DIV/0!</v>
      </c>
      <c r="F32" s="335"/>
      <c r="G32" s="322" t="e">
        <f>H31/G29</f>
        <v>#DIV/0!</v>
      </c>
      <c r="H32" s="335"/>
      <c r="I32" s="342" t="e">
        <f>E32-G32</f>
        <v>#DIV/0!</v>
      </c>
      <c r="J32" s="339"/>
      <c r="K32" s="328"/>
      <c r="L32" s="322">
        <v>0.10120132563208485</v>
      </c>
      <c r="M32" s="335"/>
      <c r="N32" s="322" t="e">
        <f>O31/N29</f>
        <v>#DIV/0!</v>
      </c>
      <c r="O32" s="335"/>
      <c r="P32" s="322" t="e">
        <f>Q31/P29</f>
        <v>#DIV/0!</v>
      </c>
      <c r="Q32" s="335"/>
      <c r="R32" s="342" t="e">
        <f>N32-P32</f>
        <v>#DIV/0!</v>
      </c>
      <c r="S32" s="339"/>
      <c r="T32" s="328"/>
    </row>
    <row r="33" spans="1:20" hidden="1">
      <c r="A33" s="405" t="s">
        <v>135</v>
      </c>
      <c r="B33" s="48" t="s">
        <v>602</v>
      </c>
      <c r="C33" s="351"/>
      <c r="D33" s="337">
        <f>C33/C$4*1000</f>
        <v>0</v>
      </c>
      <c r="E33" s="351"/>
      <c r="F33" s="337">
        <f t="shared" ref="F33:F45" si="12">E33/E$4*1000</f>
        <v>0</v>
      </c>
      <c r="G33" s="351"/>
      <c r="H33" s="337">
        <f t="shared" ref="H33:H45" si="13">G33/G$4*1000</f>
        <v>0</v>
      </c>
      <c r="I33" s="331">
        <f t="shared" ref="I33:I45" si="14">F33-H33</f>
        <v>0</v>
      </c>
      <c r="J33" s="337">
        <f t="shared" ref="J33:J45" si="15">G33/E$4*1000-H33</f>
        <v>0</v>
      </c>
      <c r="K33" s="330">
        <f>I33-J33</f>
        <v>0</v>
      </c>
      <c r="L33" s="351"/>
      <c r="M33" s="337">
        <f>L33/L$4*1000</f>
        <v>0</v>
      </c>
      <c r="N33" s="351"/>
      <c r="O33" s="337">
        <f t="shared" ref="O33:O45" si="16">N33/N$4*1000</f>
        <v>0</v>
      </c>
      <c r="P33" s="351"/>
      <c r="Q33" s="337">
        <f>P33/P$4*1000</f>
        <v>0</v>
      </c>
      <c r="R33" s="331">
        <f t="shared" ref="R33:R45" si="17">O33-Q33</f>
        <v>0</v>
      </c>
      <c r="S33" s="337">
        <f t="shared" ref="S33:S45" si="18">P33/N$4*1000-Q33</f>
        <v>0</v>
      </c>
      <c r="T33" s="330">
        <f>R33-S33</f>
        <v>0</v>
      </c>
    </row>
    <row r="34" spans="1:20" hidden="1">
      <c r="A34" s="405"/>
      <c r="B34" s="48" t="s">
        <v>402</v>
      </c>
      <c r="C34" s="351"/>
      <c r="D34" s="337">
        <f t="shared" ref="D34:D45" si="19">C34/C$4*1000</f>
        <v>0</v>
      </c>
      <c r="E34" s="351"/>
      <c r="F34" s="337">
        <f t="shared" si="12"/>
        <v>0</v>
      </c>
      <c r="G34" s="351"/>
      <c r="H34" s="337">
        <f t="shared" si="13"/>
        <v>0</v>
      </c>
      <c r="I34" s="331">
        <f t="shared" si="14"/>
        <v>0</v>
      </c>
      <c r="J34" s="337">
        <f t="shared" si="15"/>
        <v>0</v>
      </c>
      <c r="K34" s="330">
        <f t="shared" ref="K34:K45" si="20">I34-J34</f>
        <v>0</v>
      </c>
      <c r="L34" s="351"/>
      <c r="M34" s="337">
        <f t="shared" ref="M34:M45" si="21">L34/L$4*1000</f>
        <v>0</v>
      </c>
      <c r="N34" s="351"/>
      <c r="O34" s="337">
        <f t="shared" si="16"/>
        <v>0</v>
      </c>
      <c r="P34" s="351"/>
      <c r="Q34" s="337">
        <f t="shared" ref="Q34:Q45" si="22">P34/P$4*1000</f>
        <v>0</v>
      </c>
      <c r="R34" s="331">
        <f t="shared" si="17"/>
        <v>0</v>
      </c>
      <c r="S34" s="337">
        <f t="shared" si="18"/>
        <v>0</v>
      </c>
      <c r="T34" s="330">
        <f t="shared" ref="T34:T45" si="23">R34-S34</f>
        <v>0</v>
      </c>
    </row>
    <row r="35" spans="1:20" hidden="1">
      <c r="A35" s="405"/>
      <c r="B35" s="48" t="s">
        <v>403</v>
      </c>
      <c r="C35" s="351"/>
      <c r="D35" s="337">
        <f t="shared" si="19"/>
        <v>0</v>
      </c>
      <c r="E35" s="351"/>
      <c r="F35" s="337">
        <f t="shared" si="12"/>
        <v>0</v>
      </c>
      <c r="G35" s="351"/>
      <c r="H35" s="337">
        <f t="shared" si="13"/>
        <v>0</v>
      </c>
      <c r="I35" s="331">
        <f t="shared" si="14"/>
        <v>0</v>
      </c>
      <c r="J35" s="337">
        <f t="shared" si="15"/>
        <v>0</v>
      </c>
      <c r="K35" s="330">
        <f t="shared" si="20"/>
        <v>0</v>
      </c>
      <c r="L35" s="351"/>
      <c r="M35" s="337">
        <f t="shared" si="21"/>
        <v>0</v>
      </c>
      <c r="N35" s="351"/>
      <c r="O35" s="337">
        <f t="shared" si="16"/>
        <v>0</v>
      </c>
      <c r="P35" s="351"/>
      <c r="Q35" s="337">
        <f t="shared" si="22"/>
        <v>0</v>
      </c>
      <c r="R35" s="331">
        <f t="shared" si="17"/>
        <v>0</v>
      </c>
      <c r="S35" s="337">
        <f t="shared" si="18"/>
        <v>0</v>
      </c>
      <c r="T35" s="330">
        <f t="shared" si="23"/>
        <v>0</v>
      </c>
    </row>
    <row r="36" spans="1:20" hidden="1">
      <c r="A36" s="405"/>
      <c r="B36" s="48" t="s">
        <v>383</v>
      </c>
      <c r="C36" s="351"/>
      <c r="D36" s="337">
        <f t="shared" si="19"/>
        <v>0</v>
      </c>
      <c r="E36" s="351"/>
      <c r="F36" s="337">
        <f t="shared" si="12"/>
        <v>0</v>
      </c>
      <c r="G36" s="351"/>
      <c r="H36" s="337">
        <f t="shared" si="13"/>
        <v>0</v>
      </c>
      <c r="I36" s="331">
        <f t="shared" si="14"/>
        <v>0</v>
      </c>
      <c r="J36" s="337">
        <f t="shared" si="15"/>
        <v>0</v>
      </c>
      <c r="K36" s="330">
        <f t="shared" si="20"/>
        <v>0</v>
      </c>
      <c r="L36" s="351"/>
      <c r="M36" s="337">
        <f t="shared" si="21"/>
        <v>0</v>
      </c>
      <c r="N36" s="351"/>
      <c r="O36" s="337">
        <f t="shared" si="16"/>
        <v>0</v>
      </c>
      <c r="P36" s="351"/>
      <c r="Q36" s="337">
        <f t="shared" si="22"/>
        <v>0</v>
      </c>
      <c r="R36" s="331">
        <f t="shared" si="17"/>
        <v>0</v>
      </c>
      <c r="S36" s="337">
        <f t="shared" si="18"/>
        <v>0</v>
      </c>
      <c r="T36" s="330">
        <f t="shared" si="23"/>
        <v>0</v>
      </c>
    </row>
    <row r="37" spans="1:20" hidden="1">
      <c r="A37" s="405"/>
      <c r="B37" s="48" t="s">
        <v>140</v>
      </c>
      <c r="C37" s="351"/>
      <c r="D37" s="337">
        <f t="shared" si="19"/>
        <v>0</v>
      </c>
      <c r="E37" s="351"/>
      <c r="F37" s="337">
        <f t="shared" si="12"/>
        <v>0</v>
      </c>
      <c r="G37" s="351"/>
      <c r="H37" s="337">
        <f t="shared" si="13"/>
        <v>0</v>
      </c>
      <c r="I37" s="331">
        <f t="shared" si="14"/>
        <v>0</v>
      </c>
      <c r="J37" s="337">
        <f t="shared" si="15"/>
        <v>0</v>
      </c>
      <c r="K37" s="330">
        <f t="shared" si="20"/>
        <v>0</v>
      </c>
      <c r="L37" s="351"/>
      <c r="M37" s="337">
        <f t="shared" si="21"/>
        <v>0</v>
      </c>
      <c r="N37" s="351"/>
      <c r="O37" s="337">
        <f t="shared" si="16"/>
        <v>0</v>
      </c>
      <c r="P37" s="351"/>
      <c r="Q37" s="337">
        <f t="shared" si="22"/>
        <v>0</v>
      </c>
      <c r="R37" s="331">
        <f t="shared" si="17"/>
        <v>0</v>
      </c>
      <c r="S37" s="337">
        <f t="shared" si="18"/>
        <v>0</v>
      </c>
      <c r="T37" s="330">
        <f t="shared" si="23"/>
        <v>0</v>
      </c>
    </row>
    <row r="38" spans="1:20" hidden="1">
      <c r="A38" s="405"/>
      <c r="B38" s="48" t="s">
        <v>141</v>
      </c>
      <c r="C38" s="351"/>
      <c r="D38" s="337">
        <f t="shared" si="19"/>
        <v>0</v>
      </c>
      <c r="E38" s="351"/>
      <c r="F38" s="337">
        <f t="shared" si="12"/>
        <v>0</v>
      </c>
      <c r="G38" s="351"/>
      <c r="H38" s="337">
        <f t="shared" si="13"/>
        <v>0</v>
      </c>
      <c r="I38" s="331">
        <f t="shared" si="14"/>
        <v>0</v>
      </c>
      <c r="J38" s="337">
        <f t="shared" si="15"/>
        <v>0</v>
      </c>
      <c r="K38" s="330">
        <f t="shared" si="20"/>
        <v>0</v>
      </c>
      <c r="L38" s="351"/>
      <c r="M38" s="337">
        <f t="shared" si="21"/>
        <v>0</v>
      </c>
      <c r="N38" s="351"/>
      <c r="O38" s="337">
        <f t="shared" si="16"/>
        <v>0</v>
      </c>
      <c r="P38" s="351"/>
      <c r="Q38" s="337">
        <f t="shared" si="22"/>
        <v>0</v>
      </c>
      <c r="R38" s="331">
        <f t="shared" si="17"/>
        <v>0</v>
      </c>
      <c r="S38" s="337">
        <f t="shared" si="18"/>
        <v>0</v>
      </c>
      <c r="T38" s="330">
        <f t="shared" si="23"/>
        <v>0</v>
      </c>
    </row>
    <row r="39" spans="1:20" hidden="1">
      <c r="A39" s="405"/>
      <c r="B39" s="48" t="s">
        <v>142</v>
      </c>
      <c r="C39" s="351"/>
      <c r="D39" s="337">
        <f t="shared" si="19"/>
        <v>0</v>
      </c>
      <c r="E39" s="351"/>
      <c r="F39" s="337">
        <f t="shared" si="12"/>
        <v>0</v>
      </c>
      <c r="G39" s="351"/>
      <c r="H39" s="337">
        <f t="shared" si="13"/>
        <v>0</v>
      </c>
      <c r="I39" s="331">
        <f t="shared" si="14"/>
        <v>0</v>
      </c>
      <c r="J39" s="337">
        <f t="shared" si="15"/>
        <v>0</v>
      </c>
      <c r="K39" s="330">
        <f t="shared" si="20"/>
        <v>0</v>
      </c>
      <c r="L39" s="351"/>
      <c r="M39" s="337">
        <f t="shared" si="21"/>
        <v>0</v>
      </c>
      <c r="N39" s="351"/>
      <c r="O39" s="337">
        <f t="shared" si="16"/>
        <v>0</v>
      </c>
      <c r="P39" s="351"/>
      <c r="Q39" s="337">
        <f t="shared" si="22"/>
        <v>0</v>
      </c>
      <c r="R39" s="331">
        <f t="shared" si="17"/>
        <v>0</v>
      </c>
      <c r="S39" s="337">
        <f t="shared" si="18"/>
        <v>0</v>
      </c>
      <c r="T39" s="330">
        <f t="shared" si="23"/>
        <v>0</v>
      </c>
    </row>
    <row r="40" spans="1:20" hidden="1">
      <c r="A40" s="405" t="s">
        <v>143</v>
      </c>
      <c r="B40" s="48" t="s">
        <v>404</v>
      </c>
      <c r="C40" s="351"/>
      <c r="D40" s="337">
        <f t="shared" si="19"/>
        <v>0</v>
      </c>
      <c r="E40" s="351"/>
      <c r="F40" s="337">
        <f t="shared" si="12"/>
        <v>0</v>
      </c>
      <c r="G40" s="351"/>
      <c r="H40" s="337">
        <f t="shared" si="13"/>
        <v>0</v>
      </c>
      <c r="I40" s="331">
        <f t="shared" si="14"/>
        <v>0</v>
      </c>
      <c r="J40" s="337">
        <f t="shared" si="15"/>
        <v>0</v>
      </c>
      <c r="K40" s="330">
        <f t="shared" si="20"/>
        <v>0</v>
      </c>
      <c r="L40" s="351"/>
      <c r="M40" s="337">
        <f t="shared" si="21"/>
        <v>0</v>
      </c>
      <c r="N40" s="351"/>
      <c r="O40" s="337">
        <f t="shared" si="16"/>
        <v>0</v>
      </c>
      <c r="P40" s="351"/>
      <c r="Q40" s="337">
        <f t="shared" si="22"/>
        <v>0</v>
      </c>
      <c r="R40" s="331">
        <f t="shared" si="17"/>
        <v>0</v>
      </c>
      <c r="S40" s="337">
        <f t="shared" si="18"/>
        <v>0</v>
      </c>
      <c r="T40" s="330">
        <f t="shared" si="23"/>
        <v>0</v>
      </c>
    </row>
    <row r="41" spans="1:20" hidden="1">
      <c r="A41" s="405"/>
      <c r="B41" s="48" t="s">
        <v>501</v>
      </c>
      <c r="C41" s="351"/>
      <c r="D41" s="337">
        <f t="shared" si="19"/>
        <v>0</v>
      </c>
      <c r="E41" s="351"/>
      <c r="F41" s="337">
        <f t="shared" si="12"/>
        <v>0</v>
      </c>
      <c r="G41" s="351"/>
      <c r="H41" s="337">
        <f t="shared" si="13"/>
        <v>0</v>
      </c>
      <c r="I41" s="331">
        <f t="shared" si="14"/>
        <v>0</v>
      </c>
      <c r="J41" s="337">
        <f t="shared" si="15"/>
        <v>0</v>
      </c>
      <c r="K41" s="330">
        <f t="shared" si="20"/>
        <v>0</v>
      </c>
      <c r="L41" s="351"/>
      <c r="M41" s="337">
        <f t="shared" si="21"/>
        <v>0</v>
      </c>
      <c r="N41" s="351"/>
      <c r="O41" s="337">
        <f t="shared" si="16"/>
        <v>0</v>
      </c>
      <c r="P41" s="351"/>
      <c r="Q41" s="337">
        <f t="shared" si="22"/>
        <v>0</v>
      </c>
      <c r="R41" s="331">
        <f t="shared" si="17"/>
        <v>0</v>
      </c>
      <c r="S41" s="337">
        <f t="shared" si="18"/>
        <v>0</v>
      </c>
      <c r="T41" s="330">
        <f t="shared" si="23"/>
        <v>0</v>
      </c>
    </row>
    <row r="42" spans="1:20" hidden="1">
      <c r="A42" s="405"/>
      <c r="B42" s="48" t="s">
        <v>145</v>
      </c>
      <c r="C42" s="351"/>
      <c r="D42" s="337">
        <f t="shared" si="19"/>
        <v>0</v>
      </c>
      <c r="E42" s="351"/>
      <c r="F42" s="337">
        <f t="shared" si="12"/>
        <v>0</v>
      </c>
      <c r="G42" s="351"/>
      <c r="H42" s="337">
        <f t="shared" si="13"/>
        <v>0</v>
      </c>
      <c r="I42" s="331">
        <f t="shared" si="14"/>
        <v>0</v>
      </c>
      <c r="J42" s="337">
        <f t="shared" si="15"/>
        <v>0</v>
      </c>
      <c r="K42" s="330">
        <f t="shared" si="20"/>
        <v>0</v>
      </c>
      <c r="L42" s="351"/>
      <c r="M42" s="337">
        <f t="shared" si="21"/>
        <v>0</v>
      </c>
      <c r="N42" s="351"/>
      <c r="O42" s="337">
        <f t="shared" si="16"/>
        <v>0</v>
      </c>
      <c r="P42" s="351"/>
      <c r="Q42" s="337">
        <f t="shared" si="22"/>
        <v>0</v>
      </c>
      <c r="R42" s="331">
        <f t="shared" si="17"/>
        <v>0</v>
      </c>
      <c r="S42" s="337">
        <f t="shared" si="18"/>
        <v>0</v>
      </c>
      <c r="T42" s="330">
        <f t="shared" si="23"/>
        <v>0</v>
      </c>
    </row>
    <row r="43" spans="1:20" hidden="1">
      <c r="A43" s="405"/>
      <c r="B43" s="48" t="s">
        <v>519</v>
      </c>
      <c r="C43" s="351"/>
      <c r="D43" s="337">
        <f t="shared" si="19"/>
        <v>0</v>
      </c>
      <c r="E43" s="351"/>
      <c r="F43" s="337">
        <f t="shared" si="12"/>
        <v>0</v>
      </c>
      <c r="G43" s="351"/>
      <c r="H43" s="337">
        <f t="shared" si="13"/>
        <v>0</v>
      </c>
      <c r="I43" s="331">
        <f t="shared" si="14"/>
        <v>0</v>
      </c>
      <c r="J43" s="337">
        <f t="shared" si="15"/>
        <v>0</v>
      </c>
      <c r="K43" s="330">
        <f t="shared" si="20"/>
        <v>0</v>
      </c>
      <c r="L43" s="351"/>
      <c r="M43" s="337">
        <f t="shared" si="21"/>
        <v>0</v>
      </c>
      <c r="N43" s="351"/>
      <c r="O43" s="337">
        <f t="shared" si="16"/>
        <v>0</v>
      </c>
      <c r="P43" s="351"/>
      <c r="Q43" s="337">
        <f t="shared" si="22"/>
        <v>0</v>
      </c>
      <c r="R43" s="331">
        <f t="shared" si="17"/>
        <v>0</v>
      </c>
      <c r="S43" s="337">
        <f t="shared" si="18"/>
        <v>0</v>
      </c>
      <c r="T43" s="330">
        <f t="shared" si="23"/>
        <v>0</v>
      </c>
    </row>
    <row r="44" spans="1:20" hidden="1">
      <c r="A44" s="405"/>
      <c r="B44" s="48" t="s">
        <v>146</v>
      </c>
      <c r="C44" s="351"/>
      <c r="D44" s="337">
        <f t="shared" si="19"/>
        <v>0</v>
      </c>
      <c r="E44" s="351"/>
      <c r="F44" s="337">
        <f t="shared" si="12"/>
        <v>0</v>
      </c>
      <c r="G44" s="351"/>
      <c r="H44" s="337">
        <f t="shared" si="13"/>
        <v>0</v>
      </c>
      <c r="I44" s="331">
        <f t="shared" si="14"/>
        <v>0</v>
      </c>
      <c r="J44" s="337">
        <f t="shared" si="15"/>
        <v>0</v>
      </c>
      <c r="K44" s="330">
        <f t="shared" si="20"/>
        <v>0</v>
      </c>
      <c r="L44" s="351"/>
      <c r="M44" s="337">
        <f t="shared" si="21"/>
        <v>0</v>
      </c>
      <c r="N44" s="351"/>
      <c r="O44" s="337">
        <f t="shared" si="16"/>
        <v>0</v>
      </c>
      <c r="P44" s="351"/>
      <c r="Q44" s="337">
        <f t="shared" si="22"/>
        <v>0</v>
      </c>
      <c r="R44" s="331">
        <f t="shared" si="17"/>
        <v>0</v>
      </c>
      <c r="S44" s="337">
        <f t="shared" si="18"/>
        <v>0</v>
      </c>
      <c r="T44" s="330">
        <f t="shared" si="23"/>
        <v>0</v>
      </c>
    </row>
    <row r="45" spans="1:20" ht="14.5" hidden="1" thickBot="1">
      <c r="A45" s="323" t="s">
        <v>147</v>
      </c>
      <c r="B45" s="324" t="s">
        <v>603</v>
      </c>
      <c r="C45" s="352"/>
      <c r="D45" s="333">
        <f t="shared" si="19"/>
        <v>0</v>
      </c>
      <c r="E45" s="352"/>
      <c r="F45" s="333">
        <f t="shared" si="12"/>
        <v>0</v>
      </c>
      <c r="G45" s="352"/>
      <c r="H45" s="333">
        <f t="shared" si="13"/>
        <v>0</v>
      </c>
      <c r="I45" s="332">
        <f t="shared" si="14"/>
        <v>0</v>
      </c>
      <c r="J45" s="333">
        <f t="shared" si="15"/>
        <v>0</v>
      </c>
      <c r="K45" s="334">
        <f t="shared" si="20"/>
        <v>0</v>
      </c>
      <c r="L45" s="352"/>
      <c r="M45" s="333">
        <f t="shared" si="21"/>
        <v>0</v>
      </c>
      <c r="N45" s="352"/>
      <c r="O45" s="333">
        <f t="shared" si="16"/>
        <v>0</v>
      </c>
      <c r="P45" s="352"/>
      <c r="Q45" s="333">
        <f t="shared" si="22"/>
        <v>0</v>
      </c>
      <c r="R45" s="332">
        <f t="shared" si="17"/>
        <v>0</v>
      </c>
      <c r="S45" s="333">
        <f t="shared" si="18"/>
        <v>0</v>
      </c>
      <c r="T45" s="334">
        <f t="shared" si="23"/>
        <v>0</v>
      </c>
    </row>
    <row r="46" spans="1:20" hidden="1"/>
  </sheetData>
  <mergeCells count="8">
    <mergeCell ref="A33:A39"/>
    <mergeCell ref="A40:A44"/>
    <mergeCell ref="L27:T27"/>
    <mergeCell ref="C27:K27"/>
    <mergeCell ref="C1:K1"/>
    <mergeCell ref="L1:T1"/>
    <mergeCell ref="A7:A13"/>
    <mergeCell ref="A14:A18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330AA-82EB-44FB-A948-25B4177C616C}">
  <dimension ref="A1:O14"/>
  <sheetViews>
    <sheetView showGridLines="0" zoomScaleNormal="100" workbookViewId="0">
      <selection activeCell="J30" sqref="J30"/>
    </sheetView>
  </sheetViews>
  <sheetFormatPr defaultRowHeight="14"/>
  <cols>
    <col min="2" max="2" width="10.75" bestFit="1" customWidth="1"/>
    <col min="3" max="15" width="8.6640625" style="313"/>
  </cols>
  <sheetData>
    <row r="1" spans="1:14">
      <c r="A1" s="390" t="s">
        <v>591</v>
      </c>
      <c r="B1" s="391"/>
      <c r="C1" s="392" t="s">
        <v>575</v>
      </c>
      <c r="D1" s="392" t="s">
        <v>576</v>
      </c>
      <c r="E1" s="392" t="s">
        <v>577</v>
      </c>
      <c r="F1" s="392" t="s">
        <v>578</v>
      </c>
      <c r="G1" s="392" t="s">
        <v>579</v>
      </c>
      <c r="H1" s="392" t="s">
        <v>580</v>
      </c>
      <c r="I1" s="392" t="s">
        <v>581</v>
      </c>
      <c r="J1" s="392" t="s">
        <v>582</v>
      </c>
      <c r="K1" s="392" t="s">
        <v>583</v>
      </c>
      <c r="L1" s="392" t="s">
        <v>584</v>
      </c>
      <c r="M1" s="392" t="s">
        <v>585</v>
      </c>
      <c r="N1" s="392" t="s">
        <v>586</v>
      </c>
    </row>
    <row r="2" spans="1:14">
      <c r="A2" s="390"/>
      <c r="B2" s="391" t="s">
        <v>588</v>
      </c>
      <c r="C2" s="392">
        <v>34.955495157567235</v>
      </c>
      <c r="D2" s="392">
        <v>32.791030509713167</v>
      </c>
      <c r="E2" s="392">
        <v>32.155653647322929</v>
      </c>
      <c r="F2" s="392">
        <v>25.907081175838758</v>
      </c>
      <c r="G2" s="392">
        <v>30.165325699227665</v>
      </c>
      <c r="H2" s="392">
        <v>36.527790710062334</v>
      </c>
      <c r="I2" s="392">
        <v>30.44504042468412</v>
      </c>
      <c r="J2" s="392">
        <v>36.621420458409816</v>
      </c>
      <c r="K2" s="392">
        <v>13.628743861889768</v>
      </c>
      <c r="L2" s="392">
        <v>20.771014770731011</v>
      </c>
      <c r="M2" s="392">
        <v>23.458033594624855</v>
      </c>
      <c r="N2" s="392">
        <v>21.050358948566586</v>
      </c>
    </row>
    <row r="3" spans="1:14">
      <c r="A3" s="390"/>
      <c r="B3" s="395" t="s">
        <v>590</v>
      </c>
      <c r="C3" s="396">
        <v>25.548147749741318</v>
      </c>
      <c r="D3" s="396">
        <v>22.124579938660698</v>
      </c>
      <c r="E3" s="396">
        <v>24.145239811503501</v>
      </c>
      <c r="F3" s="396">
        <v>18.936401918126734</v>
      </c>
      <c r="G3" s="396">
        <v>31.175334587078527</v>
      </c>
      <c r="H3" s="396"/>
      <c r="I3" s="396"/>
      <c r="J3" s="396"/>
      <c r="K3" s="396"/>
      <c r="L3" s="396"/>
      <c r="M3" s="396"/>
      <c r="N3" s="396"/>
    </row>
    <row r="4" spans="1:14">
      <c r="A4" s="390"/>
      <c r="B4" s="391" t="s">
        <v>681</v>
      </c>
      <c r="C4" s="392">
        <v>22.524006783796089</v>
      </c>
      <c r="D4" s="392">
        <v>22.807981783058096</v>
      </c>
      <c r="E4" s="392">
        <v>24.749805833386826</v>
      </c>
      <c r="F4" s="392">
        <v>23.532893958306829</v>
      </c>
      <c r="G4" s="392">
        <v>35.680783763406836</v>
      </c>
      <c r="H4" s="392">
        <v>23.150418990102082</v>
      </c>
      <c r="I4" s="392">
        <v>29.191635879112635</v>
      </c>
      <c r="J4" s="392">
        <v>30.834360047836494</v>
      </c>
      <c r="K4" s="392">
        <v>23.865418025196934</v>
      </c>
      <c r="L4" s="392">
        <v>22.737654641156933</v>
      </c>
      <c r="M4" s="392">
        <v>21.56750091873182</v>
      </c>
      <c r="N4" s="392">
        <v>31.698076985955073</v>
      </c>
    </row>
    <row r="5" spans="1:14">
      <c r="A5" s="394"/>
      <c r="B5" s="391"/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2"/>
    </row>
    <row r="6" spans="1:14">
      <c r="A6" s="390" t="s">
        <v>427</v>
      </c>
      <c r="B6" s="391" t="s">
        <v>587</v>
      </c>
      <c r="C6" s="392">
        <v>35.046041378142881</v>
      </c>
      <c r="D6" s="392">
        <v>35.457897814828492</v>
      </c>
      <c r="E6" s="392">
        <v>39.447954118738807</v>
      </c>
      <c r="F6" s="392">
        <v>32.242707280149105</v>
      </c>
      <c r="G6" s="392">
        <v>34.764393887215746</v>
      </c>
      <c r="H6" s="392">
        <v>58.586165385652635</v>
      </c>
      <c r="I6" s="392">
        <v>39.11919870033686</v>
      </c>
      <c r="J6" s="392">
        <v>47.957767387519119</v>
      </c>
      <c r="K6" s="392">
        <v>56.525234187066637</v>
      </c>
      <c r="L6" s="392">
        <v>55.056647972225392</v>
      </c>
      <c r="M6" s="392">
        <v>51.684283848868517</v>
      </c>
      <c r="N6" s="392">
        <v>35.690087187893482</v>
      </c>
    </row>
    <row r="7" spans="1:14">
      <c r="A7" s="390"/>
      <c r="B7" s="395" t="s">
        <v>589</v>
      </c>
      <c r="C7" s="396">
        <v>37.551787064214388</v>
      </c>
      <c r="D7" s="396">
        <v>41.114903622661011</v>
      </c>
      <c r="E7" s="396">
        <v>74.466530301712879</v>
      </c>
      <c r="F7" s="396">
        <v>22.051091954022983</v>
      </c>
      <c r="G7" s="396">
        <v>55.285254062887766</v>
      </c>
      <c r="H7" s="396"/>
      <c r="I7" s="396"/>
      <c r="J7" s="396"/>
      <c r="K7" s="396"/>
      <c r="L7" s="396"/>
      <c r="M7" s="396"/>
      <c r="N7" s="396"/>
    </row>
    <row r="8" spans="1:14">
      <c r="B8" s="391" t="s">
        <v>681</v>
      </c>
      <c r="C8" s="392">
        <v>36.427791171603602</v>
      </c>
      <c r="D8" s="392">
        <v>36.720302025443267</v>
      </c>
      <c r="E8" s="392">
        <v>37.525254444394456</v>
      </c>
      <c r="F8" s="392">
        <v>38.494637062039743</v>
      </c>
      <c r="G8" s="392">
        <v>52.432011575833222</v>
      </c>
      <c r="H8" s="392">
        <v>35.115602244273944</v>
      </c>
      <c r="I8" s="392">
        <v>44.215917125869254</v>
      </c>
      <c r="J8" s="392">
        <v>47.054082784984658</v>
      </c>
      <c r="K8" s="392">
        <v>36.266783100503758</v>
      </c>
      <c r="L8" s="392">
        <v>39.031981391762564</v>
      </c>
      <c r="M8" s="392">
        <v>36.219319272324874</v>
      </c>
      <c r="N8" s="392">
        <v>47.86976326023975</v>
      </c>
    </row>
    <row r="9" spans="1:14">
      <c r="B9" s="311"/>
      <c r="C9" s="312"/>
      <c r="D9" s="312"/>
      <c r="E9" s="312"/>
      <c r="F9" s="312"/>
      <c r="G9" s="312"/>
      <c r="H9" s="312"/>
      <c r="I9" s="312"/>
      <c r="J9" s="312"/>
      <c r="K9" s="312"/>
      <c r="L9" s="312"/>
      <c r="M9" s="312"/>
      <c r="N9" s="312"/>
    </row>
    <row r="10" spans="1:14">
      <c r="B10" s="311"/>
      <c r="C10" s="312"/>
      <c r="D10" s="312"/>
      <c r="E10" s="312"/>
      <c r="F10" s="312"/>
      <c r="G10" s="312"/>
      <c r="H10" s="312"/>
      <c r="I10" s="312"/>
      <c r="J10" s="312"/>
      <c r="K10" s="312"/>
      <c r="L10" s="312"/>
      <c r="M10" s="312"/>
      <c r="N10" s="312"/>
    </row>
    <row r="11" spans="1:14">
      <c r="B11" s="311"/>
      <c r="C11" s="312"/>
      <c r="D11" s="312"/>
      <c r="E11" s="312"/>
      <c r="F11" s="312"/>
      <c r="G11" s="312"/>
      <c r="H11" s="312"/>
      <c r="I11" s="312"/>
      <c r="J11" s="312"/>
      <c r="K11" s="312"/>
      <c r="L11" s="312"/>
      <c r="M11" s="312"/>
      <c r="N11" s="312"/>
    </row>
    <row r="14" spans="1:14">
      <c r="B14" s="311"/>
      <c r="C14" s="312"/>
      <c r="D14" s="312"/>
      <c r="E14" s="312"/>
      <c r="F14" s="312"/>
      <c r="G14" s="312"/>
      <c r="H14" s="312"/>
      <c r="I14" s="312"/>
      <c r="J14" s="312"/>
      <c r="K14" s="312"/>
      <c r="L14" s="312"/>
      <c r="M14" s="312"/>
      <c r="N14" s="312"/>
    </row>
  </sheetData>
  <phoneticPr fontId="5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DA827-F856-4FA7-A0EF-8189BFB980D5}">
  <dimension ref="A7:N23"/>
  <sheetViews>
    <sheetView workbookViewId="0">
      <selection activeCell="K35" sqref="K35"/>
    </sheetView>
  </sheetViews>
  <sheetFormatPr defaultRowHeight="14"/>
  <cols>
    <col min="1" max="1" width="28.33203125" bestFit="1" customWidth="1"/>
    <col min="2" max="2" width="14.58203125" bestFit="1" customWidth="1"/>
    <col min="3" max="3" width="15.6640625" bestFit="1" customWidth="1"/>
    <col min="4" max="4" width="15.1640625" bestFit="1" customWidth="1"/>
    <col min="5" max="13" width="10.5" bestFit="1" customWidth="1"/>
    <col min="14" max="14" width="11.9140625" bestFit="1" customWidth="1"/>
  </cols>
  <sheetData>
    <row r="7" spans="1:14" ht="14.5" thickBot="1">
      <c r="A7" s="412" t="s">
        <v>607</v>
      </c>
      <c r="B7" s="412"/>
      <c r="C7" s="412"/>
      <c r="D7" s="412"/>
      <c r="E7" s="412"/>
      <c r="F7" s="412"/>
      <c r="G7" s="412"/>
      <c r="H7" s="412"/>
      <c r="I7" s="412"/>
      <c r="J7" s="412"/>
      <c r="K7" s="412"/>
      <c r="L7" s="412"/>
      <c r="M7" s="412"/>
      <c r="N7" s="412"/>
    </row>
    <row r="8" spans="1:14" ht="14.5" thickBot="1">
      <c r="A8" s="358"/>
      <c r="B8" s="359" t="s">
        <v>608</v>
      </c>
      <c r="C8" s="359" t="s">
        <v>609</v>
      </c>
      <c r="D8" s="359" t="s">
        <v>610</v>
      </c>
      <c r="E8" s="359" t="s">
        <v>611</v>
      </c>
      <c r="F8" s="359" t="s">
        <v>612</v>
      </c>
      <c r="G8" s="359" t="s">
        <v>613</v>
      </c>
      <c r="H8" s="359" t="s">
        <v>614</v>
      </c>
      <c r="I8" s="359" t="s">
        <v>615</v>
      </c>
      <c r="J8" s="359" t="s">
        <v>616</v>
      </c>
      <c r="K8" s="359" t="s">
        <v>617</v>
      </c>
      <c r="L8" s="359" t="s">
        <v>618</v>
      </c>
      <c r="M8" s="359" t="s">
        <v>619</v>
      </c>
      <c r="N8" s="360" t="s">
        <v>620</v>
      </c>
    </row>
    <row r="9" spans="1:14" ht="14.5" thickBot="1">
      <c r="A9" s="358" t="s">
        <v>621</v>
      </c>
      <c r="B9" s="361" t="s">
        <v>622</v>
      </c>
      <c r="C9" s="361" t="s">
        <v>623</v>
      </c>
      <c r="D9" s="361" t="s">
        <v>624</v>
      </c>
      <c r="E9" s="361" t="s">
        <v>625</v>
      </c>
      <c r="F9" s="361" t="s">
        <v>626</v>
      </c>
      <c r="G9" s="361" t="s">
        <v>627</v>
      </c>
      <c r="H9" s="361" t="s">
        <v>628</v>
      </c>
      <c r="I9" s="361" t="s">
        <v>629</v>
      </c>
      <c r="J9" s="361" t="s">
        <v>630</v>
      </c>
      <c r="K9" s="361" t="s">
        <v>631</v>
      </c>
      <c r="L9" s="361" t="s">
        <v>632</v>
      </c>
      <c r="M9" s="361" t="s">
        <v>633</v>
      </c>
      <c r="N9" s="362" t="s">
        <v>634</v>
      </c>
    </row>
    <row r="10" spans="1:14" ht="14.5" thickBot="1">
      <c r="A10" s="358" t="s">
        <v>635</v>
      </c>
      <c r="B10" s="383" t="s">
        <v>636</v>
      </c>
      <c r="C10" s="383" t="s">
        <v>636</v>
      </c>
      <c r="D10" s="384" t="s">
        <v>636</v>
      </c>
      <c r="E10" s="385">
        <v>-530340.03</v>
      </c>
      <c r="F10" s="386">
        <v>-135049.23000000001</v>
      </c>
      <c r="G10" s="386">
        <v>-132585.21</v>
      </c>
      <c r="H10" s="386">
        <v>-135048.46</v>
      </c>
      <c r="I10" s="386">
        <v>-135042.68</v>
      </c>
      <c r="J10" s="386">
        <v>-132130.96</v>
      </c>
      <c r="K10" s="386">
        <v>-134574.26999999999</v>
      </c>
      <c r="L10" s="386">
        <v>-132107.03</v>
      </c>
      <c r="M10" s="386">
        <v>-134287.34</v>
      </c>
      <c r="N10" s="383">
        <f>SUM(B10:M10)</f>
        <v>-1601165.21</v>
      </c>
    </row>
    <row r="11" spans="1:14" ht="14.5" thickBot="1">
      <c r="A11" s="375" t="s">
        <v>637</v>
      </c>
      <c r="B11" s="376" t="s">
        <v>622</v>
      </c>
      <c r="C11" s="376" t="s">
        <v>623</v>
      </c>
      <c r="D11" s="376" t="s">
        <v>624</v>
      </c>
      <c r="E11" s="376" t="s">
        <v>638</v>
      </c>
      <c r="F11" s="376" t="s">
        <v>639</v>
      </c>
      <c r="G11" s="376" t="s">
        <v>640</v>
      </c>
      <c r="H11" s="376" t="s">
        <v>641</v>
      </c>
      <c r="I11" s="376" t="s">
        <v>642</v>
      </c>
      <c r="J11" s="376" t="s">
        <v>643</v>
      </c>
      <c r="K11" s="376" t="s">
        <v>644</v>
      </c>
      <c r="L11" s="376" t="s">
        <v>645</v>
      </c>
      <c r="M11" s="376" t="s">
        <v>646</v>
      </c>
      <c r="N11" s="376" t="s">
        <v>647</v>
      </c>
    </row>
    <row r="12" spans="1:14" ht="14.5" thickBot="1">
      <c r="A12" s="375" t="s">
        <v>671</v>
      </c>
      <c r="B12" s="376">
        <v>50463</v>
      </c>
      <c r="C12" s="376">
        <v>50446</v>
      </c>
      <c r="D12" s="377">
        <v>50447</v>
      </c>
      <c r="E12" s="378">
        <v>48050</v>
      </c>
      <c r="F12" s="379">
        <v>36788</v>
      </c>
      <c r="G12" s="379">
        <v>53265</v>
      </c>
      <c r="H12" s="379">
        <v>42049</v>
      </c>
      <c r="I12" s="379">
        <v>39150</v>
      </c>
      <c r="J12" s="379">
        <v>53732</v>
      </c>
      <c r="K12" s="379">
        <v>48548</v>
      </c>
      <c r="L12" s="379">
        <v>51408</v>
      </c>
      <c r="M12" s="379">
        <v>40676</v>
      </c>
      <c r="N12" s="376">
        <f>SUM(B12:M12)</f>
        <v>565022</v>
      </c>
    </row>
    <row r="13" spans="1:14" ht="14.5" thickBot="1">
      <c r="A13" s="375"/>
      <c r="B13" s="376"/>
      <c r="C13" s="376"/>
      <c r="D13" s="377"/>
      <c r="E13" s="378"/>
      <c r="F13" s="379"/>
      <c r="G13" s="379"/>
      <c r="H13" s="379"/>
      <c r="I13" s="379"/>
      <c r="J13" s="379"/>
      <c r="K13" s="379"/>
      <c r="L13" s="379"/>
      <c r="M13" s="379"/>
      <c r="N13" s="376"/>
    </row>
    <row r="14" spans="1:14" ht="14.5" thickBot="1">
      <c r="A14" s="375" t="s">
        <v>679</v>
      </c>
      <c r="B14" s="376"/>
      <c r="C14" s="376"/>
      <c r="D14" s="377"/>
      <c r="E14" s="380">
        <f t="shared" ref="E14:N14" si="0">E10/E12</f>
        <v>-11.037253485952133</v>
      </c>
      <c r="F14" s="381">
        <f t="shared" si="0"/>
        <v>-3.6710131020985108</v>
      </c>
      <c r="G14" s="381">
        <f t="shared" si="0"/>
        <v>-2.4891619262179665</v>
      </c>
      <c r="H14" s="381">
        <f t="shared" si="0"/>
        <v>-3.2116925491688266</v>
      </c>
      <c r="I14" s="381">
        <f t="shared" si="0"/>
        <v>-3.4493660280970624</v>
      </c>
      <c r="J14" s="381">
        <f t="shared" si="0"/>
        <v>-2.459073922429837</v>
      </c>
      <c r="K14" s="381">
        <f t="shared" si="0"/>
        <v>-2.7719838098376863</v>
      </c>
      <c r="L14" s="381">
        <f t="shared" si="0"/>
        <v>-2.5697757158418923</v>
      </c>
      <c r="M14" s="381">
        <f t="shared" si="0"/>
        <v>-3.3013900088504275</v>
      </c>
      <c r="N14" s="382">
        <f t="shared" si="0"/>
        <v>-2.8338103826045713</v>
      </c>
    </row>
    <row r="15" spans="1:14">
      <c r="A15" s="357"/>
      <c r="B15" s="357"/>
      <c r="C15" s="357"/>
      <c r="D15" s="357"/>
      <c r="E15" s="357"/>
      <c r="F15" s="357"/>
      <c r="G15" s="357"/>
      <c r="H15" s="357"/>
      <c r="I15" s="357"/>
      <c r="J15" s="357"/>
      <c r="K15" s="357"/>
      <c r="L15" s="357"/>
      <c r="M15" s="357"/>
      <c r="N15" s="357"/>
    </row>
    <row r="16" spans="1:14" ht="14.5" thickBot="1">
      <c r="A16" s="412" t="s">
        <v>648</v>
      </c>
      <c r="B16" s="412"/>
      <c r="C16" s="412"/>
      <c r="D16" s="412"/>
      <c r="E16" s="412"/>
      <c r="F16" s="412"/>
      <c r="G16" s="412"/>
      <c r="H16" s="412"/>
      <c r="I16" s="412"/>
      <c r="J16" s="412"/>
      <c r="K16" s="412"/>
      <c r="L16" s="412"/>
      <c r="M16" s="412"/>
      <c r="N16" s="412"/>
    </row>
    <row r="17" spans="1:14" ht="14.5" thickBot="1">
      <c r="A17" s="372"/>
      <c r="B17" s="373" t="s">
        <v>608</v>
      </c>
      <c r="C17" s="373" t="s">
        <v>609</v>
      </c>
      <c r="D17" s="373" t="s">
        <v>610</v>
      </c>
      <c r="E17" s="373" t="s">
        <v>675</v>
      </c>
      <c r="F17" s="373" t="s">
        <v>612</v>
      </c>
      <c r="G17" s="373" t="s">
        <v>676</v>
      </c>
      <c r="H17" s="373" t="s">
        <v>614</v>
      </c>
      <c r="I17" s="373" t="s">
        <v>677</v>
      </c>
      <c r="J17" s="373" t="s">
        <v>616</v>
      </c>
      <c r="K17" s="373" t="s">
        <v>678</v>
      </c>
      <c r="L17" s="373" t="s">
        <v>618</v>
      </c>
      <c r="M17" s="373" t="s">
        <v>619</v>
      </c>
      <c r="N17" s="374" t="s">
        <v>620</v>
      </c>
    </row>
    <row r="18" spans="1:14" ht="14.5" thickBot="1">
      <c r="A18" s="358" t="s">
        <v>621</v>
      </c>
      <c r="B18" s="359" t="s">
        <v>649</v>
      </c>
      <c r="C18" s="359" t="s">
        <v>650</v>
      </c>
      <c r="D18" s="359" t="s">
        <v>651</v>
      </c>
      <c r="E18" s="359" t="s">
        <v>652</v>
      </c>
      <c r="F18" s="359" t="s">
        <v>653</v>
      </c>
      <c r="G18" s="359" t="s">
        <v>654</v>
      </c>
      <c r="H18" s="359" t="s">
        <v>655</v>
      </c>
      <c r="I18" s="359" t="s">
        <v>656</v>
      </c>
      <c r="J18" s="359" t="s">
        <v>657</v>
      </c>
      <c r="K18" s="359" t="s">
        <v>658</v>
      </c>
      <c r="L18" s="359" t="s">
        <v>659</v>
      </c>
      <c r="M18" s="359" t="s">
        <v>660</v>
      </c>
      <c r="N18" s="360" t="s">
        <v>661</v>
      </c>
    </row>
    <row r="19" spans="1:14" ht="14.5" thickBot="1">
      <c r="A19" s="358" t="s">
        <v>635</v>
      </c>
      <c r="B19" s="383" t="s">
        <v>636</v>
      </c>
      <c r="C19" s="383" t="s">
        <v>636</v>
      </c>
      <c r="D19" s="384" t="s">
        <v>636</v>
      </c>
      <c r="E19" s="385">
        <v>-275964.11</v>
      </c>
      <c r="F19" s="386">
        <v>-72423.19</v>
      </c>
      <c r="G19" s="386">
        <v>-71725.23</v>
      </c>
      <c r="H19" s="386">
        <v>-72423.149999999994</v>
      </c>
      <c r="I19" s="386">
        <v>-72423.149999999994</v>
      </c>
      <c r="J19" s="386">
        <v>-71725.31</v>
      </c>
      <c r="K19" s="386">
        <v>-72423.03</v>
      </c>
      <c r="L19" s="386">
        <v>-71725.34</v>
      </c>
      <c r="M19" s="386">
        <v>-72423.100000000006</v>
      </c>
      <c r="N19" s="383">
        <v>-853255.61</v>
      </c>
    </row>
    <row r="20" spans="1:14" ht="14.5" thickBot="1">
      <c r="A20" s="358" t="s">
        <v>637</v>
      </c>
      <c r="B20" s="382" t="s">
        <v>649</v>
      </c>
      <c r="C20" s="382" t="s">
        <v>650</v>
      </c>
      <c r="D20" s="387" t="s">
        <v>651</v>
      </c>
      <c r="E20" s="380" t="s">
        <v>662</v>
      </c>
      <c r="F20" s="381">
        <v>687279.83</v>
      </c>
      <c r="G20" s="381" t="s">
        <v>663</v>
      </c>
      <c r="H20" s="381" t="s">
        <v>664</v>
      </c>
      <c r="I20" s="381" t="s">
        <v>665</v>
      </c>
      <c r="J20" s="381" t="s">
        <v>666</v>
      </c>
      <c r="K20" s="381" t="s">
        <v>667</v>
      </c>
      <c r="L20" s="381" t="s">
        <v>668</v>
      </c>
      <c r="M20" s="381" t="s">
        <v>669</v>
      </c>
      <c r="N20" s="382" t="s">
        <v>670</v>
      </c>
    </row>
    <row r="21" spans="1:14" ht="14.5" thickBot="1">
      <c r="A21" s="358" t="s">
        <v>671</v>
      </c>
      <c r="B21" s="376">
        <v>116704</v>
      </c>
      <c r="C21" s="376">
        <v>116204</v>
      </c>
      <c r="D21" s="376">
        <v>106704</v>
      </c>
      <c r="E21" s="376">
        <v>104704</v>
      </c>
      <c r="F21" s="376">
        <v>71805</v>
      </c>
      <c r="G21" s="376">
        <v>110105</v>
      </c>
      <c r="H21" s="376">
        <v>86206</v>
      </c>
      <c r="I21" s="376">
        <v>81605</v>
      </c>
      <c r="J21" s="376">
        <v>117305</v>
      </c>
      <c r="K21" s="376">
        <v>121005</v>
      </c>
      <c r="L21" s="376">
        <v>130155</v>
      </c>
      <c r="M21" s="376">
        <v>91305</v>
      </c>
      <c r="N21" s="376">
        <f>SUM(B21:M21)</f>
        <v>1253807</v>
      </c>
    </row>
    <row r="22" spans="1:14" ht="14.5" thickBot="1">
      <c r="A22" s="358"/>
      <c r="B22" s="362"/>
      <c r="C22" s="362"/>
      <c r="D22" s="363"/>
      <c r="E22" s="378"/>
      <c r="F22" s="379"/>
      <c r="G22" s="379"/>
      <c r="H22" s="379"/>
      <c r="I22" s="379"/>
      <c r="J22" s="379"/>
      <c r="K22" s="379"/>
      <c r="L22" s="379"/>
      <c r="M22" s="379"/>
      <c r="N22" s="376"/>
    </row>
    <row r="23" spans="1:14" ht="14.5" thickBot="1">
      <c r="A23" s="375" t="s">
        <v>679</v>
      </c>
      <c r="B23" s="362"/>
      <c r="C23" s="362"/>
      <c r="D23" s="363"/>
      <c r="E23" s="380">
        <f t="shared" ref="E23:N23" si="1">E19/E21</f>
        <v>-2.6356596691625915</v>
      </c>
      <c r="F23" s="381">
        <f t="shared" si="1"/>
        <v>-1.0086092890467238</v>
      </c>
      <c r="G23" s="381">
        <f t="shared" si="1"/>
        <v>-0.65142572998501425</v>
      </c>
      <c r="H23" s="381">
        <f t="shared" si="1"/>
        <v>-0.84011727721968299</v>
      </c>
      <c r="I23" s="381">
        <f t="shared" si="1"/>
        <v>-0.88748422278046679</v>
      </c>
      <c r="J23" s="381">
        <f t="shared" si="1"/>
        <v>-0.61144290524700562</v>
      </c>
      <c r="K23" s="381">
        <f t="shared" si="1"/>
        <v>-0.59851270608652529</v>
      </c>
      <c r="L23" s="381">
        <f t="shared" si="1"/>
        <v>-0.55107633206561402</v>
      </c>
      <c r="M23" s="381">
        <f t="shared" si="1"/>
        <v>-0.79319971524012933</v>
      </c>
      <c r="N23" s="382">
        <f t="shared" si="1"/>
        <v>-0.68053186016667633</v>
      </c>
    </row>
  </sheetData>
  <mergeCells count="2">
    <mergeCell ref="A7:N7"/>
    <mergeCell ref="A16:N16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3F415-8B4F-4BDC-83CE-075E6468CE65}">
  <dimension ref="A1"/>
  <sheetViews>
    <sheetView zoomScale="70" zoomScaleNormal="70" workbookViewId="0"/>
  </sheetViews>
  <sheetFormatPr defaultRowHeight="14"/>
  <sheetData/>
  <phoneticPr fontId="5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1773B-4EF0-4217-8918-8415CAD09990}">
  <dimension ref="B2:Q46"/>
  <sheetViews>
    <sheetView zoomScale="70" zoomScaleNormal="70" workbookViewId="0">
      <selection activeCell="U23" sqref="U23"/>
    </sheetView>
  </sheetViews>
  <sheetFormatPr defaultRowHeight="14"/>
  <cols>
    <col min="1" max="1" width="3.08203125" customWidth="1"/>
    <col min="3" max="14" width="9.08203125" customWidth="1"/>
    <col min="15" max="15" width="9.08203125" style="19"/>
    <col min="16" max="16" width="11.75" style="127" bestFit="1" customWidth="1"/>
    <col min="17" max="17" width="9.08203125" style="19"/>
  </cols>
  <sheetData>
    <row r="2" spans="2:17">
      <c r="B2" s="56" t="s">
        <v>413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3" spans="2:17">
      <c r="B3" s="80" t="s">
        <v>414</v>
      </c>
      <c r="C3" s="80" t="s">
        <v>251</v>
      </c>
      <c r="D3" s="80" t="s">
        <v>252</v>
      </c>
      <c r="E3" s="80" t="s">
        <v>253</v>
      </c>
      <c r="F3" s="80" t="s">
        <v>254</v>
      </c>
      <c r="G3" s="80" t="s">
        <v>415</v>
      </c>
      <c r="H3" s="80" t="s">
        <v>416</v>
      </c>
      <c r="I3" s="80" t="s">
        <v>9</v>
      </c>
      <c r="J3" s="80" t="s">
        <v>417</v>
      </c>
      <c r="K3" s="80" t="s">
        <v>419</v>
      </c>
      <c r="L3" s="80" t="s">
        <v>418</v>
      </c>
      <c r="M3" s="80" t="s">
        <v>420</v>
      </c>
      <c r="N3" s="80" t="s">
        <v>421</v>
      </c>
      <c r="O3" s="80" t="s">
        <v>454</v>
      </c>
      <c r="P3" s="153" t="s">
        <v>453</v>
      </c>
      <c r="Q3" s="80" t="s">
        <v>455</v>
      </c>
    </row>
    <row r="4" spans="2:17">
      <c r="B4" s="49" t="s">
        <v>422</v>
      </c>
      <c r="C4" s="49">
        <v>303</v>
      </c>
      <c r="D4" s="49">
        <v>305</v>
      </c>
      <c r="E4" s="49">
        <v>348</v>
      </c>
      <c r="F4" s="49">
        <v>466</v>
      </c>
      <c r="G4" s="49">
        <v>457</v>
      </c>
      <c r="H4" s="49">
        <v>448</v>
      </c>
      <c r="I4" s="49">
        <v>440</v>
      </c>
      <c r="J4" s="49">
        <v>410</v>
      </c>
      <c r="K4" s="49">
        <v>333</v>
      </c>
      <c r="L4" s="49">
        <v>336</v>
      </c>
      <c r="M4" s="49">
        <v>320</v>
      </c>
      <c r="N4" s="49">
        <v>294</v>
      </c>
      <c r="O4" s="151">
        <f>SUM(C4:N4)</f>
        <v>4460</v>
      </c>
      <c r="P4" s="62">
        <v>6732.5968834210507</v>
      </c>
      <c r="Q4" s="128">
        <f>P4/O4*12</f>
        <v>18.114610448666504</v>
      </c>
    </row>
    <row r="5" spans="2:17">
      <c r="B5" s="49" t="s">
        <v>423</v>
      </c>
      <c r="C5" s="49">
        <v>279</v>
      </c>
      <c r="D5" s="49">
        <v>296</v>
      </c>
      <c r="E5" s="49">
        <v>293</v>
      </c>
      <c r="F5" s="49">
        <v>296</v>
      </c>
      <c r="G5" s="49">
        <v>293</v>
      </c>
      <c r="H5" s="94">
        <v>281</v>
      </c>
      <c r="I5" s="49">
        <v>247</v>
      </c>
      <c r="J5" s="49">
        <v>239</v>
      </c>
      <c r="K5" s="49">
        <v>248</v>
      </c>
      <c r="L5" s="136">
        <v>310</v>
      </c>
      <c r="M5" s="49">
        <v>310</v>
      </c>
      <c r="N5" s="49">
        <v>280</v>
      </c>
      <c r="O5" s="151">
        <f>SUM(C5:N5)</f>
        <v>3372</v>
      </c>
      <c r="P5" s="62">
        <f>厨电!P39</f>
        <v>6743.4169400000001</v>
      </c>
      <c r="Q5" s="128">
        <f>P5/O5*12</f>
        <v>23.997925053380783</v>
      </c>
    </row>
    <row r="6" spans="2:17">
      <c r="B6" s="306" t="s">
        <v>573</v>
      </c>
      <c r="C6" s="306">
        <v>294</v>
      </c>
      <c r="D6" s="306">
        <v>294</v>
      </c>
      <c r="E6" s="306">
        <v>325</v>
      </c>
      <c r="F6" s="306">
        <v>227</v>
      </c>
      <c r="G6" s="306"/>
      <c r="H6" s="94"/>
      <c r="I6" s="306"/>
      <c r="J6" s="306"/>
      <c r="K6" s="306"/>
      <c r="L6" s="306"/>
      <c r="M6" s="306"/>
      <c r="N6" s="306"/>
      <c r="O6" s="309">
        <f>SUM(C6:N6)</f>
        <v>1140</v>
      </c>
      <c r="P6" s="62">
        <f>厨电!P87</f>
        <v>3407.3640213449853</v>
      </c>
      <c r="Q6" s="128"/>
    </row>
    <row r="7" spans="2:17">
      <c r="B7" s="49" t="s">
        <v>424</v>
      </c>
      <c r="C7" s="49">
        <f>C6-C5</f>
        <v>15</v>
      </c>
      <c r="D7" s="309">
        <f t="shared" ref="D7:N7" si="0">D6-D5</f>
        <v>-2</v>
      </c>
      <c r="E7" s="309">
        <f t="shared" si="0"/>
        <v>32</v>
      </c>
      <c r="F7" s="309">
        <f t="shared" si="0"/>
        <v>-69</v>
      </c>
      <c r="G7" s="309">
        <f t="shared" si="0"/>
        <v>-293</v>
      </c>
      <c r="H7" s="309">
        <f t="shared" si="0"/>
        <v>-281</v>
      </c>
      <c r="I7" s="309">
        <f t="shared" si="0"/>
        <v>-247</v>
      </c>
      <c r="J7" s="309">
        <f t="shared" si="0"/>
        <v>-239</v>
      </c>
      <c r="K7" s="309">
        <f t="shared" si="0"/>
        <v>-248</v>
      </c>
      <c r="L7" s="309">
        <f t="shared" si="0"/>
        <v>-310</v>
      </c>
      <c r="M7" s="309">
        <f t="shared" si="0"/>
        <v>-310</v>
      </c>
      <c r="N7" s="309">
        <f t="shared" si="0"/>
        <v>-280</v>
      </c>
      <c r="O7" s="309"/>
      <c r="Q7" s="129">
        <f>Q5/Q4-1</f>
        <v>0.32478283876909853</v>
      </c>
    </row>
    <row r="8" spans="2:17">
      <c r="B8" s="56" t="s">
        <v>425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</row>
    <row r="9" spans="2:17">
      <c r="B9" s="80" t="s">
        <v>414</v>
      </c>
      <c r="C9" s="80" t="s">
        <v>251</v>
      </c>
      <c r="D9" s="80" t="s">
        <v>252</v>
      </c>
      <c r="E9" s="80" t="s">
        <v>253</v>
      </c>
      <c r="F9" s="80" t="s">
        <v>254</v>
      </c>
      <c r="G9" s="80" t="s">
        <v>7</v>
      </c>
      <c r="H9" s="80" t="s">
        <v>416</v>
      </c>
      <c r="I9" s="80" t="s">
        <v>9</v>
      </c>
      <c r="J9" s="80" t="s">
        <v>417</v>
      </c>
      <c r="K9" s="80" t="s">
        <v>419</v>
      </c>
      <c r="L9" s="80" t="s">
        <v>418</v>
      </c>
      <c r="M9" s="80" t="s">
        <v>420</v>
      </c>
      <c r="N9" s="80" t="s">
        <v>421</v>
      </c>
    </row>
    <row r="10" spans="2:17">
      <c r="B10" s="49" t="s">
        <v>422</v>
      </c>
      <c r="C10" s="49">
        <v>188</v>
      </c>
      <c r="D10" s="49">
        <v>188</v>
      </c>
      <c r="E10" s="49">
        <v>198</v>
      </c>
      <c r="F10" s="49">
        <v>216</v>
      </c>
      <c r="G10" s="49">
        <v>218</v>
      </c>
      <c r="H10" s="49">
        <v>218</v>
      </c>
      <c r="I10" s="49">
        <v>215</v>
      </c>
      <c r="J10" s="49">
        <v>213</v>
      </c>
      <c r="K10" s="49">
        <v>204</v>
      </c>
      <c r="L10" s="49">
        <v>203</v>
      </c>
      <c r="M10" s="49">
        <v>200</v>
      </c>
      <c r="N10" s="49">
        <v>192</v>
      </c>
      <c r="O10" s="151">
        <f>SUM(C10:N10)</f>
        <v>2453</v>
      </c>
      <c r="P10" s="62">
        <v>5078.666700789473</v>
      </c>
      <c r="Q10" s="128">
        <f>P10/O10*12</f>
        <v>24.844680150621151</v>
      </c>
    </row>
    <row r="11" spans="2:17">
      <c r="B11" s="49" t="s">
        <v>423</v>
      </c>
      <c r="C11" s="49">
        <v>170</v>
      </c>
      <c r="D11" s="49">
        <v>181</v>
      </c>
      <c r="E11" s="49">
        <v>180</v>
      </c>
      <c r="F11" s="49">
        <v>182</v>
      </c>
      <c r="G11" s="49">
        <v>178</v>
      </c>
      <c r="H11" s="94">
        <v>141</v>
      </c>
      <c r="I11" s="49">
        <v>126</v>
      </c>
      <c r="J11" s="49">
        <v>127</v>
      </c>
      <c r="K11" s="49">
        <v>120</v>
      </c>
      <c r="L11" s="136">
        <v>132</v>
      </c>
      <c r="M11" s="49">
        <v>134</v>
      </c>
      <c r="N11" s="49">
        <v>133</v>
      </c>
      <c r="O11" s="151">
        <f>SUM(C11:N11)</f>
        <v>1804</v>
      </c>
      <c r="P11" s="62">
        <f>厨电!P36</f>
        <v>4551.8197899999996</v>
      </c>
      <c r="Q11" s="128">
        <f>P11/O11*12</f>
        <v>30.278180421286027</v>
      </c>
    </row>
    <row r="12" spans="2:17">
      <c r="B12" s="306" t="s">
        <v>573</v>
      </c>
      <c r="C12" s="306">
        <v>127</v>
      </c>
      <c r="D12" s="306">
        <v>127</v>
      </c>
      <c r="E12" s="306">
        <v>125</v>
      </c>
      <c r="F12" s="306">
        <v>113</v>
      </c>
      <c r="G12" s="306"/>
      <c r="H12" s="94"/>
      <c r="I12" s="306"/>
      <c r="J12" s="306"/>
      <c r="K12" s="306"/>
      <c r="L12" s="306"/>
      <c r="M12" s="306"/>
      <c r="N12" s="306"/>
      <c r="O12" s="309">
        <f>SUM(C12:N12)</f>
        <v>492</v>
      </c>
      <c r="P12" s="62">
        <f>厨电!P84</f>
        <v>1709.1176383586626</v>
      </c>
      <c r="Q12" s="128"/>
    </row>
    <row r="13" spans="2:17">
      <c r="B13" s="49" t="s">
        <v>424</v>
      </c>
      <c r="C13" s="309">
        <f>C12-C11</f>
        <v>-43</v>
      </c>
      <c r="D13" s="309">
        <f t="shared" ref="D13:N13" si="1">D12-D11</f>
        <v>-54</v>
      </c>
      <c r="E13" s="309">
        <f t="shared" si="1"/>
        <v>-55</v>
      </c>
      <c r="F13" s="309">
        <f t="shared" si="1"/>
        <v>-69</v>
      </c>
      <c r="G13" s="309">
        <f t="shared" si="1"/>
        <v>-178</v>
      </c>
      <c r="H13" s="309">
        <f t="shared" si="1"/>
        <v>-141</v>
      </c>
      <c r="I13" s="309">
        <f t="shared" si="1"/>
        <v>-126</v>
      </c>
      <c r="J13" s="309">
        <f t="shared" si="1"/>
        <v>-127</v>
      </c>
      <c r="K13" s="309">
        <f t="shared" si="1"/>
        <v>-120</v>
      </c>
      <c r="L13" s="309">
        <f t="shared" si="1"/>
        <v>-132</v>
      </c>
      <c r="M13" s="309">
        <f t="shared" si="1"/>
        <v>-134</v>
      </c>
      <c r="N13" s="309">
        <f t="shared" si="1"/>
        <v>-133</v>
      </c>
      <c r="Q13" s="129">
        <f>Q11/Q10-1</f>
        <v>0.21869874104734777</v>
      </c>
    </row>
    <row r="14" spans="2:17">
      <c r="B14" s="56" t="s">
        <v>426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</row>
    <row r="15" spans="2:17">
      <c r="B15" s="80" t="s">
        <v>414</v>
      </c>
      <c r="C15" s="80" t="s">
        <v>251</v>
      </c>
      <c r="D15" s="80" t="s">
        <v>252</v>
      </c>
      <c r="E15" s="80" t="s">
        <v>253</v>
      </c>
      <c r="F15" s="80" t="s">
        <v>254</v>
      </c>
      <c r="G15" s="80" t="s">
        <v>7</v>
      </c>
      <c r="H15" s="80" t="s">
        <v>416</v>
      </c>
      <c r="I15" s="80" t="s">
        <v>9</v>
      </c>
      <c r="J15" s="80" t="s">
        <v>417</v>
      </c>
      <c r="K15" s="80" t="s">
        <v>419</v>
      </c>
      <c r="L15" s="80" t="s">
        <v>418</v>
      </c>
      <c r="M15" s="80" t="s">
        <v>420</v>
      </c>
      <c r="N15" s="80" t="s">
        <v>421</v>
      </c>
    </row>
    <row r="16" spans="2:17">
      <c r="B16" s="49" t="s">
        <v>422</v>
      </c>
      <c r="C16" s="81">
        <v>53.38</v>
      </c>
      <c r="D16" s="81">
        <v>54</v>
      </c>
      <c r="E16" s="81">
        <v>55</v>
      </c>
      <c r="F16" s="81">
        <v>61</v>
      </c>
      <c r="G16" s="81">
        <v>62</v>
      </c>
      <c r="H16" s="81">
        <v>61</v>
      </c>
      <c r="I16" s="81">
        <v>61.5</v>
      </c>
      <c r="J16" s="81">
        <v>61</v>
      </c>
      <c r="K16" s="81">
        <v>58</v>
      </c>
      <c r="L16" s="81">
        <v>56.5</v>
      </c>
      <c r="M16" s="81">
        <v>57.5</v>
      </c>
      <c r="N16" s="81">
        <v>57.5</v>
      </c>
      <c r="O16" s="151">
        <f>SUM(C16:N16)</f>
        <v>698.38</v>
      </c>
      <c r="P16" s="62">
        <v>2090.5711444736844</v>
      </c>
      <c r="Q16" s="128">
        <f>P16/O16*12</f>
        <v>35.921495079590215</v>
      </c>
    </row>
    <row r="17" spans="2:17">
      <c r="B17" s="49" t="s">
        <v>423</v>
      </c>
      <c r="C17" s="81">
        <v>58</v>
      </c>
      <c r="D17" s="81">
        <v>58</v>
      </c>
      <c r="E17" s="81">
        <v>55.5</v>
      </c>
      <c r="F17" s="81">
        <v>54.75</v>
      </c>
      <c r="G17" s="62">
        <v>54</v>
      </c>
      <c r="H17" s="95">
        <v>38</v>
      </c>
      <c r="I17" s="62">
        <v>35</v>
      </c>
      <c r="J17" s="62">
        <v>38</v>
      </c>
      <c r="K17" s="62">
        <v>33</v>
      </c>
      <c r="L17" s="136">
        <v>32</v>
      </c>
      <c r="M17" s="62">
        <v>31</v>
      </c>
      <c r="N17" s="62">
        <v>31</v>
      </c>
      <c r="O17" s="151">
        <f>SUM(C17:N17)</f>
        <v>518.25</v>
      </c>
      <c r="P17" s="62">
        <f>厨电!P37</f>
        <v>1938.13553</v>
      </c>
      <c r="Q17" s="128">
        <f>P17/O17*12</f>
        <v>44.87723369030391</v>
      </c>
    </row>
    <row r="18" spans="2:17">
      <c r="B18" s="306" t="s">
        <v>573</v>
      </c>
      <c r="C18" s="81">
        <v>31</v>
      </c>
      <c r="D18" s="81">
        <v>31</v>
      </c>
      <c r="E18" s="81">
        <v>31</v>
      </c>
      <c r="F18" s="81">
        <v>29</v>
      </c>
      <c r="G18" s="62"/>
      <c r="H18" s="95"/>
      <c r="I18" s="62"/>
      <c r="J18" s="62"/>
      <c r="K18" s="62"/>
      <c r="L18" s="306"/>
      <c r="M18" s="62"/>
      <c r="N18" s="62"/>
      <c r="O18" s="306"/>
      <c r="P18" s="62">
        <f>厨电!P85</f>
        <v>739.74395000000004</v>
      </c>
      <c r="Q18" s="128"/>
    </row>
    <row r="19" spans="2:17">
      <c r="B19" s="49" t="s">
        <v>424</v>
      </c>
      <c r="C19" s="309">
        <f>C18-C17</f>
        <v>-27</v>
      </c>
      <c r="D19" s="309">
        <f t="shared" ref="D19:N19" si="2">D18-D17</f>
        <v>-27</v>
      </c>
      <c r="E19" s="309">
        <f t="shared" si="2"/>
        <v>-24.5</v>
      </c>
      <c r="F19" s="309">
        <f t="shared" si="2"/>
        <v>-25.75</v>
      </c>
      <c r="G19" s="309">
        <f t="shared" si="2"/>
        <v>-54</v>
      </c>
      <c r="H19" s="309">
        <f t="shared" si="2"/>
        <v>-38</v>
      </c>
      <c r="I19" s="309">
        <f t="shared" si="2"/>
        <v>-35</v>
      </c>
      <c r="J19" s="309">
        <f t="shared" si="2"/>
        <v>-38</v>
      </c>
      <c r="K19" s="309">
        <f t="shared" si="2"/>
        <v>-33</v>
      </c>
      <c r="L19" s="309">
        <f t="shared" si="2"/>
        <v>-32</v>
      </c>
      <c r="M19" s="309">
        <f t="shared" si="2"/>
        <v>-31</v>
      </c>
      <c r="N19" s="309">
        <f t="shared" si="2"/>
        <v>-31</v>
      </c>
      <c r="Q19" s="129">
        <f>Q17/Q16-1</f>
        <v>0.24931419449192527</v>
      </c>
    </row>
    <row r="20" spans="2:17">
      <c r="B20" s="147"/>
      <c r="C20" s="62"/>
      <c r="D20" s="62"/>
      <c r="E20" s="62"/>
      <c r="F20" s="62"/>
      <c r="G20" s="62"/>
      <c r="H20" s="62"/>
      <c r="I20" s="62"/>
      <c r="J20" s="147"/>
      <c r="K20" s="62"/>
      <c r="L20" s="62"/>
      <c r="M20" s="62"/>
      <c r="N20" s="147"/>
      <c r="O20" s="148"/>
      <c r="Q20" s="129"/>
    </row>
    <row r="21" spans="2:17">
      <c r="B21" s="49" t="s">
        <v>422</v>
      </c>
      <c r="C21" s="149">
        <f>C16+C10+C4</f>
        <v>544.38</v>
      </c>
      <c r="D21" s="149">
        <f t="shared" ref="D21:N21" si="3">D16+D10+D4</f>
        <v>547</v>
      </c>
      <c r="E21" s="149">
        <f t="shared" si="3"/>
        <v>601</v>
      </c>
      <c r="F21" s="149">
        <f t="shared" si="3"/>
        <v>743</v>
      </c>
      <c r="G21" s="149">
        <f t="shared" si="3"/>
        <v>737</v>
      </c>
      <c r="H21" s="149">
        <f t="shared" si="3"/>
        <v>727</v>
      </c>
      <c r="I21" s="149">
        <f t="shared" si="3"/>
        <v>716.5</v>
      </c>
      <c r="J21" s="149">
        <f t="shared" si="3"/>
        <v>684</v>
      </c>
      <c r="K21" s="149">
        <f t="shared" si="3"/>
        <v>595</v>
      </c>
      <c r="L21" s="149">
        <f t="shared" si="3"/>
        <v>595.5</v>
      </c>
      <c r="M21" s="149">
        <f t="shared" si="3"/>
        <v>577.5</v>
      </c>
      <c r="N21" s="149">
        <f t="shared" si="3"/>
        <v>543.5</v>
      </c>
      <c r="O21" s="151">
        <f>O4+O10+O16</f>
        <v>7611.38</v>
      </c>
      <c r="P21" s="62">
        <f>P4+P10+P16</f>
        <v>13901.834728684207</v>
      </c>
      <c r="Q21" s="127">
        <f>P21/O21*12</f>
        <v>21.917446868269678</v>
      </c>
    </row>
    <row r="22" spans="2:17">
      <c r="B22" s="49" t="s">
        <v>423</v>
      </c>
      <c r="C22" s="149">
        <f>C17+C11+C5</f>
        <v>507</v>
      </c>
      <c r="D22" s="149">
        <f t="shared" ref="D22:N22" si="4">D17+D11+D5</f>
        <v>535</v>
      </c>
      <c r="E22" s="149">
        <f t="shared" si="4"/>
        <v>528.5</v>
      </c>
      <c r="F22" s="149">
        <f t="shared" si="4"/>
        <v>532.75</v>
      </c>
      <c r="G22" s="149">
        <f t="shared" si="4"/>
        <v>525</v>
      </c>
      <c r="H22" s="149">
        <f t="shared" si="4"/>
        <v>460</v>
      </c>
      <c r="I22" s="149">
        <f t="shared" si="4"/>
        <v>408</v>
      </c>
      <c r="J22" s="149">
        <f t="shared" si="4"/>
        <v>404</v>
      </c>
      <c r="K22" s="149">
        <f t="shared" si="4"/>
        <v>401</v>
      </c>
      <c r="L22" s="149">
        <f t="shared" si="4"/>
        <v>474</v>
      </c>
      <c r="M22" s="149">
        <f t="shared" si="4"/>
        <v>475</v>
      </c>
      <c r="N22" s="149">
        <f t="shared" si="4"/>
        <v>444</v>
      </c>
      <c r="O22" s="151">
        <f>O5+O11+O17</f>
        <v>5694.25</v>
      </c>
      <c r="P22" s="62">
        <f>P5+P11+P17</f>
        <v>13233.37226</v>
      </c>
      <c r="Q22" s="127">
        <f>P22/O22*12</f>
        <v>27.887863567634017</v>
      </c>
    </row>
    <row r="23" spans="2:17">
      <c r="B23" s="306" t="s">
        <v>573</v>
      </c>
      <c r="C23" s="149">
        <f>C18+C12+C6</f>
        <v>452</v>
      </c>
      <c r="D23" s="149">
        <f>D18+D12+D6</f>
        <v>452</v>
      </c>
      <c r="E23" s="149">
        <f t="shared" ref="E23:F23" si="5">E18+E12+E6</f>
        <v>481</v>
      </c>
      <c r="F23" s="149">
        <f t="shared" si="5"/>
        <v>369</v>
      </c>
      <c r="G23" s="149"/>
      <c r="H23" s="149"/>
      <c r="I23" s="149"/>
      <c r="J23" s="149"/>
      <c r="K23" s="149"/>
      <c r="L23" s="149"/>
      <c r="M23" s="149"/>
      <c r="N23" s="149"/>
      <c r="O23" s="306"/>
      <c r="P23" s="62"/>
      <c r="Q23" s="127"/>
    </row>
    <row r="24" spans="2:17">
      <c r="B24" s="49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O24" s="151"/>
      <c r="P24" s="62"/>
      <c r="Q24" s="129">
        <f>Q22/Q21-1</f>
        <v>0.27240475294628541</v>
      </c>
    </row>
    <row r="25" spans="2:17">
      <c r="B25" s="56" t="s">
        <v>413</v>
      </c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Q25" s="129"/>
    </row>
    <row r="26" spans="2:17">
      <c r="B26" s="82" t="s">
        <v>427</v>
      </c>
      <c r="C26" s="82" t="s">
        <v>251</v>
      </c>
      <c r="D26" s="82" t="s">
        <v>252</v>
      </c>
      <c r="E26" s="82" t="s">
        <v>253</v>
      </c>
      <c r="F26" s="82" t="s">
        <v>254</v>
      </c>
      <c r="G26" s="82" t="s">
        <v>415</v>
      </c>
      <c r="H26" s="82" t="s">
        <v>416</v>
      </c>
      <c r="I26" s="82" t="s">
        <v>9</v>
      </c>
      <c r="J26" s="82" t="s">
        <v>417</v>
      </c>
      <c r="K26" s="82" t="s">
        <v>419</v>
      </c>
      <c r="L26" s="82" t="s">
        <v>429</v>
      </c>
      <c r="M26" s="82" t="s">
        <v>420</v>
      </c>
      <c r="N26" s="82" t="s">
        <v>421</v>
      </c>
      <c r="O26" s="82" t="s">
        <v>454</v>
      </c>
      <c r="P26" s="154" t="s">
        <v>453</v>
      </c>
      <c r="Q26" s="82" t="s">
        <v>455</v>
      </c>
    </row>
    <row r="27" spans="2:17">
      <c r="B27" s="49" t="s">
        <v>422</v>
      </c>
      <c r="C27" s="49">
        <v>122</v>
      </c>
      <c r="D27" s="49">
        <v>120</v>
      </c>
      <c r="E27" s="49">
        <v>119</v>
      </c>
      <c r="F27" s="49">
        <v>196</v>
      </c>
      <c r="G27" s="49">
        <v>226</v>
      </c>
      <c r="H27" s="49">
        <v>223</v>
      </c>
      <c r="I27" s="49">
        <v>228</v>
      </c>
      <c r="J27" s="49">
        <v>227</v>
      </c>
      <c r="K27" s="49">
        <v>225</v>
      </c>
      <c r="L27" s="49">
        <v>220</v>
      </c>
      <c r="M27" s="49">
        <v>220</v>
      </c>
      <c r="N27" s="49">
        <v>218</v>
      </c>
      <c r="O27" s="151">
        <f>SUM(C27:N27)</f>
        <v>2344</v>
      </c>
      <c r="P27" s="62">
        <f>洗碗机!P13</f>
        <v>3988.5996494767269</v>
      </c>
      <c r="Q27" s="128">
        <f>P27/O27*12</f>
        <v>20.419452130426929</v>
      </c>
    </row>
    <row r="28" spans="2:17">
      <c r="B28" s="49" t="s">
        <v>423</v>
      </c>
      <c r="C28" s="137">
        <v>218</v>
      </c>
      <c r="D28" s="137">
        <v>218</v>
      </c>
      <c r="E28" s="137">
        <v>209</v>
      </c>
      <c r="F28" s="137">
        <v>208</v>
      </c>
      <c r="G28" s="137">
        <v>226</v>
      </c>
      <c r="H28" s="137">
        <v>239</v>
      </c>
      <c r="I28" s="137">
        <v>222</v>
      </c>
      <c r="J28" s="137">
        <v>133</v>
      </c>
      <c r="K28" s="137">
        <v>132</v>
      </c>
      <c r="L28" s="137">
        <v>132</v>
      </c>
      <c r="M28" s="49">
        <v>182</v>
      </c>
      <c r="N28" s="49">
        <v>234</v>
      </c>
      <c r="O28" s="151">
        <f>SUM(C28:N28)</f>
        <v>2353</v>
      </c>
      <c r="P28" s="62">
        <f>洗碗机!P39</f>
        <v>5181.0070000000005</v>
      </c>
      <c r="Q28" s="128">
        <f>P28/O28*12</f>
        <v>26.422475138121548</v>
      </c>
    </row>
    <row r="29" spans="2:17">
      <c r="B29" s="306" t="s">
        <v>573</v>
      </c>
      <c r="C29" s="306">
        <v>237</v>
      </c>
      <c r="D29" s="306">
        <v>215</v>
      </c>
      <c r="E29" s="306">
        <v>132</v>
      </c>
      <c r="F29" s="306">
        <v>222</v>
      </c>
      <c r="G29" s="306"/>
      <c r="H29" s="306"/>
      <c r="I29" s="306"/>
      <c r="J29" s="306"/>
      <c r="K29" s="306"/>
      <c r="L29" s="306"/>
      <c r="M29" s="306"/>
      <c r="N29" s="306"/>
      <c r="O29" s="306"/>
      <c r="P29" s="62"/>
      <c r="Q29" s="128"/>
    </row>
    <row r="30" spans="2:17">
      <c r="B30" s="49" t="s">
        <v>424</v>
      </c>
      <c r="C30" s="137">
        <f>C28-C27</f>
        <v>96</v>
      </c>
      <c r="D30" s="137">
        <f t="shared" ref="D30:F30" si="6">D28-D27</f>
        <v>98</v>
      </c>
      <c r="E30" s="137">
        <f t="shared" si="6"/>
        <v>90</v>
      </c>
      <c r="F30" s="137">
        <f t="shared" si="6"/>
        <v>12</v>
      </c>
      <c r="G30" s="137">
        <f>G28-G27</f>
        <v>0</v>
      </c>
      <c r="H30" s="137">
        <f t="shared" ref="H30:K30" si="7">H28-H27</f>
        <v>16</v>
      </c>
      <c r="I30" s="137">
        <f t="shared" si="7"/>
        <v>-6</v>
      </c>
      <c r="J30" s="137">
        <f t="shared" si="7"/>
        <v>-94</v>
      </c>
      <c r="K30" s="137">
        <f t="shared" si="7"/>
        <v>-93</v>
      </c>
      <c r="L30" s="137">
        <f>L28-L27</f>
        <v>-88</v>
      </c>
      <c r="M30" s="139">
        <f>M28-M27</f>
        <v>-38</v>
      </c>
      <c r="N30" s="158">
        <f>N28-N27</f>
        <v>16</v>
      </c>
      <c r="O30" s="148"/>
      <c r="Q30" s="129">
        <f>Q28/Q27-1</f>
        <v>0.29398550800241807</v>
      </c>
    </row>
    <row r="31" spans="2:17">
      <c r="B31" s="56" t="s">
        <v>425</v>
      </c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148"/>
      <c r="Q31" s="148"/>
    </row>
    <row r="32" spans="2:17">
      <c r="B32" s="82" t="s">
        <v>427</v>
      </c>
      <c r="C32" s="82" t="s">
        <v>251</v>
      </c>
      <c r="D32" s="82" t="s">
        <v>252</v>
      </c>
      <c r="E32" s="82" t="s">
        <v>253</v>
      </c>
      <c r="F32" s="82" t="s">
        <v>254</v>
      </c>
      <c r="G32" s="82" t="s">
        <v>7</v>
      </c>
      <c r="H32" s="82" t="s">
        <v>416</v>
      </c>
      <c r="I32" s="82" t="s">
        <v>9</v>
      </c>
      <c r="J32" s="82" t="s">
        <v>417</v>
      </c>
      <c r="K32" s="82" t="s">
        <v>419</v>
      </c>
      <c r="L32" s="82" t="s">
        <v>429</v>
      </c>
      <c r="M32" s="82" t="s">
        <v>420</v>
      </c>
      <c r="N32" s="82" t="s">
        <v>421</v>
      </c>
      <c r="O32" s="148"/>
      <c r="Q32" s="148"/>
    </row>
    <row r="33" spans="2:17">
      <c r="B33" s="49" t="s">
        <v>422</v>
      </c>
      <c r="C33" s="49">
        <v>86</v>
      </c>
      <c r="D33" s="49">
        <v>87</v>
      </c>
      <c r="E33" s="49">
        <v>87</v>
      </c>
      <c r="F33" s="49">
        <v>100</v>
      </c>
      <c r="G33" s="49">
        <v>102</v>
      </c>
      <c r="H33" s="49">
        <v>102</v>
      </c>
      <c r="I33" s="49">
        <v>102</v>
      </c>
      <c r="J33" s="49">
        <v>100</v>
      </c>
      <c r="K33" s="49">
        <v>93</v>
      </c>
      <c r="L33" s="49">
        <v>92</v>
      </c>
      <c r="M33" s="49">
        <v>87</v>
      </c>
      <c r="N33" s="49">
        <v>87</v>
      </c>
      <c r="O33" s="151">
        <f>SUM(C33:N33)</f>
        <v>1125</v>
      </c>
      <c r="P33" s="62">
        <f>洗碗机!P10</f>
        <v>2417.7541575945106</v>
      </c>
      <c r="Q33" s="128">
        <f>P33/O33*12</f>
        <v>25.789377681008112</v>
      </c>
    </row>
    <row r="34" spans="2:17">
      <c r="B34" s="49" t="s">
        <v>423</v>
      </c>
      <c r="C34" s="137">
        <v>87</v>
      </c>
      <c r="D34" s="137">
        <v>85</v>
      </c>
      <c r="E34" s="137">
        <v>94</v>
      </c>
      <c r="F34" s="137">
        <v>93</v>
      </c>
      <c r="G34" s="137">
        <v>93</v>
      </c>
      <c r="H34" s="137">
        <v>91</v>
      </c>
      <c r="I34" s="137">
        <v>85</v>
      </c>
      <c r="J34" s="137">
        <v>70</v>
      </c>
      <c r="K34" s="137">
        <v>70</v>
      </c>
      <c r="L34" s="137">
        <v>70</v>
      </c>
      <c r="M34" s="49">
        <v>77</v>
      </c>
      <c r="N34" s="49">
        <v>85</v>
      </c>
      <c r="O34" s="151">
        <f>SUM(C34:N34)</f>
        <v>1000</v>
      </c>
      <c r="P34" s="62">
        <f>洗碗机!P36</f>
        <v>2574.9379199999998</v>
      </c>
      <c r="Q34" s="128">
        <f>P34/O34*12</f>
        <v>30.89925504</v>
      </c>
    </row>
    <row r="35" spans="2:17">
      <c r="B35" s="306" t="s">
        <v>573</v>
      </c>
      <c r="C35" s="306">
        <v>85</v>
      </c>
      <c r="D35" s="306">
        <v>82</v>
      </c>
      <c r="E35" s="306">
        <v>69</v>
      </c>
      <c r="F35" s="306">
        <v>79</v>
      </c>
      <c r="G35" s="306"/>
      <c r="H35" s="306"/>
      <c r="I35" s="306"/>
      <c r="J35" s="306"/>
      <c r="K35" s="306"/>
      <c r="L35" s="306"/>
      <c r="M35" s="306"/>
      <c r="N35" s="306"/>
      <c r="O35" s="306"/>
      <c r="P35" s="62"/>
      <c r="Q35" s="128"/>
    </row>
    <row r="36" spans="2:17">
      <c r="B36" s="49" t="s">
        <v>424</v>
      </c>
      <c r="C36" s="137">
        <f>C34-C33</f>
        <v>1</v>
      </c>
      <c r="D36" s="137">
        <f t="shared" ref="D36:N36" si="8">D34-D33</f>
        <v>-2</v>
      </c>
      <c r="E36" s="137">
        <f t="shared" si="8"/>
        <v>7</v>
      </c>
      <c r="F36" s="137">
        <f t="shared" si="8"/>
        <v>-7</v>
      </c>
      <c r="G36" s="137">
        <f t="shared" si="8"/>
        <v>-9</v>
      </c>
      <c r="H36" s="137">
        <f t="shared" si="8"/>
        <v>-11</v>
      </c>
      <c r="I36" s="137">
        <f t="shared" si="8"/>
        <v>-17</v>
      </c>
      <c r="J36" s="137">
        <f t="shared" si="8"/>
        <v>-30</v>
      </c>
      <c r="K36" s="137">
        <f t="shared" si="8"/>
        <v>-23</v>
      </c>
      <c r="L36" s="137">
        <f t="shared" si="8"/>
        <v>-22</v>
      </c>
      <c r="M36" s="139">
        <f t="shared" si="8"/>
        <v>-10</v>
      </c>
      <c r="N36" s="158">
        <f t="shared" si="8"/>
        <v>-2</v>
      </c>
      <c r="O36" s="148"/>
      <c r="Q36" s="129">
        <f>Q34/Q33-1</f>
        <v>0.19813883926151954</v>
      </c>
    </row>
    <row r="37" spans="2:17">
      <c r="B37" s="56" t="s">
        <v>426</v>
      </c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148"/>
      <c r="Q37" s="148"/>
    </row>
    <row r="38" spans="2:17">
      <c r="B38" s="82" t="s">
        <v>427</v>
      </c>
      <c r="C38" s="82" t="s">
        <v>251</v>
      </c>
      <c r="D38" s="82" t="s">
        <v>252</v>
      </c>
      <c r="E38" s="82" t="s">
        <v>253</v>
      </c>
      <c r="F38" s="82" t="s">
        <v>254</v>
      </c>
      <c r="G38" s="82" t="s">
        <v>7</v>
      </c>
      <c r="H38" s="82" t="s">
        <v>416</v>
      </c>
      <c r="I38" s="82" t="s">
        <v>9</v>
      </c>
      <c r="J38" s="82" t="s">
        <v>417</v>
      </c>
      <c r="K38" s="82" t="s">
        <v>419</v>
      </c>
      <c r="L38" s="82" t="s">
        <v>429</v>
      </c>
      <c r="M38" s="82" t="s">
        <v>420</v>
      </c>
      <c r="N38" s="82" t="s">
        <v>421</v>
      </c>
      <c r="O38" s="148"/>
      <c r="Q38" s="148"/>
    </row>
    <row r="39" spans="2:17">
      <c r="B39" s="49" t="s">
        <v>422</v>
      </c>
      <c r="C39" s="81">
        <v>2</v>
      </c>
      <c r="D39" s="81">
        <v>29</v>
      </c>
      <c r="E39" s="81">
        <v>29</v>
      </c>
      <c r="F39" s="81">
        <v>29</v>
      </c>
      <c r="G39" s="81">
        <v>29</v>
      </c>
      <c r="H39" s="81">
        <v>29</v>
      </c>
      <c r="I39" s="81">
        <v>29</v>
      </c>
      <c r="J39" s="81">
        <v>29</v>
      </c>
      <c r="K39" s="81">
        <v>27</v>
      </c>
      <c r="L39" s="81">
        <v>27</v>
      </c>
      <c r="M39" s="81">
        <v>27</v>
      </c>
      <c r="N39" s="81">
        <v>25</v>
      </c>
      <c r="O39" s="151">
        <f>SUM(C39:N39)</f>
        <v>311</v>
      </c>
      <c r="P39" s="62">
        <f>洗碗机!P11</f>
        <v>1091.0321673365872</v>
      </c>
      <c r="Q39" s="128">
        <f>P39/O39*12</f>
        <v>42.097704205913331</v>
      </c>
    </row>
    <row r="40" spans="2:17">
      <c r="B40" s="49" t="s">
        <v>423</v>
      </c>
      <c r="C40" s="81">
        <v>24.5</v>
      </c>
      <c r="D40" s="81">
        <v>22.5</v>
      </c>
      <c r="E40" s="81">
        <v>22</v>
      </c>
      <c r="F40" s="81">
        <v>23</v>
      </c>
      <c r="G40" s="81">
        <v>22</v>
      </c>
      <c r="H40" s="81">
        <v>26.79</v>
      </c>
      <c r="I40" s="81">
        <v>26.5</v>
      </c>
      <c r="J40" s="81">
        <v>25.33</v>
      </c>
      <c r="K40" s="81">
        <v>25</v>
      </c>
      <c r="L40" s="81">
        <v>25</v>
      </c>
      <c r="M40" s="62">
        <v>25</v>
      </c>
      <c r="N40" s="62">
        <v>25</v>
      </c>
      <c r="O40" s="151">
        <f>SUM(C40:N40)</f>
        <v>292.62</v>
      </c>
      <c r="P40" s="62">
        <f>洗碗机!P37</f>
        <v>1046.6709399999997</v>
      </c>
      <c r="Q40" s="128">
        <f>P40/O40*12</f>
        <v>42.922736928439605</v>
      </c>
    </row>
    <row r="41" spans="2:17">
      <c r="B41" s="306" t="s">
        <v>573</v>
      </c>
      <c r="C41" s="81">
        <v>26</v>
      </c>
      <c r="D41" s="81">
        <v>26</v>
      </c>
      <c r="E41" s="81">
        <v>26</v>
      </c>
      <c r="F41" s="81">
        <v>25</v>
      </c>
      <c r="G41" s="81"/>
      <c r="H41" s="81"/>
      <c r="I41" s="81"/>
      <c r="J41" s="81"/>
      <c r="K41" s="81"/>
      <c r="L41" s="81"/>
      <c r="M41" s="62"/>
      <c r="N41" s="62"/>
      <c r="O41" s="306"/>
      <c r="P41" s="62"/>
      <c r="Q41" s="128"/>
    </row>
    <row r="42" spans="2:17">
      <c r="B42" s="49" t="s">
        <v>424</v>
      </c>
      <c r="C42" s="81">
        <f>C40-C39</f>
        <v>22.5</v>
      </c>
      <c r="D42" s="81">
        <f t="shared" ref="D42:N42" si="9">D40-D39</f>
        <v>-6.5</v>
      </c>
      <c r="E42" s="81">
        <f t="shared" si="9"/>
        <v>-7</v>
      </c>
      <c r="F42" s="81">
        <v>25</v>
      </c>
      <c r="G42" s="81">
        <f t="shared" si="9"/>
        <v>-7</v>
      </c>
      <c r="H42" s="81">
        <f t="shared" si="9"/>
        <v>-2.2100000000000009</v>
      </c>
      <c r="I42" s="81">
        <f t="shared" si="9"/>
        <v>-2.5</v>
      </c>
      <c r="J42" s="81">
        <f t="shared" si="9"/>
        <v>-3.6700000000000017</v>
      </c>
      <c r="K42" s="81">
        <f t="shared" si="9"/>
        <v>-2</v>
      </c>
      <c r="L42" s="81">
        <f t="shared" si="9"/>
        <v>-2</v>
      </c>
      <c r="M42" s="81">
        <f t="shared" si="9"/>
        <v>-2</v>
      </c>
      <c r="N42" s="81">
        <f t="shared" si="9"/>
        <v>0</v>
      </c>
      <c r="O42" s="148"/>
      <c r="Q42" s="129">
        <f>Q40/Q39-1</f>
        <v>1.959804550126476E-2</v>
      </c>
    </row>
    <row r="43" spans="2:17">
      <c r="O43" s="148"/>
      <c r="Q43" s="129"/>
    </row>
    <row r="44" spans="2:17">
      <c r="B44" s="147" t="s">
        <v>422</v>
      </c>
      <c r="C44" s="149">
        <f>C39+C33+C27</f>
        <v>210</v>
      </c>
      <c r="D44" s="149">
        <f t="shared" ref="D44:N44" si="10">D39+D33+D27</f>
        <v>236</v>
      </c>
      <c r="E44" s="149">
        <f t="shared" si="10"/>
        <v>235</v>
      </c>
      <c r="F44" s="149">
        <f t="shared" si="10"/>
        <v>325</v>
      </c>
      <c r="G44" s="149">
        <f t="shared" si="10"/>
        <v>357</v>
      </c>
      <c r="H44" s="149">
        <f t="shared" si="10"/>
        <v>354</v>
      </c>
      <c r="I44" s="149">
        <f t="shared" si="10"/>
        <v>359</v>
      </c>
      <c r="J44" s="149">
        <f t="shared" si="10"/>
        <v>356</v>
      </c>
      <c r="K44" s="149">
        <f t="shared" si="10"/>
        <v>345</v>
      </c>
      <c r="L44" s="149">
        <f t="shared" si="10"/>
        <v>339</v>
      </c>
      <c r="M44" s="149">
        <f t="shared" si="10"/>
        <v>334</v>
      </c>
      <c r="N44" s="149">
        <f t="shared" si="10"/>
        <v>330</v>
      </c>
      <c r="O44" s="151">
        <f>O27+O33+O39</f>
        <v>3780</v>
      </c>
      <c r="P44" s="62">
        <f>P27+P33+P39</f>
        <v>7497.3859744078245</v>
      </c>
      <c r="Q44" s="127">
        <f>P44/O44*12</f>
        <v>23.801225315580396</v>
      </c>
    </row>
    <row r="45" spans="2:17">
      <c r="B45" s="147" t="s">
        <v>423</v>
      </c>
      <c r="C45" s="149">
        <f>C40+C34+C28</f>
        <v>329.5</v>
      </c>
      <c r="D45" s="149">
        <f t="shared" ref="D45:N45" si="11">D40+D34+D28</f>
        <v>325.5</v>
      </c>
      <c r="E45" s="149">
        <f t="shared" si="11"/>
        <v>325</v>
      </c>
      <c r="F45" s="149">
        <f t="shared" si="11"/>
        <v>324</v>
      </c>
      <c r="G45" s="149">
        <f t="shared" si="11"/>
        <v>341</v>
      </c>
      <c r="H45" s="149">
        <f t="shared" si="11"/>
        <v>356.78999999999996</v>
      </c>
      <c r="I45" s="149">
        <f t="shared" si="11"/>
        <v>333.5</v>
      </c>
      <c r="J45" s="149">
        <f t="shared" si="11"/>
        <v>228.32999999999998</v>
      </c>
      <c r="K45" s="149">
        <f t="shared" si="11"/>
        <v>227</v>
      </c>
      <c r="L45" s="149">
        <f t="shared" si="11"/>
        <v>227</v>
      </c>
      <c r="M45" s="149">
        <f t="shared" si="11"/>
        <v>284</v>
      </c>
      <c r="N45" s="149">
        <f t="shared" si="11"/>
        <v>344</v>
      </c>
      <c r="O45" s="151">
        <f>O28+O34+O40</f>
        <v>3645.62</v>
      </c>
      <c r="P45" s="62">
        <f>P28+P34+P40</f>
        <v>8802.6158599999999</v>
      </c>
      <c r="Q45" s="127">
        <f>P45/O45*12</f>
        <v>28.974876789133262</v>
      </c>
    </row>
    <row r="46" spans="2:17">
      <c r="B46" s="306" t="s">
        <v>573</v>
      </c>
      <c r="C46" s="149">
        <f>C41+C35+C29</f>
        <v>348</v>
      </c>
      <c r="D46" s="149">
        <f>D41+D35+D29</f>
        <v>323</v>
      </c>
      <c r="E46" s="149">
        <f t="shared" ref="E46:F46" si="12">E41+E35+E29</f>
        <v>227</v>
      </c>
      <c r="F46" s="149">
        <f t="shared" si="12"/>
        <v>326</v>
      </c>
      <c r="Q46" s="129">
        <f>Q45/Q44-1</f>
        <v>0.21736912301595535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AE63A-B4B4-4410-8411-7D598599FD3A}">
  <sheetPr>
    <tabColor rgb="FF002060"/>
    <pageSetUpPr autoPageBreaks="0"/>
  </sheetPr>
  <dimension ref="A1:U259"/>
  <sheetViews>
    <sheetView showGridLines="0" zoomScale="70" zoomScaleNormal="70" workbookViewId="0">
      <pane xSplit="4" ySplit="4" topLeftCell="E5" activePane="bottomRight" state="frozen"/>
      <selection pane="topRight" activeCell="D1" sqref="D1"/>
      <selection pane="bottomLeft" activeCell="A4" sqref="A4"/>
      <selection pane="bottomRight" activeCell="E14" sqref="E14"/>
    </sheetView>
  </sheetViews>
  <sheetFormatPr defaultColWidth="8.08203125" defaultRowHeight="14" outlineLevelRow="2"/>
  <cols>
    <col min="1" max="1" width="19.1640625" style="175" customWidth="1"/>
    <col min="2" max="2" width="12.75" style="177" customWidth="1"/>
    <col min="3" max="3" width="47.58203125" style="177" bestFit="1" customWidth="1"/>
    <col min="4" max="4" width="45.83203125" style="177" bestFit="1" customWidth="1"/>
    <col min="5" max="5" width="17" style="178" bestFit="1" customWidth="1"/>
    <col min="6" max="11" width="15.1640625" style="178" bestFit="1" customWidth="1"/>
    <col min="12" max="17" width="15" style="178" customWidth="1"/>
    <col min="18" max="18" width="12.6640625" style="179" customWidth="1"/>
    <col min="19" max="19" width="15.33203125" style="179" customWidth="1"/>
    <col min="20" max="20" width="13" style="179" customWidth="1"/>
    <col min="21" max="21" width="13.08203125" style="179" bestFit="1" customWidth="1"/>
    <col min="22" max="16384" width="8.08203125" style="179"/>
  </cols>
  <sheetData>
    <row r="1" spans="1:21" s="173" customFormat="1" ht="16">
      <c r="A1" s="168"/>
      <c r="B1" s="169" t="s">
        <v>471</v>
      </c>
      <c r="C1" s="170"/>
      <c r="D1" s="171" t="s">
        <v>472</v>
      </c>
      <c r="E1" s="172">
        <v>116704.08333333334</v>
      </c>
      <c r="F1" s="172">
        <v>116204.08333333333</v>
      </c>
      <c r="G1" s="172">
        <v>106704.08333333334</v>
      </c>
      <c r="H1" s="172">
        <v>104704.08333333334</v>
      </c>
      <c r="I1" s="172">
        <v>71805.083333333343</v>
      </c>
      <c r="J1" s="172">
        <v>110105.08333333334</v>
      </c>
      <c r="K1" s="172">
        <v>86206.083333333343</v>
      </c>
      <c r="L1" s="172">
        <v>81605.083333333343</v>
      </c>
      <c r="M1" s="172">
        <v>117305.08333333334</v>
      </c>
      <c r="N1" s="172">
        <v>121005.08333333334</v>
      </c>
      <c r="O1" s="172">
        <v>130155.08333333333</v>
      </c>
      <c r="P1" s="172">
        <v>91305.083333333343</v>
      </c>
      <c r="Q1" s="172">
        <f>+E1+F1+G1+H1+I1+J1+K1+L1+M1+N1+O1+P1</f>
        <v>1253808.0000000002</v>
      </c>
    </row>
    <row r="2" spans="1:21" s="173" customFormat="1">
      <c r="A2" s="168"/>
      <c r="B2" s="170"/>
      <c r="C2" s="170"/>
      <c r="D2" s="171" t="s">
        <v>473</v>
      </c>
      <c r="E2" s="174">
        <v>52.488689999999991</v>
      </c>
      <c r="F2" s="174">
        <v>53.485975109999984</v>
      </c>
      <c r="G2" s="174">
        <v>54.502208637089979</v>
      </c>
      <c r="H2" s="174">
        <v>55.319741766646324</v>
      </c>
      <c r="I2" s="174">
        <v>56.149537893146011</v>
      </c>
      <c r="J2" s="174">
        <v>56.991780961543199</v>
      </c>
      <c r="K2" s="174">
        <v>57.447715209235547</v>
      </c>
      <c r="L2" s="174">
        <v>57.907296930909432</v>
      </c>
      <c r="M2" s="174">
        <v>58.370555306356707</v>
      </c>
      <c r="N2" s="174">
        <v>59.392040024217955</v>
      </c>
      <c r="O2" s="174">
        <v>60.431400724641776</v>
      </c>
      <c r="P2" s="174">
        <v>61.48895023732301</v>
      </c>
      <c r="Q2" s="174">
        <f>AVERAGE(E2:P2)</f>
        <v>56.997991066759162</v>
      </c>
    </row>
    <row r="3" spans="1:21">
      <c r="B3" s="176"/>
      <c r="S3" s="180" t="s">
        <v>474</v>
      </c>
      <c r="T3" s="180" t="s">
        <v>475</v>
      </c>
    </row>
    <row r="4" spans="1:21">
      <c r="A4" s="181" t="s">
        <v>476</v>
      </c>
      <c r="E4" s="182" t="s">
        <v>477</v>
      </c>
      <c r="F4" s="182" t="s">
        <v>478</v>
      </c>
      <c r="G4" s="182" t="s">
        <v>479</v>
      </c>
      <c r="H4" s="182" t="s">
        <v>480</v>
      </c>
      <c r="I4" s="182" t="s">
        <v>481</v>
      </c>
      <c r="J4" s="182" t="s">
        <v>482</v>
      </c>
      <c r="K4" s="182" t="s">
        <v>483</v>
      </c>
      <c r="L4" s="182" t="s">
        <v>484</v>
      </c>
      <c r="M4" s="182" t="s">
        <v>485</v>
      </c>
      <c r="N4" s="182" t="s">
        <v>486</v>
      </c>
      <c r="O4" s="182" t="s">
        <v>487</v>
      </c>
      <c r="P4" s="182" t="s">
        <v>488</v>
      </c>
      <c r="Q4" s="182" t="s">
        <v>489</v>
      </c>
    </row>
    <row r="5" spans="1:21" outlineLevel="1">
      <c r="A5" s="175" t="s">
        <v>490</v>
      </c>
      <c r="B5" s="183">
        <v>6666110101</v>
      </c>
      <c r="C5" s="183" t="s">
        <v>16</v>
      </c>
      <c r="D5" s="183" t="s">
        <v>24</v>
      </c>
      <c r="E5" s="184">
        <v>73.437795583333354</v>
      </c>
      <c r="F5" s="184">
        <v>67.063125583333331</v>
      </c>
      <c r="G5" s="184">
        <v>73.934341850989895</v>
      </c>
      <c r="H5" s="184">
        <v>71.809391850989897</v>
      </c>
      <c r="I5" s="184">
        <v>73.93428185098989</v>
      </c>
      <c r="J5" s="184">
        <v>71.809371850989876</v>
      </c>
      <c r="K5" s="184">
        <v>73.934271850989873</v>
      </c>
      <c r="L5" s="184">
        <v>73.93428185098989</v>
      </c>
      <c r="M5" s="184">
        <v>71.80938185098988</v>
      </c>
      <c r="N5" s="184">
        <v>73.934291850989908</v>
      </c>
      <c r="O5" s="184">
        <v>71.809421850989878</v>
      </c>
      <c r="P5" s="184">
        <v>73.934301850989868</v>
      </c>
      <c r="Q5" s="185">
        <f t="shared" ref="Q5:Q13" si="0">F5+E5+G5+H5+I5+J5+K5+L5+M5+N5+O5+P5</f>
        <v>871.34425967656557</v>
      </c>
      <c r="R5" s="186"/>
      <c r="S5" s="179" t="s">
        <v>491</v>
      </c>
    </row>
    <row r="6" spans="1:21" outlineLevel="1">
      <c r="A6" s="175" t="s">
        <v>490</v>
      </c>
      <c r="B6" s="183">
        <v>6666110106</v>
      </c>
      <c r="C6" s="183" t="s">
        <v>17</v>
      </c>
      <c r="D6" s="183" t="s">
        <v>24</v>
      </c>
      <c r="E6" s="184">
        <v>0</v>
      </c>
      <c r="F6" s="184">
        <v>0</v>
      </c>
      <c r="G6" s="184">
        <v>0</v>
      </c>
      <c r="H6" s="184">
        <v>0</v>
      </c>
      <c r="I6" s="184">
        <v>0</v>
      </c>
      <c r="J6" s="184">
        <v>0</v>
      </c>
      <c r="K6" s="184">
        <v>0</v>
      </c>
      <c r="L6" s="184">
        <v>0</v>
      </c>
      <c r="M6" s="184">
        <v>0</v>
      </c>
      <c r="N6" s="184">
        <v>0</v>
      </c>
      <c r="O6" s="184">
        <v>0</v>
      </c>
      <c r="P6" s="184">
        <v>0</v>
      </c>
      <c r="Q6" s="185">
        <f t="shared" si="0"/>
        <v>0</v>
      </c>
      <c r="R6" s="186"/>
      <c r="S6" s="179" t="s">
        <v>491</v>
      </c>
    </row>
    <row r="7" spans="1:21" outlineLevel="1">
      <c r="A7" s="175" t="s">
        <v>490</v>
      </c>
      <c r="B7" s="183">
        <v>6666110107</v>
      </c>
      <c r="C7" s="183" t="s">
        <v>18</v>
      </c>
      <c r="D7" s="183" t="s">
        <v>24</v>
      </c>
      <c r="E7" s="184">
        <v>204.71583491666669</v>
      </c>
      <c r="F7" s="184">
        <v>200.435464916667</v>
      </c>
      <c r="G7" s="184">
        <v>208.70125229712733</v>
      </c>
      <c r="H7" s="184">
        <v>207.27444229712731</v>
      </c>
      <c r="I7" s="184">
        <v>208.70158229712732</v>
      </c>
      <c r="J7" s="184">
        <v>213.8411189637938</v>
      </c>
      <c r="K7" s="184">
        <v>215.26764896379404</v>
      </c>
      <c r="L7" s="184">
        <v>215.26754896379381</v>
      </c>
      <c r="M7" s="184">
        <v>214.36648896379413</v>
      </c>
      <c r="N7" s="184">
        <v>215.79364896379388</v>
      </c>
      <c r="O7" s="184">
        <v>214.29410896379429</v>
      </c>
      <c r="P7" s="184">
        <v>214.33792896379362</v>
      </c>
      <c r="Q7" s="185">
        <f t="shared" si="0"/>
        <v>2532.9970694712733</v>
      </c>
      <c r="R7" s="186"/>
      <c r="S7" s="179" t="s">
        <v>491</v>
      </c>
    </row>
    <row r="8" spans="1:21" outlineLevel="1">
      <c r="A8" s="175" t="s">
        <v>490</v>
      </c>
      <c r="B8" s="183">
        <v>6666110110</v>
      </c>
      <c r="C8" s="183" t="s">
        <v>19</v>
      </c>
      <c r="D8" s="183" t="s">
        <v>24</v>
      </c>
      <c r="E8" s="184">
        <v>446.50044041850123</v>
      </c>
      <c r="F8" s="184">
        <v>423.3246339754312</v>
      </c>
      <c r="G8" s="184">
        <v>451.36672657852671</v>
      </c>
      <c r="H8" s="184">
        <v>444.2103094522534</v>
      </c>
      <c r="I8" s="184">
        <v>451.93219555626166</v>
      </c>
      <c r="J8" s="184">
        <v>442.77443910096008</v>
      </c>
      <c r="K8" s="184">
        <v>500.5074396839571</v>
      </c>
      <c r="L8" s="184">
        <v>510.56219427189086</v>
      </c>
      <c r="M8" s="184">
        <v>502.91733894557819</v>
      </c>
      <c r="N8" s="184">
        <v>514.30684618937187</v>
      </c>
      <c r="O8" s="184">
        <v>506.66338899409402</v>
      </c>
      <c r="P8" s="184">
        <v>515.39689429609462</v>
      </c>
      <c r="Q8" s="185">
        <f t="shared" si="0"/>
        <v>5710.4628474629208</v>
      </c>
      <c r="R8" s="186"/>
      <c r="S8" s="179" t="s">
        <v>491</v>
      </c>
    </row>
    <row r="9" spans="1:21" outlineLevel="1">
      <c r="A9" s="175" t="s">
        <v>490</v>
      </c>
      <c r="B9" s="183">
        <v>6666110112</v>
      </c>
      <c r="C9" s="183" t="s">
        <v>20</v>
      </c>
      <c r="D9" s="183" t="s">
        <v>24</v>
      </c>
      <c r="E9" s="184">
        <v>58.855828472222186</v>
      </c>
      <c r="F9" s="184">
        <v>57.029978472222247</v>
      </c>
      <c r="G9" s="184">
        <v>60.932952141952292</v>
      </c>
      <c r="H9" s="184">
        <v>60.495615475285625</v>
      </c>
      <c r="I9" s="184">
        <v>61.021565475285698</v>
      </c>
      <c r="J9" s="184">
        <v>61.272235475285626</v>
      </c>
      <c r="K9" s="184">
        <v>61.876695475285629</v>
      </c>
      <c r="L9" s="184">
        <v>61.810215475285666</v>
      </c>
      <c r="M9" s="184">
        <v>61.161505475285665</v>
      </c>
      <c r="N9" s="184">
        <v>61.761325475285609</v>
      </c>
      <c r="O9" s="184">
        <v>61.154095475285658</v>
      </c>
      <c r="P9" s="184">
        <v>61.319405475285684</v>
      </c>
      <c r="Q9" s="185">
        <f t="shared" si="0"/>
        <v>728.69141836396761</v>
      </c>
      <c r="R9" s="186"/>
      <c r="S9" s="179" t="s">
        <v>491</v>
      </c>
    </row>
    <row r="10" spans="1:21" outlineLevel="1">
      <c r="A10" s="175" t="s">
        <v>490</v>
      </c>
      <c r="B10" s="183">
        <v>6666110204</v>
      </c>
      <c r="C10" s="183" t="s">
        <v>154</v>
      </c>
      <c r="D10" s="183" t="s">
        <v>24</v>
      </c>
      <c r="E10" s="184">
        <v>32.157029999999999</v>
      </c>
      <c r="F10" s="184">
        <v>31.78315000000001</v>
      </c>
      <c r="G10" s="184">
        <v>32.315354760567217</v>
      </c>
      <c r="H10" s="184">
        <v>32.190764760567227</v>
      </c>
      <c r="I10" s="184">
        <v>32.315444760567217</v>
      </c>
      <c r="J10" s="184">
        <v>32.19076476056722</v>
      </c>
      <c r="K10" s="184">
        <v>32.315284760567216</v>
      </c>
      <c r="L10" s="184">
        <v>32.31406476056722</v>
      </c>
      <c r="M10" s="184">
        <v>32.128574760567219</v>
      </c>
      <c r="N10" s="184">
        <v>32.251134760567211</v>
      </c>
      <c r="O10" s="184">
        <v>31.774174760567217</v>
      </c>
      <c r="P10" s="184">
        <v>31.884894760567217</v>
      </c>
      <c r="Q10" s="185">
        <f t="shared" si="0"/>
        <v>385.62063760567219</v>
      </c>
      <c r="R10" s="186"/>
      <c r="S10" s="179" t="s">
        <v>491</v>
      </c>
    </row>
    <row r="11" spans="1:21" outlineLevel="1">
      <c r="A11" s="175" t="s">
        <v>490</v>
      </c>
      <c r="B11" s="183">
        <v>6666110207</v>
      </c>
      <c r="C11" s="183" t="s">
        <v>21</v>
      </c>
      <c r="D11" s="183" t="s">
        <v>24</v>
      </c>
      <c r="E11" s="184">
        <v>0</v>
      </c>
      <c r="F11" s="184">
        <v>0</v>
      </c>
      <c r="G11" s="184">
        <v>0</v>
      </c>
      <c r="H11" s="184">
        <v>0</v>
      </c>
      <c r="I11" s="184">
        <v>0</v>
      </c>
      <c r="J11" s="184">
        <v>0</v>
      </c>
      <c r="K11" s="184">
        <v>0</v>
      </c>
      <c r="L11" s="184">
        <v>0</v>
      </c>
      <c r="M11" s="184">
        <v>0</v>
      </c>
      <c r="N11" s="184">
        <v>0</v>
      </c>
      <c r="O11" s="184">
        <v>0</v>
      </c>
      <c r="P11" s="184">
        <v>0</v>
      </c>
      <c r="Q11" s="185">
        <f t="shared" si="0"/>
        <v>0</v>
      </c>
      <c r="R11" s="186"/>
      <c r="S11" s="179" t="s">
        <v>491</v>
      </c>
    </row>
    <row r="12" spans="1:21" outlineLevel="1">
      <c r="A12" s="175" t="s">
        <v>490</v>
      </c>
      <c r="B12" s="183">
        <v>6666110506</v>
      </c>
      <c r="C12" s="183" t="s">
        <v>22</v>
      </c>
      <c r="D12" s="183" t="s">
        <v>24</v>
      </c>
      <c r="E12" s="184">
        <v>0</v>
      </c>
      <c r="F12" s="184">
        <v>0</v>
      </c>
      <c r="G12" s="184">
        <v>0</v>
      </c>
      <c r="H12" s="184">
        <v>0</v>
      </c>
      <c r="I12" s="184">
        <v>0</v>
      </c>
      <c r="J12" s="184">
        <v>0</v>
      </c>
      <c r="K12" s="184">
        <v>0</v>
      </c>
      <c r="L12" s="184">
        <v>0</v>
      </c>
      <c r="M12" s="184">
        <v>0</v>
      </c>
      <c r="N12" s="184">
        <v>0</v>
      </c>
      <c r="O12" s="184">
        <v>0</v>
      </c>
      <c r="P12" s="184">
        <v>0</v>
      </c>
      <c r="Q12" s="185">
        <f t="shared" si="0"/>
        <v>0</v>
      </c>
      <c r="R12" s="186"/>
      <c r="S12" s="179" t="s">
        <v>491</v>
      </c>
    </row>
    <row r="13" spans="1:21" outlineLevel="1">
      <c r="A13" s="175" t="s">
        <v>490</v>
      </c>
      <c r="B13" s="183" t="s">
        <v>302</v>
      </c>
      <c r="C13" s="183" t="s">
        <v>23</v>
      </c>
      <c r="D13" s="183" t="s">
        <v>24</v>
      </c>
      <c r="E13" s="184">
        <v>0</v>
      </c>
      <c r="F13" s="184">
        <v>0</v>
      </c>
      <c r="G13" s="184">
        <v>0</v>
      </c>
      <c r="H13" s="184">
        <v>0</v>
      </c>
      <c r="I13" s="184">
        <v>0</v>
      </c>
      <c r="J13" s="184">
        <v>0</v>
      </c>
      <c r="K13" s="184">
        <v>0</v>
      </c>
      <c r="L13" s="184">
        <v>0</v>
      </c>
      <c r="M13" s="184">
        <v>0</v>
      </c>
      <c r="N13" s="184">
        <v>0</v>
      </c>
      <c r="O13" s="184">
        <v>0</v>
      </c>
      <c r="P13" s="184">
        <v>0</v>
      </c>
      <c r="Q13" s="185">
        <f t="shared" si="0"/>
        <v>0</v>
      </c>
      <c r="S13" s="179" t="s">
        <v>491</v>
      </c>
    </row>
    <row r="14" spans="1:21" s="192" customFormat="1">
      <c r="A14" s="175"/>
      <c r="B14" s="187" t="s">
        <v>492</v>
      </c>
      <c r="C14" s="188" t="s">
        <v>24</v>
      </c>
      <c r="D14" s="189"/>
      <c r="E14" s="190">
        <f t="shared" ref="E14:Q14" si="1">SUM(E5:E13)</f>
        <v>815.66692939072334</v>
      </c>
      <c r="F14" s="190">
        <f t="shared" si="1"/>
        <v>779.63635294765379</v>
      </c>
      <c r="G14" s="191">
        <f t="shared" si="1"/>
        <v>827.25062762916343</v>
      </c>
      <c r="H14" s="191">
        <f t="shared" si="1"/>
        <v>815.98052383622348</v>
      </c>
      <c r="I14" s="191">
        <f t="shared" si="1"/>
        <v>827.90506994023167</v>
      </c>
      <c r="J14" s="191">
        <f t="shared" si="1"/>
        <v>821.88793015159649</v>
      </c>
      <c r="K14" s="191">
        <f t="shared" si="1"/>
        <v>883.90134073459387</v>
      </c>
      <c r="L14" s="191">
        <f t="shared" si="1"/>
        <v>893.88830532252746</v>
      </c>
      <c r="M14" s="191">
        <f t="shared" si="1"/>
        <v>882.38328999621513</v>
      </c>
      <c r="N14" s="191">
        <f t="shared" si="1"/>
        <v>898.04724724000846</v>
      </c>
      <c r="O14" s="191">
        <f t="shared" si="1"/>
        <v>885.69519004473102</v>
      </c>
      <c r="P14" s="191">
        <f t="shared" si="1"/>
        <v>896.87342534673098</v>
      </c>
      <c r="Q14" s="190">
        <f t="shared" si="1"/>
        <v>10229.1162325804</v>
      </c>
      <c r="R14" s="186" t="s">
        <v>493</v>
      </c>
    </row>
    <row r="15" spans="1:21" outlineLevel="1">
      <c r="A15" s="175" t="s">
        <v>490</v>
      </c>
      <c r="B15" s="183">
        <v>5001010205</v>
      </c>
      <c r="C15" s="183" t="s">
        <v>25</v>
      </c>
      <c r="D15" s="183" t="s">
        <v>32</v>
      </c>
      <c r="E15" s="184">
        <v>9.3776030562218367</v>
      </c>
      <c r="F15" s="184">
        <v>10.984804601810321</v>
      </c>
      <c r="G15" s="184">
        <v>10.970392086663251</v>
      </c>
      <c r="H15" s="184">
        <v>9.2379410878653978</v>
      </c>
      <c r="I15" s="184">
        <v>10.588298396344648</v>
      </c>
      <c r="J15" s="184">
        <v>9.9192315812763852</v>
      </c>
      <c r="K15" s="184">
        <v>8.973924113413867</v>
      </c>
      <c r="L15" s="184">
        <v>9.0399525497642692</v>
      </c>
      <c r="M15" s="184">
        <v>11.661502555170728</v>
      </c>
      <c r="N15" s="184">
        <v>10.762372373729464</v>
      </c>
      <c r="O15" s="184">
        <v>11.276715680013933</v>
      </c>
      <c r="P15" s="184">
        <v>11.323305766773357</v>
      </c>
      <c r="Q15" s="185">
        <f t="shared" ref="Q15:Q22" si="2">F15+E15+G15+H15+I15+J15+K15+L15+M15+N15+O15+P15</f>
        <v>124.11604384904746</v>
      </c>
      <c r="R15" s="186"/>
      <c r="S15" s="179" t="s">
        <v>494</v>
      </c>
      <c r="T15" s="179" t="s">
        <v>494</v>
      </c>
      <c r="U15" s="193" t="s">
        <v>495</v>
      </c>
    </row>
    <row r="16" spans="1:21" outlineLevel="1">
      <c r="A16" s="175" t="s">
        <v>490</v>
      </c>
      <c r="B16" s="183">
        <v>6666010380</v>
      </c>
      <c r="C16" s="183" t="s">
        <v>26</v>
      </c>
      <c r="D16" s="183" t="s">
        <v>32</v>
      </c>
      <c r="E16" s="184">
        <v>-24.916934739135236</v>
      </c>
      <c r="F16" s="184">
        <v>-28.871916687424889</v>
      </c>
      <c r="G16" s="184">
        <v>-28.803235354726407</v>
      </c>
      <c r="H16" s="184">
        <v>-23.715861244882475</v>
      </c>
      <c r="I16" s="184">
        <v>-27.025283139960749</v>
      </c>
      <c r="J16" s="184">
        <v>-25.3636223614896</v>
      </c>
      <c r="K16" s="184">
        <v>-23.029987309147717</v>
      </c>
      <c r="L16" s="184">
        <v>-23.185369388243412</v>
      </c>
      <c r="M16" s="184">
        <v>-29.667870664854007</v>
      </c>
      <c r="N16" s="184">
        <v>-27.434945161748519</v>
      </c>
      <c r="O16" s="184">
        <v>-28.718963320991051</v>
      </c>
      <c r="P16" s="184">
        <v>-28.818904069218988</v>
      </c>
      <c r="Q16" s="185">
        <f t="shared" si="2"/>
        <v>-319.55289344182307</v>
      </c>
      <c r="R16" s="186"/>
      <c r="S16" s="179" t="s">
        <v>494</v>
      </c>
      <c r="T16" s="179" t="s">
        <v>494</v>
      </c>
      <c r="U16" s="193" t="s">
        <v>495</v>
      </c>
    </row>
    <row r="17" spans="1:21" outlineLevel="1">
      <c r="A17" s="175" t="s">
        <v>490</v>
      </c>
      <c r="B17" s="183">
        <v>6666010019</v>
      </c>
      <c r="C17" s="183" t="s">
        <v>27</v>
      </c>
      <c r="D17" s="183" t="s">
        <v>32</v>
      </c>
      <c r="E17" s="184">
        <v>97.292631708301457</v>
      </c>
      <c r="F17" s="184">
        <v>113.96734774378197</v>
      </c>
      <c r="G17" s="184">
        <v>113.81781789913114</v>
      </c>
      <c r="H17" s="184">
        <v>95.843638786603435</v>
      </c>
      <c r="I17" s="184">
        <v>109.85359586207584</v>
      </c>
      <c r="J17" s="184">
        <v>102.91202765574245</v>
      </c>
      <c r="K17" s="184">
        <v>93.104462676668831</v>
      </c>
      <c r="L17" s="184">
        <v>93.789507703804205</v>
      </c>
      <c r="M17" s="184">
        <v>120.98808900989634</v>
      </c>
      <c r="N17" s="184">
        <v>111.65961337744343</v>
      </c>
      <c r="O17" s="184">
        <v>116.99592518014457</v>
      </c>
      <c r="P17" s="184">
        <v>117.47929733027343</v>
      </c>
      <c r="Q17" s="185">
        <f t="shared" si="2"/>
        <v>1287.703954933867</v>
      </c>
      <c r="R17" s="186"/>
      <c r="S17" s="179" t="s">
        <v>494</v>
      </c>
      <c r="T17" s="179" t="s">
        <v>494</v>
      </c>
      <c r="U17" s="193" t="s">
        <v>495</v>
      </c>
    </row>
    <row r="18" spans="1:21" outlineLevel="1">
      <c r="A18" s="175" t="s">
        <v>490</v>
      </c>
      <c r="B18" s="183">
        <v>6666010183</v>
      </c>
      <c r="C18" s="183" t="s">
        <v>28</v>
      </c>
      <c r="D18" s="183" t="s">
        <v>32</v>
      </c>
      <c r="E18" s="184">
        <v>0</v>
      </c>
      <c r="F18" s="184">
        <v>0</v>
      </c>
      <c r="G18" s="184">
        <v>0</v>
      </c>
      <c r="H18" s="184">
        <v>0</v>
      </c>
      <c r="I18" s="184">
        <v>0</v>
      </c>
      <c r="J18" s="184">
        <v>0</v>
      </c>
      <c r="K18" s="184">
        <v>0</v>
      </c>
      <c r="L18" s="184">
        <v>0</v>
      </c>
      <c r="M18" s="184">
        <v>0</v>
      </c>
      <c r="N18" s="184">
        <v>0</v>
      </c>
      <c r="O18" s="184">
        <v>0</v>
      </c>
      <c r="P18" s="184">
        <v>0</v>
      </c>
      <c r="Q18" s="185">
        <f t="shared" si="2"/>
        <v>0</v>
      </c>
      <c r="R18" s="186"/>
      <c r="S18" s="179" t="s">
        <v>494</v>
      </c>
      <c r="T18" s="179" t="s">
        <v>494</v>
      </c>
      <c r="U18" s="193" t="s">
        <v>495</v>
      </c>
    </row>
    <row r="19" spans="1:21" outlineLevel="1">
      <c r="A19" s="175" t="s">
        <v>490</v>
      </c>
      <c r="B19" s="183">
        <v>6666010229</v>
      </c>
      <c r="C19" s="183" t="s">
        <v>29</v>
      </c>
      <c r="D19" s="183" t="s">
        <v>32</v>
      </c>
      <c r="E19" s="184">
        <v>18.354393000994754</v>
      </c>
      <c r="F19" s="184">
        <v>18.012161924430561</v>
      </c>
      <c r="G19" s="184">
        <v>17.67631199649712</v>
      </c>
      <c r="H19" s="184">
        <v>17.415085710834614</v>
      </c>
      <c r="I19" s="184">
        <v>17.157719912152334</v>
      </c>
      <c r="J19" s="184">
        <v>16.904157548918555</v>
      </c>
      <c r="K19" s="184">
        <v>16.769997568371583</v>
      </c>
      <c r="L19" s="184">
        <v>16.636902349574981</v>
      </c>
      <c r="M19" s="184">
        <v>16.504863442038687</v>
      </c>
      <c r="N19" s="184">
        <v>16.220996011831634</v>
      </c>
      <c r="O19" s="184">
        <v>15.942010822438922</v>
      </c>
      <c r="P19" s="184">
        <v>15.667823904116876</v>
      </c>
      <c r="Q19" s="185">
        <f t="shared" si="2"/>
        <v>203.26242419220065</v>
      </c>
      <c r="R19" s="186"/>
      <c r="S19" s="179" t="s">
        <v>494</v>
      </c>
      <c r="T19" s="179" t="s">
        <v>494</v>
      </c>
      <c r="U19" s="193" t="s">
        <v>495</v>
      </c>
    </row>
    <row r="20" spans="1:21" outlineLevel="1">
      <c r="A20" s="175" t="s">
        <v>490</v>
      </c>
      <c r="B20" s="183">
        <v>6666010188</v>
      </c>
      <c r="C20" s="183" t="s">
        <v>30</v>
      </c>
      <c r="D20" s="183" t="s">
        <v>32</v>
      </c>
      <c r="E20" s="184">
        <v>477.61865582955107</v>
      </c>
      <c r="F20" s="184">
        <v>558.64345355172486</v>
      </c>
      <c r="G20" s="184">
        <v>557.74749781815694</v>
      </c>
      <c r="H20" s="184">
        <v>469.46557446637763</v>
      </c>
      <c r="I20" s="184">
        <v>536.87158983999871</v>
      </c>
      <c r="J20" s="184">
        <v>503.30805199265319</v>
      </c>
      <c r="K20" s="184">
        <v>455.98437325882173</v>
      </c>
      <c r="L20" s="184">
        <v>459.22795247643609</v>
      </c>
      <c r="M20" s="184">
        <v>646.35194476386016</v>
      </c>
      <c r="N20" s="184">
        <v>546.56559780009616</v>
      </c>
      <c r="O20" s="184">
        <v>679.99309158366646</v>
      </c>
      <c r="P20" s="184">
        <v>681.59292680356521</v>
      </c>
      <c r="Q20" s="185">
        <f t="shared" si="2"/>
        <v>6573.3707101849077</v>
      </c>
      <c r="R20" s="186"/>
      <c r="S20" s="179" t="s">
        <v>494</v>
      </c>
      <c r="T20" s="179" t="s">
        <v>494</v>
      </c>
      <c r="U20" s="193" t="s">
        <v>495</v>
      </c>
    </row>
    <row r="21" spans="1:21" outlineLevel="1">
      <c r="A21" s="175" t="s">
        <v>490</v>
      </c>
      <c r="B21" s="183">
        <v>5102040406</v>
      </c>
      <c r="C21" s="183" t="s">
        <v>496</v>
      </c>
      <c r="D21" s="183" t="s">
        <v>32</v>
      </c>
      <c r="E21" s="184">
        <v>0</v>
      </c>
      <c r="F21" s="184">
        <v>0</v>
      </c>
      <c r="G21" s="184">
        <v>0</v>
      </c>
      <c r="H21" s="184">
        <v>0</v>
      </c>
      <c r="I21" s="184">
        <v>0</v>
      </c>
      <c r="J21" s="184">
        <v>0</v>
      </c>
      <c r="K21" s="184">
        <v>0</v>
      </c>
      <c r="L21" s="184">
        <v>0</v>
      </c>
      <c r="M21" s="184">
        <v>0</v>
      </c>
      <c r="N21" s="184">
        <v>0</v>
      </c>
      <c r="O21" s="184">
        <v>0</v>
      </c>
      <c r="P21" s="184">
        <v>0</v>
      </c>
      <c r="Q21" s="185">
        <f t="shared" si="2"/>
        <v>0</v>
      </c>
      <c r="R21" s="186"/>
      <c r="S21" s="179" t="s">
        <v>494</v>
      </c>
      <c r="T21" s="179" t="s">
        <v>494</v>
      </c>
      <c r="U21" s="193" t="s">
        <v>495</v>
      </c>
    </row>
    <row r="22" spans="1:21" outlineLevel="1">
      <c r="A22" s="175" t="s">
        <v>490</v>
      </c>
      <c r="B22" s="183">
        <v>6666010115</v>
      </c>
      <c r="C22" s="183" t="s">
        <v>31</v>
      </c>
      <c r="D22" s="183" t="s">
        <v>32</v>
      </c>
      <c r="E22" s="184">
        <v>0</v>
      </c>
      <c r="F22" s="184">
        <v>0</v>
      </c>
      <c r="G22" s="184">
        <v>0</v>
      </c>
      <c r="H22" s="184">
        <v>0</v>
      </c>
      <c r="I22" s="184">
        <v>0</v>
      </c>
      <c r="J22" s="184">
        <v>0</v>
      </c>
      <c r="K22" s="184">
        <v>0</v>
      </c>
      <c r="L22" s="184">
        <v>0</v>
      </c>
      <c r="M22" s="184">
        <v>0</v>
      </c>
      <c r="N22" s="184">
        <v>0</v>
      </c>
      <c r="O22" s="184">
        <v>0</v>
      </c>
      <c r="P22" s="184">
        <v>0</v>
      </c>
      <c r="Q22" s="185">
        <f t="shared" si="2"/>
        <v>0</v>
      </c>
      <c r="S22" s="179" t="s">
        <v>494</v>
      </c>
      <c r="T22" s="179" t="s">
        <v>494</v>
      </c>
      <c r="U22" s="193" t="s">
        <v>495</v>
      </c>
    </row>
    <row r="23" spans="1:21" s="194" customFormat="1">
      <c r="A23" s="175"/>
      <c r="B23" s="187" t="s">
        <v>497</v>
      </c>
      <c r="C23" s="188" t="s">
        <v>32</v>
      </c>
      <c r="D23" s="189"/>
      <c r="E23" s="190">
        <f t="shared" ref="E23:Q23" si="3">SUM(E15:E22)</f>
        <v>577.72634885593391</v>
      </c>
      <c r="F23" s="191">
        <f t="shared" si="3"/>
        <v>672.73585113432284</v>
      </c>
      <c r="G23" s="191">
        <f t="shared" si="3"/>
        <v>671.40878444572206</v>
      </c>
      <c r="H23" s="191">
        <f t="shared" si="3"/>
        <v>568.24637880679859</v>
      </c>
      <c r="I23" s="191">
        <f t="shared" si="3"/>
        <v>647.44592087061073</v>
      </c>
      <c r="J23" s="191">
        <f t="shared" si="3"/>
        <v>607.67984641710098</v>
      </c>
      <c r="K23" s="191">
        <f t="shared" si="3"/>
        <v>551.80277030812829</v>
      </c>
      <c r="L23" s="191">
        <f t="shared" si="3"/>
        <v>555.50894569133618</v>
      </c>
      <c r="M23" s="191">
        <f t="shared" si="3"/>
        <v>765.83852910611188</v>
      </c>
      <c r="N23" s="191">
        <f t="shared" si="3"/>
        <v>657.77363440135218</v>
      </c>
      <c r="O23" s="191">
        <f t="shared" si="3"/>
        <v>795.48877994527288</v>
      </c>
      <c r="P23" s="191">
        <f t="shared" si="3"/>
        <v>797.24444973550987</v>
      </c>
      <c r="Q23" s="190">
        <f t="shared" si="3"/>
        <v>7868.9002397181994</v>
      </c>
      <c r="R23" s="186" t="s">
        <v>404</v>
      </c>
    </row>
    <row r="24" spans="1:21" outlineLevel="1">
      <c r="A24" s="175" t="s">
        <v>498</v>
      </c>
      <c r="B24" s="183">
        <v>8701530201</v>
      </c>
      <c r="C24" s="183" t="s">
        <v>33</v>
      </c>
      <c r="D24" s="183" t="s">
        <v>37</v>
      </c>
      <c r="E24" s="184">
        <v>0</v>
      </c>
      <c r="F24" s="184">
        <v>0</v>
      </c>
      <c r="G24" s="184">
        <v>0</v>
      </c>
      <c r="H24" s="184">
        <v>0</v>
      </c>
      <c r="I24" s="184">
        <v>0</v>
      </c>
      <c r="J24" s="184">
        <v>0</v>
      </c>
      <c r="K24" s="184">
        <v>0</v>
      </c>
      <c r="L24" s="184">
        <v>0</v>
      </c>
      <c r="M24" s="184">
        <v>0</v>
      </c>
      <c r="N24" s="184">
        <v>0</v>
      </c>
      <c r="O24" s="184">
        <v>0</v>
      </c>
      <c r="P24" s="184">
        <v>0</v>
      </c>
      <c r="Q24" s="185">
        <f>F24+E24+G24+H24+I24+J24+K24+L24+M24+N24+O24+P24</f>
        <v>0</v>
      </c>
      <c r="R24" s="186"/>
      <c r="S24" s="179" t="s">
        <v>499</v>
      </c>
      <c r="T24" s="179" t="s">
        <v>499</v>
      </c>
      <c r="U24" s="193" t="s">
        <v>500</v>
      </c>
    </row>
    <row r="25" spans="1:21" outlineLevel="1">
      <c r="A25" s="175" t="s">
        <v>498</v>
      </c>
      <c r="B25" s="183">
        <v>6666050309</v>
      </c>
      <c r="C25" s="183" t="s">
        <v>34</v>
      </c>
      <c r="D25" s="183" t="s">
        <v>37</v>
      </c>
      <c r="E25" s="184">
        <v>0</v>
      </c>
      <c r="F25" s="184">
        <v>0</v>
      </c>
      <c r="G25" s="184">
        <v>0</v>
      </c>
      <c r="H25" s="184">
        <v>0</v>
      </c>
      <c r="I25" s="184">
        <v>0</v>
      </c>
      <c r="J25" s="184">
        <v>0</v>
      </c>
      <c r="K25" s="184">
        <v>0</v>
      </c>
      <c r="L25" s="184">
        <v>0</v>
      </c>
      <c r="M25" s="184">
        <v>0</v>
      </c>
      <c r="N25" s="184">
        <v>0</v>
      </c>
      <c r="O25" s="184">
        <v>0</v>
      </c>
      <c r="P25" s="184">
        <v>0</v>
      </c>
      <c r="Q25" s="185">
        <f>F25+E25+G25+H25+I25+J25+K25+L25+M25+N25+O25+P25</f>
        <v>0</v>
      </c>
      <c r="R25" s="186"/>
      <c r="S25" s="179" t="s">
        <v>499</v>
      </c>
      <c r="T25" s="179" t="s">
        <v>499</v>
      </c>
      <c r="U25" s="193" t="s">
        <v>500</v>
      </c>
    </row>
    <row r="26" spans="1:21" outlineLevel="1">
      <c r="A26" s="175" t="s">
        <v>498</v>
      </c>
      <c r="B26" s="183">
        <v>6666050308</v>
      </c>
      <c r="C26" s="183" t="s">
        <v>35</v>
      </c>
      <c r="D26" s="183" t="s">
        <v>37</v>
      </c>
      <c r="E26" s="184">
        <v>57.711166346792012</v>
      </c>
      <c r="F26" s="184">
        <v>70.497490668318704</v>
      </c>
      <c r="G26" s="184">
        <v>62.461019731030589</v>
      </c>
      <c r="H26" s="184">
        <v>59.512182223247585</v>
      </c>
      <c r="I26" s="184">
        <v>40.486032926229029</v>
      </c>
      <c r="J26" s="184">
        <v>62.986606671049486</v>
      </c>
      <c r="K26" s="184">
        <v>49.011956822670115</v>
      </c>
      <c r="L26" s="184">
        <v>46.241393132177969</v>
      </c>
      <c r="M26" s="184">
        <v>67.719294565651694</v>
      </c>
      <c r="N26" s="184">
        <v>68.459882806192027</v>
      </c>
      <c r="O26" s="184">
        <v>72.748723776456515</v>
      </c>
      <c r="P26" s="184">
        <v>50.045548149315366</v>
      </c>
      <c r="Q26" s="185">
        <f>F26+E26+G26+H26+I26+J26+K26+L26+M26+N26+O26+P26</f>
        <v>707.88129781913096</v>
      </c>
      <c r="R26" s="186"/>
      <c r="S26" s="179" t="s">
        <v>499</v>
      </c>
      <c r="T26" s="179" t="s">
        <v>499</v>
      </c>
      <c r="U26" s="193" t="s">
        <v>500</v>
      </c>
    </row>
    <row r="27" spans="1:21" outlineLevel="1">
      <c r="A27" s="175" t="s">
        <v>498</v>
      </c>
      <c r="B27" s="183">
        <v>6666050306</v>
      </c>
      <c r="C27" s="183" t="s">
        <v>36</v>
      </c>
      <c r="D27" s="183" t="s">
        <v>37</v>
      </c>
      <c r="E27" s="184">
        <v>0</v>
      </c>
      <c r="F27" s="184">
        <v>0</v>
      </c>
      <c r="G27" s="184">
        <v>0</v>
      </c>
      <c r="H27" s="184">
        <v>0</v>
      </c>
      <c r="I27" s="184">
        <v>0</v>
      </c>
      <c r="J27" s="184">
        <v>0</v>
      </c>
      <c r="K27" s="184">
        <v>0</v>
      </c>
      <c r="L27" s="184">
        <v>0</v>
      </c>
      <c r="M27" s="184">
        <v>0</v>
      </c>
      <c r="N27" s="184">
        <v>0</v>
      </c>
      <c r="O27" s="184">
        <v>0</v>
      </c>
      <c r="P27" s="184">
        <v>0</v>
      </c>
      <c r="Q27" s="185">
        <f>F27+E27+G27+H27+I27+J27+K27+L27+M27+N27+O27+P27</f>
        <v>0</v>
      </c>
      <c r="S27" s="179" t="s">
        <v>499</v>
      </c>
      <c r="T27" s="179" t="s">
        <v>499</v>
      </c>
      <c r="U27" s="193" t="s">
        <v>500</v>
      </c>
    </row>
    <row r="28" spans="1:21" s="194" customFormat="1">
      <c r="A28" s="175"/>
      <c r="B28" s="187" t="s">
        <v>497</v>
      </c>
      <c r="C28" s="188" t="s">
        <v>37</v>
      </c>
      <c r="D28" s="189"/>
      <c r="E28" s="190">
        <f t="shared" ref="E28:Q28" si="4">SUM(E24:E27)</f>
        <v>57.711166346792012</v>
      </c>
      <c r="F28" s="191">
        <f t="shared" si="4"/>
        <v>70.497490668318704</v>
      </c>
      <c r="G28" s="191">
        <f t="shared" si="4"/>
        <v>62.461019731030589</v>
      </c>
      <c r="H28" s="191">
        <f t="shared" si="4"/>
        <v>59.512182223247585</v>
      </c>
      <c r="I28" s="191">
        <f t="shared" si="4"/>
        <v>40.486032926229029</v>
      </c>
      <c r="J28" s="191">
        <f t="shared" si="4"/>
        <v>62.986606671049486</v>
      </c>
      <c r="K28" s="191">
        <f t="shared" si="4"/>
        <v>49.011956822670115</v>
      </c>
      <c r="L28" s="191">
        <f t="shared" si="4"/>
        <v>46.241393132177969</v>
      </c>
      <c r="M28" s="191">
        <f t="shared" si="4"/>
        <v>67.719294565651694</v>
      </c>
      <c r="N28" s="191">
        <f t="shared" si="4"/>
        <v>68.459882806192027</v>
      </c>
      <c r="O28" s="191">
        <f t="shared" si="4"/>
        <v>72.748723776456515</v>
      </c>
      <c r="P28" s="191">
        <f t="shared" si="4"/>
        <v>50.045548149315366</v>
      </c>
      <c r="Q28" s="190">
        <f t="shared" si="4"/>
        <v>707.88129781913096</v>
      </c>
      <c r="R28" s="186" t="s">
        <v>501</v>
      </c>
    </row>
    <row r="29" spans="1:21" outlineLevel="1">
      <c r="A29" s="175" t="s">
        <v>490</v>
      </c>
      <c r="B29" s="183">
        <v>5102010151</v>
      </c>
      <c r="C29" s="183" t="s">
        <v>38</v>
      </c>
      <c r="D29" s="183" t="s">
        <v>79</v>
      </c>
      <c r="E29" s="184">
        <v>0</v>
      </c>
      <c r="F29" s="184">
        <v>0</v>
      </c>
      <c r="G29" s="184">
        <v>0</v>
      </c>
      <c r="H29" s="184">
        <v>0</v>
      </c>
      <c r="I29" s="184">
        <v>0</v>
      </c>
      <c r="J29" s="184">
        <v>0</v>
      </c>
      <c r="K29" s="184">
        <v>0</v>
      </c>
      <c r="L29" s="184">
        <v>0</v>
      </c>
      <c r="M29" s="184">
        <v>0</v>
      </c>
      <c r="N29" s="184">
        <v>0</v>
      </c>
      <c r="O29" s="184">
        <v>0</v>
      </c>
      <c r="P29" s="184">
        <v>0</v>
      </c>
      <c r="Q29" s="185">
        <f t="shared" ref="Q29:Q75" si="5">F29+E29+G29+H29+I29+J29+K29+L29+M29+N29+O29+P29</f>
        <v>0</v>
      </c>
      <c r="R29" s="186"/>
      <c r="S29" s="179" t="s">
        <v>502</v>
      </c>
    </row>
    <row r="30" spans="1:21" outlineLevel="1">
      <c r="A30" s="175" t="s">
        <v>490</v>
      </c>
      <c r="B30" s="183">
        <v>5001010200</v>
      </c>
      <c r="C30" s="183" t="s">
        <v>41</v>
      </c>
      <c r="D30" s="183" t="s">
        <v>79</v>
      </c>
      <c r="E30" s="184">
        <v>0</v>
      </c>
      <c r="F30" s="184">
        <v>0</v>
      </c>
      <c r="G30" s="184">
        <v>0</v>
      </c>
      <c r="H30" s="184">
        <v>0</v>
      </c>
      <c r="I30" s="184">
        <v>0</v>
      </c>
      <c r="J30" s="184">
        <v>0</v>
      </c>
      <c r="K30" s="184">
        <v>0</v>
      </c>
      <c r="L30" s="184">
        <v>0</v>
      </c>
      <c r="M30" s="184">
        <v>0</v>
      </c>
      <c r="N30" s="184">
        <v>0</v>
      </c>
      <c r="O30" s="184">
        <v>0</v>
      </c>
      <c r="P30" s="184">
        <v>0</v>
      </c>
      <c r="Q30" s="185">
        <f t="shared" si="5"/>
        <v>0</v>
      </c>
      <c r="R30" s="186"/>
      <c r="S30" s="179" t="s">
        <v>502</v>
      </c>
    </row>
    <row r="31" spans="1:21" outlineLevel="1">
      <c r="A31" s="175" t="s">
        <v>490</v>
      </c>
      <c r="B31" s="183">
        <v>5001010201</v>
      </c>
      <c r="C31" s="183" t="s">
        <v>42</v>
      </c>
      <c r="D31" s="183" t="s">
        <v>79</v>
      </c>
      <c r="E31" s="184">
        <v>0</v>
      </c>
      <c r="F31" s="184">
        <v>0</v>
      </c>
      <c r="G31" s="184">
        <v>0</v>
      </c>
      <c r="H31" s="184">
        <v>0</v>
      </c>
      <c r="I31" s="184">
        <v>0</v>
      </c>
      <c r="J31" s="184">
        <v>0</v>
      </c>
      <c r="K31" s="184">
        <v>0</v>
      </c>
      <c r="L31" s="184">
        <v>0</v>
      </c>
      <c r="M31" s="184">
        <v>0</v>
      </c>
      <c r="N31" s="184">
        <v>0</v>
      </c>
      <c r="O31" s="184">
        <v>0</v>
      </c>
      <c r="P31" s="184">
        <v>0</v>
      </c>
      <c r="Q31" s="185">
        <f t="shared" si="5"/>
        <v>0</v>
      </c>
      <c r="R31" s="186"/>
      <c r="S31" s="179" t="s">
        <v>502</v>
      </c>
    </row>
    <row r="32" spans="1:21" outlineLevel="1">
      <c r="A32" s="195" t="s">
        <v>498</v>
      </c>
      <c r="B32" s="183">
        <v>5207000011</v>
      </c>
      <c r="C32" s="183" t="s">
        <v>75</v>
      </c>
      <c r="D32" s="183" t="s">
        <v>79</v>
      </c>
      <c r="E32" s="184">
        <v>0</v>
      </c>
      <c r="F32" s="184">
        <v>0</v>
      </c>
      <c r="G32" s="184">
        <v>0</v>
      </c>
      <c r="H32" s="184">
        <v>0</v>
      </c>
      <c r="I32" s="184">
        <v>0</v>
      </c>
      <c r="J32" s="184">
        <v>0</v>
      </c>
      <c r="K32" s="184">
        <v>0</v>
      </c>
      <c r="L32" s="184">
        <v>0</v>
      </c>
      <c r="M32" s="184">
        <v>0</v>
      </c>
      <c r="N32" s="184">
        <v>0</v>
      </c>
      <c r="O32" s="184">
        <v>0</v>
      </c>
      <c r="P32" s="184">
        <v>0</v>
      </c>
      <c r="Q32" s="185">
        <f t="shared" si="5"/>
        <v>0</v>
      </c>
      <c r="R32" s="186"/>
      <c r="S32" s="179" t="s">
        <v>502</v>
      </c>
    </row>
    <row r="33" spans="1:19" outlineLevel="1">
      <c r="A33" s="195" t="s">
        <v>498</v>
      </c>
      <c r="B33" s="183">
        <v>5207000012</v>
      </c>
      <c r="C33" s="183" t="s">
        <v>73</v>
      </c>
      <c r="D33" s="183" t="s">
        <v>79</v>
      </c>
      <c r="E33" s="184">
        <v>0</v>
      </c>
      <c r="F33" s="184">
        <v>0</v>
      </c>
      <c r="G33" s="184">
        <v>0</v>
      </c>
      <c r="H33" s="184">
        <v>0</v>
      </c>
      <c r="I33" s="184">
        <v>0</v>
      </c>
      <c r="J33" s="184">
        <v>0</v>
      </c>
      <c r="K33" s="184">
        <v>0</v>
      </c>
      <c r="L33" s="184">
        <v>0</v>
      </c>
      <c r="M33" s="184">
        <v>0</v>
      </c>
      <c r="N33" s="184">
        <v>0</v>
      </c>
      <c r="O33" s="184">
        <v>0</v>
      </c>
      <c r="P33" s="184">
        <v>0</v>
      </c>
      <c r="Q33" s="185">
        <f t="shared" si="5"/>
        <v>0</v>
      </c>
      <c r="R33" s="186"/>
      <c r="S33" s="179" t="s">
        <v>502</v>
      </c>
    </row>
    <row r="34" spans="1:19" outlineLevel="1">
      <c r="A34" s="195" t="s">
        <v>498</v>
      </c>
      <c r="B34" s="183">
        <v>5207000022</v>
      </c>
      <c r="C34" s="183" t="s">
        <v>503</v>
      </c>
      <c r="D34" s="183" t="s">
        <v>79</v>
      </c>
      <c r="E34" s="184">
        <v>0</v>
      </c>
      <c r="F34" s="184">
        <v>0</v>
      </c>
      <c r="G34" s="184">
        <v>0</v>
      </c>
      <c r="H34" s="184">
        <v>0</v>
      </c>
      <c r="I34" s="184">
        <v>0</v>
      </c>
      <c r="J34" s="184">
        <v>0</v>
      </c>
      <c r="K34" s="184">
        <v>0</v>
      </c>
      <c r="L34" s="184">
        <v>0</v>
      </c>
      <c r="M34" s="184">
        <v>0</v>
      </c>
      <c r="N34" s="184">
        <v>0</v>
      </c>
      <c r="O34" s="184">
        <v>0</v>
      </c>
      <c r="P34" s="184">
        <v>0</v>
      </c>
      <c r="Q34" s="185">
        <f t="shared" si="5"/>
        <v>0</v>
      </c>
      <c r="R34" s="186"/>
      <c r="S34" s="179" t="s">
        <v>502</v>
      </c>
    </row>
    <row r="35" spans="1:19" outlineLevel="1">
      <c r="A35" s="175" t="s">
        <v>490</v>
      </c>
      <c r="B35" s="183">
        <v>5301060000</v>
      </c>
      <c r="C35" s="183" t="s">
        <v>43</v>
      </c>
      <c r="D35" s="183" t="s">
        <v>79</v>
      </c>
      <c r="E35" s="184">
        <v>0</v>
      </c>
      <c r="F35" s="184">
        <v>0</v>
      </c>
      <c r="G35" s="184">
        <v>0</v>
      </c>
      <c r="H35" s="184">
        <v>0</v>
      </c>
      <c r="I35" s="184">
        <v>0</v>
      </c>
      <c r="J35" s="184">
        <v>0</v>
      </c>
      <c r="K35" s="184">
        <v>0</v>
      </c>
      <c r="L35" s="184">
        <v>0</v>
      </c>
      <c r="M35" s="184">
        <v>0</v>
      </c>
      <c r="N35" s="184">
        <v>0</v>
      </c>
      <c r="O35" s="184">
        <v>0</v>
      </c>
      <c r="P35" s="184">
        <v>0</v>
      </c>
      <c r="Q35" s="185">
        <f t="shared" si="5"/>
        <v>0</v>
      </c>
      <c r="R35" s="186"/>
      <c r="S35" s="179" t="s">
        <v>502</v>
      </c>
    </row>
    <row r="36" spans="1:19" outlineLevel="1">
      <c r="A36" s="175" t="s">
        <v>490</v>
      </c>
      <c r="B36" s="183">
        <v>5301999999</v>
      </c>
      <c r="C36" s="183" t="s">
        <v>39</v>
      </c>
      <c r="D36" s="183" t="s">
        <v>79</v>
      </c>
      <c r="E36" s="184">
        <v>0</v>
      </c>
      <c r="F36" s="184">
        <v>0</v>
      </c>
      <c r="G36" s="184">
        <v>0</v>
      </c>
      <c r="H36" s="184">
        <v>0</v>
      </c>
      <c r="I36" s="184">
        <v>0</v>
      </c>
      <c r="J36" s="184">
        <v>0</v>
      </c>
      <c r="K36" s="184">
        <v>0</v>
      </c>
      <c r="L36" s="184">
        <v>0</v>
      </c>
      <c r="M36" s="184">
        <v>0</v>
      </c>
      <c r="N36" s="184">
        <v>0</v>
      </c>
      <c r="O36" s="184">
        <v>0</v>
      </c>
      <c r="P36" s="184">
        <v>0</v>
      </c>
      <c r="Q36" s="185">
        <f t="shared" si="5"/>
        <v>0</v>
      </c>
      <c r="R36" s="186"/>
      <c r="S36" s="179" t="s">
        <v>502</v>
      </c>
    </row>
    <row r="37" spans="1:19" outlineLevel="1">
      <c r="A37" s="175" t="s">
        <v>490</v>
      </c>
      <c r="B37" s="183">
        <v>5405030000</v>
      </c>
      <c r="C37" s="183" t="s">
        <v>44</v>
      </c>
      <c r="D37" s="183" t="s">
        <v>79</v>
      </c>
      <c r="E37" s="184">
        <v>0</v>
      </c>
      <c r="F37" s="184">
        <v>0</v>
      </c>
      <c r="G37" s="184">
        <v>0</v>
      </c>
      <c r="H37" s="184">
        <v>0</v>
      </c>
      <c r="I37" s="184">
        <v>0</v>
      </c>
      <c r="J37" s="184">
        <v>0</v>
      </c>
      <c r="K37" s="184">
        <v>0</v>
      </c>
      <c r="L37" s="184">
        <v>0</v>
      </c>
      <c r="M37" s="184">
        <v>0</v>
      </c>
      <c r="N37" s="184">
        <v>0</v>
      </c>
      <c r="O37" s="184">
        <v>0</v>
      </c>
      <c r="P37" s="184">
        <v>0</v>
      </c>
      <c r="Q37" s="185">
        <f t="shared" si="5"/>
        <v>0</v>
      </c>
      <c r="R37" s="186"/>
      <c r="S37" s="179" t="s">
        <v>502</v>
      </c>
    </row>
    <row r="38" spans="1:19" outlineLevel="1">
      <c r="A38" s="175" t="s">
        <v>490</v>
      </c>
      <c r="B38" s="183">
        <v>5601050000</v>
      </c>
      <c r="C38" s="183" t="s">
        <v>46</v>
      </c>
      <c r="D38" s="183" t="s">
        <v>79</v>
      </c>
      <c r="E38" s="184">
        <v>0</v>
      </c>
      <c r="F38" s="184">
        <v>0</v>
      </c>
      <c r="G38" s="184">
        <v>0</v>
      </c>
      <c r="H38" s="184">
        <v>0</v>
      </c>
      <c r="I38" s="184">
        <v>0</v>
      </c>
      <c r="J38" s="184">
        <v>0</v>
      </c>
      <c r="K38" s="184">
        <v>0</v>
      </c>
      <c r="L38" s="184">
        <v>0</v>
      </c>
      <c r="M38" s="184">
        <v>0</v>
      </c>
      <c r="N38" s="184">
        <v>0</v>
      </c>
      <c r="O38" s="184">
        <v>0</v>
      </c>
      <c r="P38" s="184">
        <v>0</v>
      </c>
      <c r="Q38" s="185">
        <f t="shared" si="5"/>
        <v>0</v>
      </c>
      <c r="R38" s="186"/>
      <c r="S38" s="179" t="s">
        <v>502</v>
      </c>
    </row>
    <row r="39" spans="1:19" outlineLevel="1">
      <c r="A39" s="175" t="s">
        <v>490</v>
      </c>
      <c r="B39" s="183">
        <v>5601050100</v>
      </c>
      <c r="C39" s="183" t="s">
        <v>45</v>
      </c>
      <c r="D39" s="183" t="s">
        <v>79</v>
      </c>
      <c r="E39" s="184">
        <v>0</v>
      </c>
      <c r="F39" s="184">
        <v>0</v>
      </c>
      <c r="G39" s="184">
        <v>0</v>
      </c>
      <c r="H39" s="184">
        <v>0</v>
      </c>
      <c r="I39" s="184">
        <v>0</v>
      </c>
      <c r="J39" s="184">
        <v>0</v>
      </c>
      <c r="K39" s="184">
        <v>0</v>
      </c>
      <c r="L39" s="184">
        <v>0</v>
      </c>
      <c r="M39" s="184">
        <v>0</v>
      </c>
      <c r="N39" s="184">
        <v>0</v>
      </c>
      <c r="O39" s="184">
        <v>0</v>
      </c>
      <c r="P39" s="184">
        <v>0</v>
      </c>
      <c r="Q39" s="185">
        <f t="shared" si="5"/>
        <v>0</v>
      </c>
      <c r="R39" s="186"/>
      <c r="S39" s="179" t="s">
        <v>502</v>
      </c>
    </row>
    <row r="40" spans="1:19" outlineLevel="1">
      <c r="A40" s="175" t="s">
        <v>490</v>
      </c>
      <c r="B40" s="183">
        <v>5102040893</v>
      </c>
      <c r="C40" s="183" t="s">
        <v>504</v>
      </c>
      <c r="D40" s="183" t="s">
        <v>79</v>
      </c>
      <c r="E40" s="184">
        <v>0</v>
      </c>
      <c r="F40" s="184">
        <v>0</v>
      </c>
      <c r="G40" s="184">
        <v>0</v>
      </c>
      <c r="H40" s="184">
        <v>0</v>
      </c>
      <c r="I40" s="184">
        <v>0</v>
      </c>
      <c r="J40" s="184">
        <v>0</v>
      </c>
      <c r="K40" s="184">
        <v>0</v>
      </c>
      <c r="L40" s="184">
        <v>0</v>
      </c>
      <c r="M40" s="184">
        <v>0</v>
      </c>
      <c r="N40" s="184">
        <v>0</v>
      </c>
      <c r="O40" s="184">
        <v>0</v>
      </c>
      <c r="P40" s="184">
        <v>0</v>
      </c>
      <c r="Q40" s="185">
        <f t="shared" si="5"/>
        <v>0</v>
      </c>
      <c r="R40" s="186"/>
      <c r="S40" s="179" t="s">
        <v>502</v>
      </c>
    </row>
    <row r="41" spans="1:19" outlineLevel="1">
      <c r="A41" s="175" t="s">
        <v>490</v>
      </c>
      <c r="B41" s="183">
        <v>5801000041</v>
      </c>
      <c r="C41" s="183" t="s">
        <v>505</v>
      </c>
      <c r="D41" s="183" t="s">
        <v>79</v>
      </c>
      <c r="E41" s="184">
        <v>0</v>
      </c>
      <c r="F41" s="184">
        <v>0</v>
      </c>
      <c r="G41" s="184">
        <v>0</v>
      </c>
      <c r="H41" s="184">
        <v>0</v>
      </c>
      <c r="I41" s="184">
        <v>0</v>
      </c>
      <c r="J41" s="184">
        <v>0</v>
      </c>
      <c r="K41" s="184">
        <v>0</v>
      </c>
      <c r="L41" s="184">
        <v>0</v>
      </c>
      <c r="M41" s="184">
        <v>0</v>
      </c>
      <c r="N41" s="184">
        <v>0</v>
      </c>
      <c r="O41" s="184">
        <v>0</v>
      </c>
      <c r="P41" s="184">
        <v>0</v>
      </c>
      <c r="Q41" s="185">
        <f t="shared" si="5"/>
        <v>0</v>
      </c>
      <c r="R41" s="186"/>
      <c r="S41" s="179" t="s">
        <v>502</v>
      </c>
    </row>
    <row r="42" spans="1:19" outlineLevel="1">
      <c r="A42" s="175" t="s">
        <v>490</v>
      </c>
      <c r="B42" s="183">
        <v>6666010322</v>
      </c>
      <c r="C42" s="183" t="s">
        <v>48</v>
      </c>
      <c r="D42" s="183" t="s">
        <v>79</v>
      </c>
      <c r="E42" s="184">
        <v>3.2405673965191366</v>
      </c>
      <c r="F42" s="184">
        <v>3.1801446482032749</v>
      </c>
      <c r="G42" s="184">
        <v>3.1208485262053731</v>
      </c>
      <c r="H42" s="184">
        <v>3.0747276120249984</v>
      </c>
      <c r="I42" s="184">
        <v>3.0292882877093583</v>
      </c>
      <c r="J42" s="184">
        <v>2.9845204805018311</v>
      </c>
      <c r="K42" s="184">
        <v>2.9608338100216574</v>
      </c>
      <c r="L42" s="184">
        <v>2.9373351289897398</v>
      </c>
      <c r="M42" s="184">
        <v>2.9140229454263289</v>
      </c>
      <c r="N42" s="184">
        <v>2.8639046146696105</v>
      </c>
      <c r="O42" s="184">
        <v>2.8146482699455628</v>
      </c>
      <c r="P42" s="184">
        <v>2.7662390859415851</v>
      </c>
      <c r="Q42" s="185">
        <f t="shared" si="5"/>
        <v>35.887080806158458</v>
      </c>
      <c r="R42" s="186"/>
      <c r="S42" s="179" t="s">
        <v>502</v>
      </c>
    </row>
    <row r="43" spans="1:19" outlineLevel="1">
      <c r="A43" s="175" t="s">
        <v>490</v>
      </c>
      <c r="B43" s="183">
        <v>6666020101</v>
      </c>
      <c r="C43" s="183" t="s">
        <v>49</v>
      </c>
      <c r="D43" s="183" t="s">
        <v>79</v>
      </c>
      <c r="E43" s="184">
        <v>7.8593883749051479</v>
      </c>
      <c r="F43" s="184">
        <v>7.7128443325860143</v>
      </c>
      <c r="G43" s="184">
        <v>7.5690327110755788</v>
      </c>
      <c r="H43" s="184">
        <v>7.4571750848035272</v>
      </c>
      <c r="I43" s="184">
        <v>7.3469705269000265</v>
      </c>
      <c r="J43" s="184">
        <v>7.2383946077832793</v>
      </c>
      <c r="K43" s="184">
        <v>7.18094703153103</v>
      </c>
      <c r="L43" s="184">
        <v>7.1239553884236413</v>
      </c>
      <c r="M43" s="184">
        <v>7.0674160599440885</v>
      </c>
      <c r="N43" s="184">
        <v>6.9458634495764979</v>
      </c>
      <c r="O43" s="184">
        <v>6.8264014246452067</v>
      </c>
      <c r="P43" s="184">
        <v>6.7089940291353374</v>
      </c>
      <c r="Q43" s="185">
        <f t="shared" si="5"/>
        <v>87.037383021309381</v>
      </c>
      <c r="R43" s="186"/>
      <c r="S43" s="179" t="s">
        <v>502</v>
      </c>
    </row>
    <row r="44" spans="1:19" outlineLevel="1">
      <c r="A44" s="175" t="s">
        <v>490</v>
      </c>
      <c r="B44" s="183">
        <v>6666020201</v>
      </c>
      <c r="C44" s="183" t="s">
        <v>50</v>
      </c>
      <c r="D44" s="183" t="s">
        <v>79</v>
      </c>
      <c r="E44" s="184">
        <v>0</v>
      </c>
      <c r="F44" s="184">
        <v>0</v>
      </c>
      <c r="G44" s="184">
        <v>0</v>
      </c>
      <c r="H44" s="184">
        <v>0</v>
      </c>
      <c r="I44" s="184">
        <v>0</v>
      </c>
      <c r="J44" s="184">
        <v>0</v>
      </c>
      <c r="K44" s="184">
        <v>0</v>
      </c>
      <c r="L44" s="184">
        <v>0</v>
      </c>
      <c r="M44" s="184">
        <v>0</v>
      </c>
      <c r="N44" s="184">
        <v>0</v>
      </c>
      <c r="O44" s="184">
        <v>0</v>
      </c>
      <c r="P44" s="184">
        <v>0</v>
      </c>
      <c r="Q44" s="185">
        <f t="shared" si="5"/>
        <v>0</v>
      </c>
      <c r="R44" s="186"/>
      <c r="S44" s="179" t="s">
        <v>502</v>
      </c>
    </row>
    <row r="45" spans="1:19" outlineLevel="1">
      <c r="A45" s="175" t="s">
        <v>490</v>
      </c>
      <c r="B45" s="183">
        <v>6666020202</v>
      </c>
      <c r="C45" s="183" t="s">
        <v>51</v>
      </c>
      <c r="D45" s="183" t="s">
        <v>79</v>
      </c>
      <c r="E45" s="184">
        <v>0</v>
      </c>
      <c r="F45" s="184">
        <v>0</v>
      </c>
      <c r="G45" s="184">
        <v>0</v>
      </c>
      <c r="H45" s="184">
        <v>0</v>
      </c>
      <c r="I45" s="184">
        <v>0</v>
      </c>
      <c r="J45" s="184">
        <v>0</v>
      </c>
      <c r="K45" s="184">
        <v>0</v>
      </c>
      <c r="L45" s="184">
        <v>0</v>
      </c>
      <c r="M45" s="184">
        <v>0</v>
      </c>
      <c r="N45" s="184">
        <v>0</v>
      </c>
      <c r="O45" s="184">
        <v>0</v>
      </c>
      <c r="P45" s="184">
        <v>0</v>
      </c>
      <c r="Q45" s="185">
        <f t="shared" si="5"/>
        <v>0</v>
      </c>
      <c r="R45" s="186"/>
      <c r="S45" s="179" t="s">
        <v>502</v>
      </c>
    </row>
    <row r="46" spans="1:19" outlineLevel="1">
      <c r="A46" s="175" t="s">
        <v>490</v>
      </c>
      <c r="B46" s="183">
        <v>6666020204</v>
      </c>
      <c r="C46" s="183" t="s">
        <v>53</v>
      </c>
      <c r="D46" s="183" t="s">
        <v>79</v>
      </c>
      <c r="E46" s="184">
        <v>3.8213797876765274</v>
      </c>
      <c r="F46" s="184">
        <v>0.74533432832338897</v>
      </c>
      <c r="G46" s="184">
        <v>3.6802035011682142</v>
      </c>
      <c r="H46" s="184">
        <v>3.6258162573085859</v>
      </c>
      <c r="I46" s="184">
        <v>0.70997794156734317</v>
      </c>
      <c r="J46" s="184">
        <v>0.69948565671659424</v>
      </c>
      <c r="K46" s="184">
        <v>3.4915090759845056</v>
      </c>
      <c r="L46" s="184">
        <v>3.4637986864925652</v>
      </c>
      <c r="M46" s="184">
        <v>0.68296306458115774</v>
      </c>
      <c r="N46" s="184">
        <v>0.67121677108713285</v>
      </c>
      <c r="O46" s="184">
        <v>3.3191224535993578</v>
      </c>
      <c r="P46" s="184">
        <v>3.2620368094342584</v>
      </c>
      <c r="Q46" s="185">
        <f t="shared" si="5"/>
        <v>28.172844333939636</v>
      </c>
      <c r="R46" s="186"/>
      <c r="S46" s="179" t="s">
        <v>502</v>
      </c>
    </row>
    <row r="47" spans="1:19" outlineLevel="1">
      <c r="A47" s="175" t="s">
        <v>490</v>
      </c>
      <c r="B47" s="183">
        <v>6666020205</v>
      </c>
      <c r="C47" s="183" t="s">
        <v>52</v>
      </c>
      <c r="D47" s="183" t="s">
        <v>79</v>
      </c>
      <c r="E47" s="184">
        <v>0</v>
      </c>
      <c r="F47" s="184">
        <v>0</v>
      </c>
      <c r="G47" s="184">
        <v>0</v>
      </c>
      <c r="H47" s="184">
        <v>0</v>
      </c>
      <c r="I47" s="184">
        <v>0</v>
      </c>
      <c r="J47" s="184">
        <v>0</v>
      </c>
      <c r="K47" s="184">
        <v>0</v>
      </c>
      <c r="L47" s="184">
        <v>0</v>
      </c>
      <c r="M47" s="184">
        <v>0</v>
      </c>
      <c r="N47" s="184">
        <v>0</v>
      </c>
      <c r="O47" s="184">
        <v>0</v>
      </c>
      <c r="P47" s="184">
        <v>0</v>
      </c>
      <c r="Q47" s="185">
        <f t="shared" si="5"/>
        <v>0</v>
      </c>
      <c r="R47" s="186"/>
      <c r="S47" s="179" t="s">
        <v>502</v>
      </c>
    </row>
    <row r="48" spans="1:19" outlineLevel="1">
      <c r="A48" s="175" t="s">
        <v>490</v>
      </c>
      <c r="B48" s="183">
        <v>6666020301</v>
      </c>
      <c r="C48" s="183" t="s">
        <v>506</v>
      </c>
      <c r="D48" s="183" t="s">
        <v>79</v>
      </c>
      <c r="E48" s="184">
        <v>0</v>
      </c>
      <c r="F48" s="184">
        <v>0</v>
      </c>
      <c r="G48" s="184">
        <v>0</v>
      </c>
      <c r="H48" s="184">
        <v>0</v>
      </c>
      <c r="I48" s="184">
        <v>0</v>
      </c>
      <c r="J48" s="184">
        <v>0</v>
      </c>
      <c r="K48" s="184">
        <v>0</v>
      </c>
      <c r="L48" s="184">
        <v>0</v>
      </c>
      <c r="M48" s="184">
        <v>0</v>
      </c>
      <c r="N48" s="184">
        <v>0</v>
      </c>
      <c r="O48" s="184">
        <v>0</v>
      </c>
      <c r="P48" s="184">
        <v>0</v>
      </c>
      <c r="Q48" s="185">
        <f t="shared" si="5"/>
        <v>0</v>
      </c>
      <c r="R48" s="186"/>
      <c r="S48" s="179" t="s">
        <v>502</v>
      </c>
    </row>
    <row r="49" spans="1:19" outlineLevel="1">
      <c r="A49" s="175" t="s">
        <v>490</v>
      </c>
      <c r="B49" s="183">
        <v>6666020302</v>
      </c>
      <c r="C49" s="183" t="s">
        <v>54</v>
      </c>
      <c r="D49" s="183" t="s">
        <v>79</v>
      </c>
      <c r="E49" s="184">
        <v>1.2307178555989875</v>
      </c>
      <c r="F49" s="184">
        <v>1.2077702213925294</v>
      </c>
      <c r="G49" s="184">
        <v>1.1852504626030713</v>
      </c>
      <c r="H49" s="184">
        <v>1.1677344459143559</v>
      </c>
      <c r="I49" s="184">
        <v>1.1504772866151294</v>
      </c>
      <c r="J49" s="184">
        <v>1.1334751592267285</v>
      </c>
      <c r="K49" s="184">
        <v>1.1244793246296909</v>
      </c>
      <c r="L49" s="184">
        <v>1.1155548855453283</v>
      </c>
      <c r="M49" s="184">
        <v>1.1067012753425876</v>
      </c>
      <c r="N49" s="184">
        <v>1.0876671010737959</v>
      </c>
      <c r="O49" s="184">
        <v>1.0689602958956226</v>
      </c>
      <c r="P49" s="184">
        <v>1.0505752293814472</v>
      </c>
      <c r="Q49" s="185">
        <f t="shared" si="5"/>
        <v>13.629363543219275</v>
      </c>
      <c r="R49" s="186"/>
      <c r="S49" s="179" t="s">
        <v>502</v>
      </c>
    </row>
    <row r="50" spans="1:19" outlineLevel="1">
      <c r="A50" s="175" t="s">
        <v>490</v>
      </c>
      <c r="B50" s="183" t="s">
        <v>507</v>
      </c>
      <c r="C50" s="183" t="s">
        <v>508</v>
      </c>
      <c r="D50" s="183" t="s">
        <v>79</v>
      </c>
      <c r="E50" s="184">
        <v>0</v>
      </c>
      <c r="F50" s="184">
        <v>0</v>
      </c>
      <c r="G50" s="184">
        <v>0</v>
      </c>
      <c r="H50" s="184">
        <v>0</v>
      </c>
      <c r="I50" s="184">
        <v>0</v>
      </c>
      <c r="J50" s="184">
        <v>0</v>
      </c>
      <c r="K50" s="184">
        <v>0</v>
      </c>
      <c r="L50" s="184">
        <v>0</v>
      </c>
      <c r="M50" s="184">
        <v>0</v>
      </c>
      <c r="N50" s="184">
        <v>0</v>
      </c>
      <c r="O50" s="184">
        <v>0</v>
      </c>
      <c r="P50" s="184">
        <v>0</v>
      </c>
      <c r="Q50" s="185">
        <f t="shared" si="5"/>
        <v>0</v>
      </c>
      <c r="R50" s="186"/>
      <c r="S50" s="179" t="s">
        <v>502</v>
      </c>
    </row>
    <row r="51" spans="1:19" outlineLevel="1">
      <c r="A51" s="175" t="s">
        <v>490</v>
      </c>
      <c r="B51" s="183">
        <v>6666020405</v>
      </c>
      <c r="C51" s="183" t="s">
        <v>509</v>
      </c>
      <c r="D51" s="183" t="s">
        <v>79</v>
      </c>
      <c r="E51" s="184">
        <v>0</v>
      </c>
      <c r="F51" s="184">
        <v>0</v>
      </c>
      <c r="G51" s="184">
        <v>0</v>
      </c>
      <c r="H51" s="184">
        <v>0</v>
      </c>
      <c r="I51" s="184">
        <v>0</v>
      </c>
      <c r="J51" s="184">
        <v>0</v>
      </c>
      <c r="K51" s="184">
        <v>0</v>
      </c>
      <c r="L51" s="184">
        <v>0</v>
      </c>
      <c r="M51" s="184">
        <v>0</v>
      </c>
      <c r="N51" s="184">
        <v>0</v>
      </c>
      <c r="O51" s="184">
        <v>0</v>
      </c>
      <c r="P51" s="184">
        <v>0</v>
      </c>
      <c r="Q51" s="185">
        <f t="shared" si="5"/>
        <v>0</v>
      </c>
      <c r="R51" s="186"/>
      <c r="S51" s="179" t="s">
        <v>502</v>
      </c>
    </row>
    <row r="52" spans="1:19" outlineLevel="1">
      <c r="A52" s="175" t="s">
        <v>490</v>
      </c>
      <c r="B52" s="183">
        <v>6666020495</v>
      </c>
      <c r="C52" s="183" t="s">
        <v>66</v>
      </c>
      <c r="D52" s="183" t="s">
        <v>79</v>
      </c>
      <c r="E52" s="184">
        <v>0</v>
      </c>
      <c r="F52" s="184">
        <v>0</v>
      </c>
      <c r="G52" s="184">
        <v>0</v>
      </c>
      <c r="H52" s="184">
        <v>0</v>
      </c>
      <c r="I52" s="184">
        <v>0</v>
      </c>
      <c r="J52" s="184">
        <v>0</v>
      </c>
      <c r="K52" s="184">
        <v>0</v>
      </c>
      <c r="L52" s="184">
        <v>0</v>
      </c>
      <c r="M52" s="184">
        <v>0</v>
      </c>
      <c r="N52" s="184">
        <v>0</v>
      </c>
      <c r="O52" s="184">
        <v>0</v>
      </c>
      <c r="P52" s="184">
        <v>0</v>
      </c>
      <c r="Q52" s="185">
        <f t="shared" si="5"/>
        <v>0</v>
      </c>
      <c r="R52" s="186"/>
      <c r="S52" s="179" t="s">
        <v>502</v>
      </c>
    </row>
    <row r="53" spans="1:19" outlineLevel="1">
      <c r="A53" s="175" t="s">
        <v>490</v>
      </c>
      <c r="B53" s="183">
        <v>6666020504</v>
      </c>
      <c r="C53" s="183" t="s">
        <v>40</v>
      </c>
      <c r="D53" s="183" t="s">
        <v>79</v>
      </c>
      <c r="E53" s="184">
        <v>0</v>
      </c>
      <c r="F53" s="184">
        <v>0</v>
      </c>
      <c r="G53" s="184">
        <v>0</v>
      </c>
      <c r="H53" s="184">
        <v>0</v>
      </c>
      <c r="I53" s="184">
        <v>0</v>
      </c>
      <c r="J53" s="184">
        <v>0</v>
      </c>
      <c r="K53" s="184">
        <v>0</v>
      </c>
      <c r="L53" s="184">
        <v>0</v>
      </c>
      <c r="M53" s="184">
        <v>0</v>
      </c>
      <c r="N53" s="184">
        <v>0</v>
      </c>
      <c r="O53" s="184">
        <v>0</v>
      </c>
      <c r="P53" s="184">
        <v>0</v>
      </c>
      <c r="Q53" s="185">
        <f t="shared" si="5"/>
        <v>0</v>
      </c>
      <c r="R53" s="186"/>
      <c r="S53" s="179" t="s">
        <v>502</v>
      </c>
    </row>
    <row r="54" spans="1:19" outlineLevel="1">
      <c r="A54" s="175" t="s">
        <v>490</v>
      </c>
      <c r="B54" s="183">
        <v>6666020508</v>
      </c>
      <c r="C54" s="183" t="s">
        <v>55</v>
      </c>
      <c r="D54" s="183" t="s">
        <v>79</v>
      </c>
      <c r="E54" s="184">
        <v>0</v>
      </c>
      <c r="F54" s="184">
        <v>0</v>
      </c>
      <c r="G54" s="184">
        <v>0</v>
      </c>
      <c r="H54" s="184">
        <v>0</v>
      </c>
      <c r="I54" s="184">
        <v>0</v>
      </c>
      <c r="J54" s="184">
        <v>0</v>
      </c>
      <c r="K54" s="184">
        <v>0</v>
      </c>
      <c r="L54" s="184">
        <v>0</v>
      </c>
      <c r="M54" s="184">
        <v>0</v>
      </c>
      <c r="N54" s="184">
        <v>0</v>
      </c>
      <c r="O54" s="184">
        <v>0</v>
      </c>
      <c r="P54" s="184">
        <v>0</v>
      </c>
      <c r="Q54" s="185">
        <f t="shared" si="5"/>
        <v>0</v>
      </c>
      <c r="R54" s="186"/>
      <c r="S54" s="179" t="s">
        <v>502</v>
      </c>
    </row>
    <row r="55" spans="1:19" outlineLevel="1">
      <c r="A55" s="175" t="s">
        <v>490</v>
      </c>
      <c r="B55" s="183">
        <v>6666020602</v>
      </c>
      <c r="C55" s="183" t="s">
        <v>56</v>
      </c>
      <c r="D55" s="183" t="s">
        <v>79</v>
      </c>
      <c r="E55" s="184">
        <v>0.40272949192478269</v>
      </c>
      <c r="F55" s="184">
        <v>0.39522030610871706</v>
      </c>
      <c r="G55" s="184">
        <v>0.38785113455222481</v>
      </c>
      <c r="H55" s="184">
        <v>0.38211934438642847</v>
      </c>
      <c r="I55" s="184">
        <v>0.37647226047923993</v>
      </c>
      <c r="J55" s="184">
        <v>0.37090863101402949</v>
      </c>
      <c r="K55" s="184">
        <v>0.3679649117202673</v>
      </c>
      <c r="L55" s="184">
        <v>0.36504455527804297</v>
      </c>
      <c r="M55" s="184">
        <v>0.36214737626789978</v>
      </c>
      <c r="N55" s="184">
        <v>0.35591879731488923</v>
      </c>
      <c r="O55" s="184">
        <v>0.34979734379841687</v>
      </c>
      <c r="P55" s="184">
        <v>0.34378117326625734</v>
      </c>
      <c r="Q55" s="185">
        <f t="shared" si="5"/>
        <v>4.4599553261111957</v>
      </c>
      <c r="R55" s="186"/>
      <c r="S55" s="179" t="s">
        <v>502</v>
      </c>
    </row>
    <row r="56" spans="1:19" outlineLevel="1">
      <c r="A56" s="175" t="s">
        <v>490</v>
      </c>
      <c r="B56" s="183">
        <v>6666020701</v>
      </c>
      <c r="C56" s="183" t="s">
        <v>57</v>
      </c>
      <c r="D56" s="183" t="s">
        <v>79</v>
      </c>
      <c r="E56" s="184">
        <v>0</v>
      </c>
      <c r="F56" s="184">
        <v>0</v>
      </c>
      <c r="G56" s="184">
        <v>0</v>
      </c>
      <c r="H56" s="184">
        <v>0</v>
      </c>
      <c r="I56" s="184">
        <v>0</v>
      </c>
      <c r="J56" s="184">
        <v>0</v>
      </c>
      <c r="K56" s="184">
        <v>0</v>
      </c>
      <c r="L56" s="184">
        <v>0</v>
      </c>
      <c r="M56" s="184">
        <v>0</v>
      </c>
      <c r="N56" s="184">
        <v>0</v>
      </c>
      <c r="O56" s="184">
        <v>0</v>
      </c>
      <c r="P56" s="184">
        <v>0</v>
      </c>
      <c r="Q56" s="185">
        <f t="shared" si="5"/>
        <v>0</v>
      </c>
      <c r="R56" s="186"/>
      <c r="S56" s="179" t="s">
        <v>502</v>
      </c>
    </row>
    <row r="57" spans="1:19" outlineLevel="1">
      <c r="A57" s="175" t="s">
        <v>490</v>
      </c>
      <c r="B57" s="183">
        <v>6666020802</v>
      </c>
      <c r="C57" s="183" t="s">
        <v>58</v>
      </c>
      <c r="D57" s="183" t="s">
        <v>79</v>
      </c>
      <c r="E57" s="184">
        <v>20.408999999999999</v>
      </c>
      <c r="F57" s="184">
        <v>20.408999999999999</v>
      </c>
      <c r="G57" s="184">
        <v>20.409000000000002</v>
      </c>
      <c r="H57" s="184">
        <v>20.408999999999999</v>
      </c>
      <c r="I57" s="184">
        <v>20.408999999999999</v>
      </c>
      <c r="J57" s="184">
        <v>20.408999999999995</v>
      </c>
      <c r="K57" s="184">
        <v>20.408999999999999</v>
      </c>
      <c r="L57" s="184">
        <v>20.408999999999999</v>
      </c>
      <c r="M57" s="184">
        <v>20.408999999999999</v>
      </c>
      <c r="N57" s="184">
        <v>20.408999999999999</v>
      </c>
      <c r="O57" s="184">
        <v>20.408999999999999</v>
      </c>
      <c r="P57" s="184">
        <v>20.408999999999999</v>
      </c>
      <c r="Q57" s="185">
        <f t="shared" si="5"/>
        <v>244.90799999999993</v>
      </c>
      <c r="R57" s="186"/>
      <c r="S57" s="179" t="s">
        <v>502</v>
      </c>
    </row>
    <row r="58" spans="1:19" outlineLevel="1">
      <c r="A58" s="175" t="s">
        <v>490</v>
      </c>
      <c r="B58" s="183">
        <v>6666020803</v>
      </c>
      <c r="C58" s="183" t="s">
        <v>59</v>
      </c>
      <c r="D58" s="183" t="s">
        <v>79</v>
      </c>
      <c r="E58" s="184">
        <v>3.462460198568492</v>
      </c>
      <c r="F58" s="184">
        <v>3.397900096730611</v>
      </c>
      <c r="G58" s="184">
        <v>3.334543765191964</v>
      </c>
      <c r="H58" s="184">
        <v>3.2852647932925758</v>
      </c>
      <c r="I58" s="184">
        <v>3.2367140820616513</v>
      </c>
      <c r="J58" s="184">
        <v>3.1888808690262578</v>
      </c>
      <c r="K58" s="184">
        <v>3.1635722907006523</v>
      </c>
      <c r="L58" s="184">
        <v>3.1384645741077897</v>
      </c>
      <c r="M58" s="184">
        <v>3.1135561251069346</v>
      </c>
      <c r="N58" s="184">
        <v>3.0600060197611145</v>
      </c>
      <c r="O58" s="184">
        <v>3.0073769235981467</v>
      </c>
      <c r="P58" s="184">
        <v>2.9556529961652545</v>
      </c>
      <c r="Q58" s="185">
        <f t="shared" si="5"/>
        <v>38.344392734311441</v>
      </c>
      <c r="R58" s="186"/>
      <c r="S58" s="179" t="s">
        <v>502</v>
      </c>
    </row>
    <row r="59" spans="1:19" outlineLevel="1">
      <c r="A59" s="175" t="s">
        <v>490</v>
      </c>
      <c r="B59" s="183">
        <v>6666021100</v>
      </c>
      <c r="C59" s="183" t="s">
        <v>60</v>
      </c>
      <c r="D59" s="183" t="s">
        <v>79</v>
      </c>
      <c r="E59" s="184">
        <v>17.68615102637667</v>
      </c>
      <c r="F59" s="184">
        <v>17.356379809986919</v>
      </c>
      <c r="G59" s="184">
        <v>17.032757419025437</v>
      </c>
      <c r="H59" s="184">
        <v>16.781041792143288</v>
      </c>
      <c r="I59" s="184">
        <v>16.533046100633786</v>
      </c>
      <c r="J59" s="184">
        <v>16.288715370082546</v>
      </c>
      <c r="K59" s="184">
        <v>16.159439851272367</v>
      </c>
      <c r="L59" s="184">
        <v>16.031190328643223</v>
      </c>
      <c r="M59" s="184">
        <v>15.903958659368277</v>
      </c>
      <c r="N59" s="184">
        <v>15.630426200853341</v>
      </c>
      <c r="O59" s="184">
        <v>15.361598231796894</v>
      </c>
      <c r="P59" s="184">
        <v>15.097393839603827</v>
      </c>
      <c r="Q59" s="185">
        <f t="shared" si="5"/>
        <v>195.86209862978657</v>
      </c>
      <c r="R59" s="186"/>
      <c r="S59" s="179" t="s">
        <v>502</v>
      </c>
    </row>
    <row r="60" spans="1:19" outlineLevel="1">
      <c r="A60" s="175" t="s">
        <v>490</v>
      </c>
      <c r="B60" s="183">
        <v>6666021104</v>
      </c>
      <c r="C60" s="183" t="s">
        <v>510</v>
      </c>
      <c r="D60" s="183" t="s">
        <v>79</v>
      </c>
      <c r="E60" s="184">
        <v>0</v>
      </c>
      <c r="F60" s="184">
        <v>0</v>
      </c>
      <c r="G60" s="184">
        <v>0</v>
      </c>
      <c r="H60" s="184">
        <v>0</v>
      </c>
      <c r="I60" s="184">
        <v>0</v>
      </c>
      <c r="J60" s="184">
        <v>0</v>
      </c>
      <c r="K60" s="184">
        <v>0</v>
      </c>
      <c r="L60" s="184">
        <v>0</v>
      </c>
      <c r="M60" s="184">
        <v>0</v>
      </c>
      <c r="N60" s="184">
        <v>0</v>
      </c>
      <c r="O60" s="184">
        <v>0</v>
      </c>
      <c r="P60" s="184">
        <v>0</v>
      </c>
      <c r="Q60" s="185">
        <f t="shared" si="5"/>
        <v>0</v>
      </c>
      <c r="R60" s="186"/>
      <c r="S60" s="179" t="s">
        <v>502</v>
      </c>
    </row>
    <row r="61" spans="1:19" outlineLevel="1">
      <c r="A61" s="175" t="s">
        <v>490</v>
      </c>
      <c r="B61" s="183">
        <v>6666021902</v>
      </c>
      <c r="C61" s="183" t="s">
        <v>61</v>
      </c>
      <c r="D61" s="183" t="s">
        <v>79</v>
      </c>
      <c r="E61" s="184">
        <v>10.882540529059161</v>
      </c>
      <c r="F61" s="184">
        <v>10.679627604572287</v>
      </c>
      <c r="G61" s="184">
        <v>10.480498139913925</v>
      </c>
      <c r="H61" s="184">
        <v>10.325613930949681</v>
      </c>
      <c r="I61" s="184">
        <v>10.173018651181954</v>
      </c>
      <c r="J61" s="184">
        <v>10.02267847407089</v>
      </c>
      <c r="K61" s="184">
        <v>9.9431334068163597</v>
      </c>
      <c r="L61" s="184">
        <v>9.8642196496194021</v>
      </c>
      <c r="M61" s="184">
        <v>9.7859321920827416</v>
      </c>
      <c r="N61" s="184">
        <v>9.617623776002695</v>
      </c>
      <c r="O61" s="184">
        <v>9.4522100992655442</v>
      </c>
      <c r="P61" s="184">
        <v>9.2896413751995528</v>
      </c>
      <c r="Q61" s="185">
        <f t="shared" si="5"/>
        <v>120.51673782873418</v>
      </c>
      <c r="R61" s="186"/>
      <c r="S61" s="179" t="s">
        <v>502</v>
      </c>
    </row>
    <row r="62" spans="1:19" s="200" customFormat="1" outlineLevel="1">
      <c r="A62" s="180" t="s">
        <v>490</v>
      </c>
      <c r="B62" s="196">
        <v>6666022100</v>
      </c>
      <c r="C62" s="196" t="s">
        <v>62</v>
      </c>
      <c r="D62" s="196" t="s">
        <v>79</v>
      </c>
      <c r="E62" s="197">
        <v>13.76681007508475</v>
      </c>
      <c r="F62" s="197">
        <v>13.510117836197008</v>
      </c>
      <c r="G62" s="197">
        <v>13.258211811773315</v>
      </c>
      <c r="H62" s="197">
        <v>13.062277647067306</v>
      </c>
      <c r="I62" s="197">
        <v>12.869239061150058</v>
      </c>
      <c r="J62" s="197">
        <v>12.679053262216806</v>
      </c>
      <c r="K62" s="197">
        <v>12.578425855373816</v>
      </c>
      <c r="L62" s="197">
        <v>12.478597078743865</v>
      </c>
      <c r="M62" s="197">
        <v>12.379560593991929</v>
      </c>
      <c r="N62" s="197">
        <v>12.166644318419586</v>
      </c>
      <c r="O62" s="197">
        <v>11.957389993532761</v>
      </c>
      <c r="P62" s="197">
        <v>11.751734637378632</v>
      </c>
      <c r="Q62" s="198">
        <f t="shared" si="5"/>
        <v>152.45806217092985</v>
      </c>
      <c r="R62" s="199"/>
      <c r="S62" s="179" t="s">
        <v>502</v>
      </c>
    </row>
    <row r="63" spans="1:19" outlineLevel="1">
      <c r="A63" s="175" t="s">
        <v>490</v>
      </c>
      <c r="B63" s="183">
        <v>6666022300</v>
      </c>
      <c r="C63" s="183" t="s">
        <v>63</v>
      </c>
      <c r="D63" s="183" t="s">
        <v>79</v>
      </c>
      <c r="E63" s="184">
        <v>0</v>
      </c>
      <c r="F63" s="184">
        <v>0</v>
      </c>
      <c r="G63" s="184">
        <v>0</v>
      </c>
      <c r="H63" s="184">
        <v>0</v>
      </c>
      <c r="I63" s="184">
        <v>0</v>
      </c>
      <c r="J63" s="184">
        <v>0</v>
      </c>
      <c r="K63" s="184">
        <v>0</v>
      </c>
      <c r="L63" s="184">
        <v>0</v>
      </c>
      <c r="M63" s="184">
        <v>0</v>
      </c>
      <c r="N63" s="184">
        <v>0</v>
      </c>
      <c r="O63" s="184">
        <v>0</v>
      </c>
      <c r="P63" s="184">
        <v>0</v>
      </c>
      <c r="Q63" s="185">
        <f t="shared" si="5"/>
        <v>0</v>
      </c>
      <c r="R63" s="186"/>
      <c r="S63" s="179" t="s">
        <v>502</v>
      </c>
    </row>
    <row r="64" spans="1:19" outlineLevel="1">
      <c r="A64" s="175" t="s">
        <v>490</v>
      </c>
      <c r="B64" s="183">
        <v>6666029700</v>
      </c>
      <c r="C64" s="183" t="s">
        <v>169</v>
      </c>
      <c r="D64" s="183" t="s">
        <v>79</v>
      </c>
      <c r="E64" s="184">
        <v>0</v>
      </c>
      <c r="F64" s="184">
        <v>0</v>
      </c>
      <c r="G64" s="184">
        <v>0</v>
      </c>
      <c r="H64" s="184">
        <v>0</v>
      </c>
      <c r="I64" s="184">
        <v>0</v>
      </c>
      <c r="J64" s="184">
        <v>0</v>
      </c>
      <c r="K64" s="184">
        <v>0</v>
      </c>
      <c r="L64" s="184">
        <v>0</v>
      </c>
      <c r="M64" s="184">
        <v>0</v>
      </c>
      <c r="N64" s="184">
        <v>0</v>
      </c>
      <c r="O64" s="184">
        <v>0</v>
      </c>
      <c r="P64" s="184">
        <v>0</v>
      </c>
      <c r="Q64" s="185">
        <f t="shared" si="5"/>
        <v>0</v>
      </c>
      <c r="R64" s="186"/>
      <c r="S64" s="179" t="s">
        <v>502</v>
      </c>
    </row>
    <row r="65" spans="1:19" outlineLevel="1">
      <c r="A65" s="175" t="s">
        <v>490</v>
      </c>
      <c r="B65" s="183">
        <v>6666029900</v>
      </c>
      <c r="C65" s="183" t="s">
        <v>64</v>
      </c>
      <c r="D65" s="183" t="s">
        <v>79</v>
      </c>
      <c r="E65" s="184">
        <v>0</v>
      </c>
      <c r="F65" s="184">
        <v>0</v>
      </c>
      <c r="G65" s="184">
        <v>0</v>
      </c>
      <c r="H65" s="184">
        <v>0</v>
      </c>
      <c r="I65" s="184">
        <v>0</v>
      </c>
      <c r="J65" s="184">
        <v>0</v>
      </c>
      <c r="K65" s="184">
        <v>0</v>
      </c>
      <c r="L65" s="184">
        <v>0</v>
      </c>
      <c r="M65" s="184">
        <v>0</v>
      </c>
      <c r="N65" s="184">
        <v>0</v>
      </c>
      <c r="O65" s="184">
        <v>0</v>
      </c>
      <c r="P65" s="184">
        <v>0</v>
      </c>
      <c r="Q65" s="185">
        <f t="shared" si="5"/>
        <v>0</v>
      </c>
      <c r="R65" s="186"/>
      <c r="S65" s="179" t="s">
        <v>502</v>
      </c>
    </row>
    <row r="66" spans="1:19" outlineLevel="1">
      <c r="A66" s="175" t="s">
        <v>490</v>
      </c>
      <c r="B66" s="183">
        <v>6666029996</v>
      </c>
      <c r="C66" s="183" t="s">
        <v>511</v>
      </c>
      <c r="D66" s="183" t="s">
        <v>79</v>
      </c>
      <c r="E66" s="184">
        <v>0</v>
      </c>
      <c r="F66" s="184">
        <v>0</v>
      </c>
      <c r="G66" s="184">
        <v>0</v>
      </c>
      <c r="H66" s="184">
        <v>0</v>
      </c>
      <c r="I66" s="184">
        <v>0</v>
      </c>
      <c r="J66" s="184">
        <v>0</v>
      </c>
      <c r="K66" s="184">
        <v>0</v>
      </c>
      <c r="L66" s="184">
        <v>0</v>
      </c>
      <c r="M66" s="184">
        <v>0</v>
      </c>
      <c r="N66" s="184">
        <v>0</v>
      </c>
      <c r="O66" s="184">
        <v>0</v>
      </c>
      <c r="P66" s="184">
        <v>0</v>
      </c>
      <c r="Q66" s="185">
        <f t="shared" si="5"/>
        <v>0</v>
      </c>
      <c r="R66" s="186"/>
      <c r="S66" s="179" t="s">
        <v>502</v>
      </c>
    </row>
    <row r="67" spans="1:19" outlineLevel="1">
      <c r="A67" s="175" t="s">
        <v>490</v>
      </c>
      <c r="B67" s="183">
        <v>6666029997</v>
      </c>
      <c r="C67" s="183" t="s">
        <v>65</v>
      </c>
      <c r="D67" s="183" t="s">
        <v>79</v>
      </c>
      <c r="E67" s="184">
        <v>0</v>
      </c>
      <c r="F67" s="184">
        <v>0</v>
      </c>
      <c r="G67" s="184">
        <v>0</v>
      </c>
      <c r="H67" s="184">
        <v>0</v>
      </c>
      <c r="I67" s="184">
        <v>0</v>
      </c>
      <c r="J67" s="184">
        <v>0</v>
      </c>
      <c r="K67" s="184">
        <v>0</v>
      </c>
      <c r="L67" s="184">
        <v>0</v>
      </c>
      <c r="M67" s="184">
        <v>0</v>
      </c>
      <c r="N67" s="184">
        <v>0</v>
      </c>
      <c r="O67" s="184">
        <v>0</v>
      </c>
      <c r="P67" s="184">
        <v>0</v>
      </c>
      <c r="Q67" s="185">
        <f t="shared" si="5"/>
        <v>0</v>
      </c>
      <c r="R67" s="186"/>
      <c r="S67" s="179" t="s">
        <v>502</v>
      </c>
    </row>
    <row r="68" spans="1:19" outlineLevel="1">
      <c r="A68" s="175" t="s">
        <v>490</v>
      </c>
      <c r="B68" s="183">
        <v>6666030702</v>
      </c>
      <c r="C68" s="183" t="s">
        <v>512</v>
      </c>
      <c r="D68" s="183" t="s">
        <v>79</v>
      </c>
      <c r="E68" s="184">
        <v>0</v>
      </c>
      <c r="F68" s="184">
        <v>0</v>
      </c>
      <c r="G68" s="184">
        <v>0</v>
      </c>
      <c r="H68" s="184">
        <v>0</v>
      </c>
      <c r="I68" s="184">
        <v>0</v>
      </c>
      <c r="J68" s="184">
        <v>0</v>
      </c>
      <c r="K68" s="184">
        <v>0</v>
      </c>
      <c r="L68" s="184">
        <v>0</v>
      </c>
      <c r="M68" s="184">
        <v>0</v>
      </c>
      <c r="N68" s="184">
        <v>0</v>
      </c>
      <c r="O68" s="184">
        <v>0</v>
      </c>
      <c r="P68" s="184">
        <v>0</v>
      </c>
      <c r="Q68" s="185">
        <f t="shared" si="5"/>
        <v>0</v>
      </c>
      <c r="R68" s="186"/>
      <c r="S68" s="179" t="s">
        <v>502</v>
      </c>
    </row>
    <row r="69" spans="1:19" outlineLevel="1">
      <c r="A69" s="175" t="s">
        <v>490</v>
      </c>
      <c r="B69" s="183">
        <v>6666031200</v>
      </c>
      <c r="C69" s="183" t="s">
        <v>68</v>
      </c>
      <c r="D69" s="183" t="s">
        <v>79</v>
      </c>
      <c r="E69" s="184">
        <v>0</v>
      </c>
      <c r="F69" s="184">
        <v>0</v>
      </c>
      <c r="G69" s="184">
        <v>0</v>
      </c>
      <c r="H69" s="184">
        <v>0</v>
      </c>
      <c r="I69" s="184">
        <v>0</v>
      </c>
      <c r="J69" s="184">
        <v>0</v>
      </c>
      <c r="K69" s="184">
        <v>0</v>
      </c>
      <c r="L69" s="184">
        <v>0</v>
      </c>
      <c r="M69" s="184">
        <v>0</v>
      </c>
      <c r="N69" s="184">
        <v>0</v>
      </c>
      <c r="O69" s="184">
        <v>0</v>
      </c>
      <c r="P69" s="184">
        <v>0</v>
      </c>
      <c r="Q69" s="185">
        <f t="shared" si="5"/>
        <v>0</v>
      </c>
      <c r="R69" s="186"/>
      <c r="S69" s="179" t="s">
        <v>502</v>
      </c>
    </row>
    <row r="70" spans="1:19" outlineLevel="1">
      <c r="A70" s="175" t="s">
        <v>490</v>
      </c>
      <c r="B70" s="183">
        <v>6666050107</v>
      </c>
      <c r="C70" s="183" t="s">
        <v>69</v>
      </c>
      <c r="D70" s="183" t="s">
        <v>79</v>
      </c>
      <c r="E70" s="184">
        <v>0</v>
      </c>
      <c r="F70" s="184">
        <v>0</v>
      </c>
      <c r="G70" s="184">
        <v>0</v>
      </c>
      <c r="H70" s="184">
        <v>0</v>
      </c>
      <c r="I70" s="184">
        <v>0</v>
      </c>
      <c r="J70" s="184">
        <v>0</v>
      </c>
      <c r="K70" s="184">
        <v>0</v>
      </c>
      <c r="L70" s="184">
        <v>0</v>
      </c>
      <c r="M70" s="184">
        <v>0</v>
      </c>
      <c r="N70" s="184">
        <v>0</v>
      </c>
      <c r="O70" s="184">
        <v>0</v>
      </c>
      <c r="P70" s="184">
        <v>0</v>
      </c>
      <c r="Q70" s="185">
        <f t="shared" si="5"/>
        <v>0</v>
      </c>
      <c r="R70" s="186"/>
      <c r="S70" s="179" t="s">
        <v>502</v>
      </c>
    </row>
    <row r="71" spans="1:19" outlineLevel="1">
      <c r="A71" s="175" t="s">
        <v>490</v>
      </c>
      <c r="B71" s="183">
        <v>6666070100</v>
      </c>
      <c r="C71" s="183" t="s">
        <v>74</v>
      </c>
      <c r="D71" s="183" t="s">
        <v>79</v>
      </c>
      <c r="E71" s="184">
        <v>0</v>
      </c>
      <c r="F71" s="184">
        <v>0</v>
      </c>
      <c r="G71" s="184">
        <v>0</v>
      </c>
      <c r="H71" s="184">
        <v>0</v>
      </c>
      <c r="I71" s="184">
        <v>0</v>
      </c>
      <c r="J71" s="184">
        <v>0</v>
      </c>
      <c r="K71" s="184">
        <v>0</v>
      </c>
      <c r="L71" s="184">
        <v>0</v>
      </c>
      <c r="M71" s="184">
        <v>0</v>
      </c>
      <c r="N71" s="184">
        <v>0</v>
      </c>
      <c r="O71" s="184">
        <v>0</v>
      </c>
      <c r="P71" s="184">
        <v>0</v>
      </c>
      <c r="Q71" s="185">
        <f t="shared" si="5"/>
        <v>0</v>
      </c>
      <c r="R71" s="186"/>
      <c r="S71" s="179" t="s">
        <v>502</v>
      </c>
    </row>
    <row r="72" spans="1:19" outlineLevel="1">
      <c r="A72" s="175" t="s">
        <v>490</v>
      </c>
      <c r="B72" s="183">
        <v>6666070300</v>
      </c>
      <c r="C72" s="183" t="s">
        <v>255</v>
      </c>
      <c r="D72" s="183" t="s">
        <v>79</v>
      </c>
      <c r="E72" s="184">
        <v>0</v>
      </c>
      <c r="F72" s="184">
        <v>0</v>
      </c>
      <c r="G72" s="184">
        <v>0</v>
      </c>
      <c r="H72" s="184">
        <v>0</v>
      </c>
      <c r="I72" s="184">
        <v>0</v>
      </c>
      <c r="J72" s="184">
        <v>0</v>
      </c>
      <c r="K72" s="184">
        <v>0</v>
      </c>
      <c r="L72" s="184">
        <v>0</v>
      </c>
      <c r="M72" s="184">
        <v>0</v>
      </c>
      <c r="N72" s="184">
        <v>0</v>
      </c>
      <c r="O72" s="184">
        <v>0</v>
      </c>
      <c r="P72" s="184">
        <v>0</v>
      </c>
      <c r="Q72" s="185">
        <f t="shared" si="5"/>
        <v>0</v>
      </c>
      <c r="R72" s="186"/>
      <c r="S72" s="179" t="s">
        <v>502</v>
      </c>
    </row>
    <row r="73" spans="1:19" s="200" customFormat="1" outlineLevel="1">
      <c r="A73" s="180" t="s">
        <v>490</v>
      </c>
      <c r="B73" s="196">
        <v>6666070400</v>
      </c>
      <c r="C73" s="196" t="s">
        <v>72</v>
      </c>
      <c r="D73" s="196" t="s">
        <v>79</v>
      </c>
      <c r="E73" s="197">
        <v>14.9</v>
      </c>
      <c r="F73" s="197">
        <v>36.4</v>
      </c>
      <c r="G73" s="197">
        <v>11.9</v>
      </c>
      <c r="H73" s="197">
        <v>12.9</v>
      </c>
      <c r="I73" s="197">
        <v>12.4</v>
      </c>
      <c r="J73" s="197">
        <v>17.899999999999999</v>
      </c>
      <c r="K73" s="197">
        <v>18.2</v>
      </c>
      <c r="L73" s="197">
        <v>12.9</v>
      </c>
      <c r="M73" s="197">
        <v>13.4</v>
      </c>
      <c r="N73" s="197">
        <v>27.9</v>
      </c>
      <c r="O73" s="197">
        <v>17.899999999999999</v>
      </c>
      <c r="P73" s="197">
        <v>11.9</v>
      </c>
      <c r="Q73" s="198">
        <f t="shared" si="5"/>
        <v>208.60000000000002</v>
      </c>
      <c r="R73" s="199"/>
      <c r="S73" s="179" t="s">
        <v>502</v>
      </c>
    </row>
    <row r="74" spans="1:19" outlineLevel="1">
      <c r="A74" s="175" t="s">
        <v>490</v>
      </c>
      <c r="B74" s="183">
        <v>5401050201</v>
      </c>
      <c r="C74" s="183" t="s">
        <v>513</v>
      </c>
      <c r="D74" s="183" t="s">
        <v>79</v>
      </c>
      <c r="E74" s="184">
        <v>0</v>
      </c>
      <c r="F74" s="184">
        <v>0</v>
      </c>
      <c r="G74" s="184">
        <v>0</v>
      </c>
      <c r="H74" s="184">
        <v>0</v>
      </c>
      <c r="I74" s="184">
        <v>0</v>
      </c>
      <c r="J74" s="184">
        <v>0</v>
      </c>
      <c r="K74" s="184">
        <v>0</v>
      </c>
      <c r="L74" s="184">
        <v>0</v>
      </c>
      <c r="M74" s="184">
        <v>0</v>
      </c>
      <c r="N74" s="184">
        <v>0</v>
      </c>
      <c r="O74" s="184">
        <v>0</v>
      </c>
      <c r="P74" s="184">
        <v>0</v>
      </c>
      <c r="Q74" s="185">
        <f t="shared" si="5"/>
        <v>0</v>
      </c>
      <c r="R74" s="186"/>
      <c r="S74" s="179" t="s">
        <v>502</v>
      </c>
    </row>
    <row r="75" spans="1:19" outlineLevel="1">
      <c r="A75" s="175" t="s">
        <v>490</v>
      </c>
      <c r="B75" s="183">
        <v>5401020212</v>
      </c>
      <c r="C75" s="183" t="s">
        <v>514</v>
      </c>
      <c r="D75" s="183" t="s">
        <v>79</v>
      </c>
      <c r="E75" s="184">
        <v>0</v>
      </c>
      <c r="F75" s="184">
        <v>0</v>
      </c>
      <c r="G75" s="184">
        <v>0</v>
      </c>
      <c r="H75" s="184">
        <v>0</v>
      </c>
      <c r="I75" s="184">
        <v>0</v>
      </c>
      <c r="J75" s="184">
        <v>0</v>
      </c>
      <c r="K75" s="184">
        <v>0</v>
      </c>
      <c r="L75" s="184">
        <v>0</v>
      </c>
      <c r="M75" s="184">
        <v>0</v>
      </c>
      <c r="N75" s="184">
        <v>0</v>
      </c>
      <c r="O75" s="184">
        <v>0</v>
      </c>
      <c r="P75" s="184">
        <v>0</v>
      </c>
      <c r="Q75" s="185">
        <f t="shared" si="5"/>
        <v>0</v>
      </c>
      <c r="S75" s="179" t="s">
        <v>502</v>
      </c>
    </row>
    <row r="76" spans="1:19" s="194" customFormat="1">
      <c r="A76" s="175"/>
      <c r="B76" s="187" t="s">
        <v>492</v>
      </c>
      <c r="C76" s="188" t="s">
        <v>79</v>
      </c>
      <c r="D76" s="189"/>
      <c r="E76" s="190">
        <f t="shared" ref="E76:Q76" si="6">SUM(E29:E75)</f>
        <v>97.661744735713668</v>
      </c>
      <c r="F76" s="191">
        <f t="shared" si="6"/>
        <v>114.99433918410074</v>
      </c>
      <c r="G76" s="191">
        <f t="shared" si="6"/>
        <v>92.358197471509101</v>
      </c>
      <c r="H76" s="191">
        <f t="shared" si="6"/>
        <v>92.470770907890753</v>
      </c>
      <c r="I76" s="191">
        <f t="shared" si="6"/>
        <v>88.234204198298556</v>
      </c>
      <c r="J76" s="191">
        <f t="shared" si="6"/>
        <v>92.915112510638949</v>
      </c>
      <c r="K76" s="191">
        <f t="shared" si="6"/>
        <v>95.579305558050336</v>
      </c>
      <c r="L76" s="191">
        <f t="shared" si="6"/>
        <v>89.827160275843596</v>
      </c>
      <c r="M76" s="191">
        <f t="shared" si="6"/>
        <v>87.125258292111951</v>
      </c>
      <c r="N76" s="191">
        <f t="shared" si="6"/>
        <v>100.70827104875866</v>
      </c>
      <c r="O76" s="191">
        <f t="shared" si="6"/>
        <v>92.466505036077507</v>
      </c>
      <c r="P76" s="191">
        <f t="shared" si="6"/>
        <v>85.535049175506146</v>
      </c>
      <c r="Q76" s="190">
        <f t="shared" si="6"/>
        <v>1129.8759183944999</v>
      </c>
      <c r="R76" s="201" t="s">
        <v>402</v>
      </c>
    </row>
    <row r="77" spans="1:19" outlineLevel="1">
      <c r="A77" s="175" t="s">
        <v>490</v>
      </c>
      <c r="B77" s="183">
        <v>6666110203</v>
      </c>
      <c r="C77" s="183" t="s">
        <v>80</v>
      </c>
      <c r="D77" s="183" t="s">
        <v>82</v>
      </c>
      <c r="E77" s="184">
        <v>41.201085397662183</v>
      </c>
      <c r="F77" s="184">
        <v>32.234597263219101</v>
      </c>
      <c r="G77" s="184">
        <v>33.617705482904057</v>
      </c>
      <c r="H77" s="184">
        <v>32.606489885870545</v>
      </c>
      <c r="I77" s="184">
        <v>33.94166917181257</v>
      </c>
      <c r="J77" s="184">
        <v>31.521262902094332</v>
      </c>
      <c r="K77" s="184">
        <v>33.838648794893906</v>
      </c>
      <c r="L77" s="184">
        <v>30.171089364298705</v>
      </c>
      <c r="M77" s="184">
        <v>28.756780212609531</v>
      </c>
      <c r="N77" s="184">
        <v>25.768305545296531</v>
      </c>
      <c r="O77" s="184">
        <v>26.723114081185777</v>
      </c>
      <c r="P77" s="184">
        <v>26.674679877510727</v>
      </c>
      <c r="Q77" s="185">
        <f>F77+E77+G77+H77+I77+J77+K77+L77+M77+N77+O77+P77</f>
        <v>377.055427979358</v>
      </c>
      <c r="S77" s="179" t="s">
        <v>515</v>
      </c>
    </row>
    <row r="78" spans="1:19" outlineLevel="1">
      <c r="A78" s="175" t="s">
        <v>490</v>
      </c>
      <c r="B78" s="183">
        <v>5102040000</v>
      </c>
      <c r="C78" s="183" t="s">
        <v>516</v>
      </c>
      <c r="D78" s="183" t="s">
        <v>82</v>
      </c>
      <c r="E78" s="184">
        <v>0</v>
      </c>
      <c r="F78" s="184">
        <v>0</v>
      </c>
      <c r="G78" s="184">
        <v>0</v>
      </c>
      <c r="H78" s="184">
        <v>0</v>
      </c>
      <c r="I78" s="184">
        <v>0</v>
      </c>
      <c r="J78" s="184">
        <v>0</v>
      </c>
      <c r="K78" s="184">
        <v>0</v>
      </c>
      <c r="L78" s="184">
        <v>0</v>
      </c>
      <c r="M78" s="184">
        <v>0</v>
      </c>
      <c r="N78" s="184">
        <v>0</v>
      </c>
      <c r="O78" s="184">
        <v>0</v>
      </c>
      <c r="P78" s="184">
        <v>0</v>
      </c>
      <c r="Q78" s="185"/>
      <c r="S78" s="179" t="s">
        <v>515</v>
      </c>
    </row>
    <row r="79" spans="1:19" outlineLevel="1">
      <c r="A79" s="175" t="s">
        <v>498</v>
      </c>
      <c r="B79" s="183">
        <v>6666050307</v>
      </c>
      <c r="C79" s="183" t="s">
        <v>81</v>
      </c>
      <c r="D79" s="183" t="s">
        <v>82</v>
      </c>
      <c r="E79" s="184">
        <v>0</v>
      </c>
      <c r="F79" s="184">
        <v>0</v>
      </c>
      <c r="G79" s="184">
        <v>0</v>
      </c>
      <c r="H79" s="184">
        <v>0</v>
      </c>
      <c r="I79" s="184">
        <v>0</v>
      </c>
      <c r="J79" s="184">
        <v>0</v>
      </c>
      <c r="K79" s="184">
        <v>0</v>
      </c>
      <c r="L79" s="184">
        <v>0</v>
      </c>
      <c r="M79" s="184">
        <v>0</v>
      </c>
      <c r="N79" s="184">
        <v>0</v>
      </c>
      <c r="O79" s="184">
        <v>0</v>
      </c>
      <c r="P79" s="184">
        <v>0</v>
      </c>
      <c r="Q79" s="185"/>
      <c r="S79" s="179" t="s">
        <v>515</v>
      </c>
    </row>
    <row r="80" spans="1:19" outlineLevel="1">
      <c r="A80" s="175" t="s">
        <v>498</v>
      </c>
      <c r="B80" s="183">
        <v>6666050312</v>
      </c>
      <c r="C80" s="183" t="s">
        <v>70</v>
      </c>
      <c r="D80" s="183" t="s">
        <v>79</v>
      </c>
      <c r="E80" s="184">
        <v>0</v>
      </c>
      <c r="F80" s="184">
        <v>0</v>
      </c>
      <c r="G80" s="184">
        <v>0</v>
      </c>
      <c r="H80" s="184">
        <v>0</v>
      </c>
      <c r="I80" s="184">
        <v>0</v>
      </c>
      <c r="J80" s="184">
        <v>0</v>
      </c>
      <c r="K80" s="184">
        <v>0</v>
      </c>
      <c r="L80" s="184">
        <v>0</v>
      </c>
      <c r="M80" s="184">
        <v>0</v>
      </c>
      <c r="N80" s="184">
        <v>0</v>
      </c>
      <c r="O80" s="184">
        <v>0</v>
      </c>
      <c r="P80" s="184">
        <v>0</v>
      </c>
      <c r="Q80" s="185"/>
      <c r="S80" s="179" t="s">
        <v>515</v>
      </c>
    </row>
    <row r="81" spans="1:19" s="194" customFormat="1">
      <c r="A81" s="175"/>
      <c r="B81" s="187" t="s">
        <v>497</v>
      </c>
      <c r="C81" s="188" t="s">
        <v>82</v>
      </c>
      <c r="D81" s="189"/>
      <c r="E81" s="190">
        <f t="shared" ref="E81:Q81" si="7">SUM(E77:E80)</f>
        <v>41.201085397662183</v>
      </c>
      <c r="F81" s="191">
        <f t="shared" si="7"/>
        <v>32.234597263219101</v>
      </c>
      <c r="G81" s="191">
        <f t="shared" si="7"/>
        <v>33.617705482904057</v>
      </c>
      <c r="H81" s="191">
        <f t="shared" si="7"/>
        <v>32.606489885870545</v>
      </c>
      <c r="I81" s="191">
        <f t="shared" si="7"/>
        <v>33.94166917181257</v>
      </c>
      <c r="J81" s="191">
        <f t="shared" si="7"/>
        <v>31.521262902094332</v>
      </c>
      <c r="K81" s="191">
        <f t="shared" si="7"/>
        <v>33.838648794893906</v>
      </c>
      <c r="L81" s="191">
        <f t="shared" si="7"/>
        <v>30.171089364298705</v>
      </c>
      <c r="M81" s="191">
        <f t="shared" si="7"/>
        <v>28.756780212609531</v>
      </c>
      <c r="N81" s="191">
        <f t="shared" si="7"/>
        <v>25.768305545296531</v>
      </c>
      <c r="O81" s="191">
        <f t="shared" si="7"/>
        <v>26.723114081185777</v>
      </c>
      <c r="P81" s="191">
        <f t="shared" si="7"/>
        <v>26.674679877510727</v>
      </c>
      <c r="Q81" s="190">
        <f t="shared" si="7"/>
        <v>377.055427979358</v>
      </c>
      <c r="R81" s="186" t="s">
        <v>145</v>
      </c>
    </row>
    <row r="82" spans="1:19" outlineLevel="1">
      <c r="A82" s="175" t="s">
        <v>498</v>
      </c>
      <c r="B82" s="183">
        <v>6666100203</v>
      </c>
      <c r="C82" s="183" t="s">
        <v>83</v>
      </c>
      <c r="D82" s="183" t="s">
        <v>84</v>
      </c>
      <c r="E82" s="184">
        <v>12.5</v>
      </c>
      <c r="F82" s="184">
        <v>12.5</v>
      </c>
      <c r="G82" s="184">
        <v>12.5</v>
      </c>
      <c r="H82" s="184">
        <v>12.5</v>
      </c>
      <c r="I82" s="184">
        <v>12.5</v>
      </c>
      <c r="J82" s="184">
        <v>12.5</v>
      </c>
      <c r="K82" s="184">
        <v>12.5</v>
      </c>
      <c r="L82" s="184">
        <v>12.5</v>
      </c>
      <c r="M82" s="184">
        <v>12.5</v>
      </c>
      <c r="N82" s="184">
        <v>12.5</v>
      </c>
      <c r="O82" s="184">
        <v>12.5</v>
      </c>
      <c r="P82" s="184">
        <v>12.5</v>
      </c>
      <c r="Q82" s="185">
        <f>F82+E82+G82+H82+I82+J82+K82+L82+M82+N82+O82+P82</f>
        <v>150</v>
      </c>
      <c r="S82" s="179" t="s">
        <v>517</v>
      </c>
    </row>
    <row r="83" spans="1:19" s="194" customFormat="1">
      <c r="A83" s="175"/>
      <c r="B83" s="187" t="s">
        <v>492</v>
      </c>
      <c r="C83" s="188" t="s">
        <v>84</v>
      </c>
      <c r="D83" s="189"/>
      <c r="E83" s="190">
        <f>SUM(E82)</f>
        <v>12.5</v>
      </c>
      <c r="F83" s="191">
        <f t="shared" ref="F83:Q83" si="8">+F82</f>
        <v>12.5</v>
      </c>
      <c r="G83" s="191">
        <f t="shared" si="8"/>
        <v>12.5</v>
      </c>
      <c r="H83" s="191">
        <f t="shared" si="8"/>
        <v>12.5</v>
      </c>
      <c r="I83" s="191">
        <f t="shared" si="8"/>
        <v>12.5</v>
      </c>
      <c r="J83" s="191">
        <f t="shared" si="8"/>
        <v>12.5</v>
      </c>
      <c r="K83" s="191">
        <f t="shared" si="8"/>
        <v>12.5</v>
      </c>
      <c r="L83" s="191">
        <f t="shared" si="8"/>
        <v>12.5</v>
      </c>
      <c r="M83" s="191">
        <f t="shared" si="8"/>
        <v>12.5</v>
      </c>
      <c r="N83" s="191">
        <f t="shared" si="8"/>
        <v>12.5</v>
      </c>
      <c r="O83" s="191">
        <f t="shared" si="8"/>
        <v>12.5</v>
      </c>
      <c r="P83" s="191">
        <f t="shared" si="8"/>
        <v>12.5</v>
      </c>
      <c r="Q83" s="190">
        <f t="shared" si="8"/>
        <v>150</v>
      </c>
      <c r="R83" s="186" t="s">
        <v>403</v>
      </c>
    </row>
    <row r="84" spans="1:19" outlineLevel="1">
      <c r="A84" s="175" t="s">
        <v>498</v>
      </c>
      <c r="B84" s="183">
        <v>5301070000</v>
      </c>
      <c r="C84" s="183" t="s">
        <v>85</v>
      </c>
      <c r="D84" s="183" t="s">
        <v>86</v>
      </c>
      <c r="E84" s="184">
        <v>-86.744226252432981</v>
      </c>
      <c r="F84" s="184">
        <v>-87.098721301672896</v>
      </c>
      <c r="G84" s="184">
        <v>-78.973517699181571</v>
      </c>
      <c r="H84" s="184">
        <v>-70.049217791879329</v>
      </c>
      <c r="I84" s="184">
        <v>-48.163271618524888</v>
      </c>
      <c r="J84" s="184">
        <v>-73.783966025925722</v>
      </c>
      <c r="K84" s="184">
        <v>-57.973133174212734</v>
      </c>
      <c r="L84" s="184">
        <v>-60.841719003155816</v>
      </c>
      <c r="M84" s="184">
        <v>-95.225369815268934</v>
      </c>
      <c r="N84" s="184">
        <v>-113.24797123358378</v>
      </c>
      <c r="O84" s="184">
        <v>-119.41386447072375</v>
      </c>
      <c r="P84" s="184">
        <v>-83.548952058021726</v>
      </c>
      <c r="Q84" s="185">
        <f>F84+E84+G84+H84+I84+J84+K84+L84+M84+N84+O84+P84</f>
        <v>-975.06393044458423</v>
      </c>
      <c r="S84" s="179" t="s">
        <v>518</v>
      </c>
    </row>
    <row r="85" spans="1:19" s="194" customFormat="1">
      <c r="A85" s="175"/>
      <c r="B85" s="187" t="s">
        <v>497</v>
      </c>
      <c r="C85" s="188" t="s">
        <v>86</v>
      </c>
      <c r="D85" s="189"/>
      <c r="E85" s="190">
        <f>SUM(E84)</f>
        <v>-86.744226252432981</v>
      </c>
      <c r="F85" s="191">
        <f t="shared" ref="F85:Q85" si="9">+F84</f>
        <v>-87.098721301672896</v>
      </c>
      <c r="G85" s="191">
        <f t="shared" si="9"/>
        <v>-78.973517699181571</v>
      </c>
      <c r="H85" s="191">
        <f t="shared" si="9"/>
        <v>-70.049217791879329</v>
      </c>
      <c r="I85" s="191">
        <f t="shared" si="9"/>
        <v>-48.163271618524888</v>
      </c>
      <c r="J85" s="191">
        <f t="shared" si="9"/>
        <v>-73.783966025925722</v>
      </c>
      <c r="K85" s="191">
        <f t="shared" si="9"/>
        <v>-57.973133174212734</v>
      </c>
      <c r="L85" s="191">
        <f t="shared" si="9"/>
        <v>-60.841719003155816</v>
      </c>
      <c r="M85" s="191">
        <f t="shared" si="9"/>
        <v>-95.225369815268934</v>
      </c>
      <c r="N85" s="191">
        <f t="shared" si="9"/>
        <v>-113.24797123358378</v>
      </c>
      <c r="O85" s="191">
        <f t="shared" si="9"/>
        <v>-119.41386447072375</v>
      </c>
      <c r="P85" s="191">
        <f t="shared" si="9"/>
        <v>-83.548952058021726</v>
      </c>
      <c r="Q85" s="190">
        <f t="shared" si="9"/>
        <v>-975.06393044458423</v>
      </c>
      <c r="R85" s="186" t="s">
        <v>519</v>
      </c>
    </row>
    <row r="86" spans="1:19" outlineLevel="1">
      <c r="A86" s="175" t="s">
        <v>490</v>
      </c>
      <c r="B86" s="183">
        <v>6666021602</v>
      </c>
      <c r="C86" s="183" t="s">
        <v>87</v>
      </c>
      <c r="D86" s="183" t="s">
        <v>88</v>
      </c>
      <c r="E86" s="184">
        <v>32.90043641387431</v>
      </c>
      <c r="F86" s="184">
        <v>32.60377908992681</v>
      </c>
      <c r="G86" s="184">
        <v>32.161074661835414</v>
      </c>
      <c r="H86" s="184">
        <v>28.499136303716696</v>
      </c>
      <c r="I86" s="184">
        <v>26.834030493476099</v>
      </c>
      <c r="J86" s="184">
        <v>27.253299115904849</v>
      </c>
      <c r="K86" s="184">
        <v>31.470252796879858</v>
      </c>
      <c r="L86" s="184">
        <v>26.876367017100993</v>
      </c>
      <c r="M86" s="184">
        <v>26.934233314259469</v>
      </c>
      <c r="N86" s="184">
        <v>33.827590411405126</v>
      </c>
      <c r="O86" s="184">
        <v>34.569136525219641</v>
      </c>
      <c r="P86" s="184">
        <v>35.694138303558638</v>
      </c>
      <c r="Q86" s="185">
        <f>F86+E86+G86+H86+I86+J86+K86+L86+M86+N86+O86+P86</f>
        <v>369.62347444715789</v>
      </c>
      <c r="S86" s="179" t="s">
        <v>520</v>
      </c>
    </row>
    <row r="87" spans="1:19" s="194" customFormat="1">
      <c r="A87" s="175"/>
      <c r="B87" s="187" t="s">
        <v>492</v>
      </c>
      <c r="C87" s="188" t="s">
        <v>88</v>
      </c>
      <c r="D87" s="189"/>
      <c r="E87" s="190">
        <f>SUM(E86:E86)</f>
        <v>32.90043641387431</v>
      </c>
      <c r="F87" s="191">
        <f t="shared" ref="F87:P87" si="10">+SUM(F86:F86)</f>
        <v>32.60377908992681</v>
      </c>
      <c r="G87" s="191">
        <f t="shared" si="10"/>
        <v>32.161074661835414</v>
      </c>
      <c r="H87" s="191">
        <f t="shared" si="10"/>
        <v>28.499136303716696</v>
      </c>
      <c r="I87" s="191">
        <f t="shared" si="10"/>
        <v>26.834030493476099</v>
      </c>
      <c r="J87" s="191">
        <f t="shared" si="10"/>
        <v>27.253299115904849</v>
      </c>
      <c r="K87" s="191">
        <f t="shared" si="10"/>
        <v>31.470252796879858</v>
      </c>
      <c r="L87" s="191">
        <f t="shared" si="10"/>
        <v>26.876367017100993</v>
      </c>
      <c r="M87" s="191">
        <f t="shared" si="10"/>
        <v>26.934233314259469</v>
      </c>
      <c r="N87" s="191">
        <f t="shared" si="10"/>
        <v>33.827590411405126</v>
      </c>
      <c r="O87" s="191">
        <f t="shared" si="10"/>
        <v>34.569136525219641</v>
      </c>
      <c r="P87" s="191">
        <f t="shared" si="10"/>
        <v>35.694138303558638</v>
      </c>
      <c r="Q87" s="190">
        <f>SUM(Q86:Q86)</f>
        <v>369.62347444715789</v>
      </c>
      <c r="R87" s="186" t="s">
        <v>383</v>
      </c>
    </row>
    <row r="88" spans="1:19" outlineLevel="1">
      <c r="A88" s="175" t="s">
        <v>490</v>
      </c>
      <c r="B88" s="183">
        <v>6666021600</v>
      </c>
      <c r="C88" s="183" t="s">
        <v>89</v>
      </c>
      <c r="D88" s="183" t="s">
        <v>92</v>
      </c>
      <c r="E88" s="184">
        <v>40.589926803172375</v>
      </c>
      <c r="F88" s="184">
        <v>49.275105536911646</v>
      </c>
      <c r="G88" s="184">
        <v>44.653695488636643</v>
      </c>
      <c r="H88" s="184">
        <v>44.147113556915542</v>
      </c>
      <c r="I88" s="184">
        <v>30.566233586086195</v>
      </c>
      <c r="J88" s="184">
        <v>47.810907791755604</v>
      </c>
      <c r="K88" s="184">
        <v>37.536705805267282</v>
      </c>
      <c r="L88" s="184">
        <v>35.649452605654723</v>
      </c>
      <c r="M88" s="184">
        <v>52.402162039695533</v>
      </c>
      <c r="N88" s="184">
        <v>52.718132172833904</v>
      </c>
      <c r="O88" s="184">
        <v>56.021114788285423</v>
      </c>
      <c r="P88" s="184">
        <v>38.633720596456108</v>
      </c>
      <c r="Q88" s="185">
        <f>F88+E88+G88+H88+I88+J88+K88+L88+M88+N88+O88+P88</f>
        <v>530.00427077167103</v>
      </c>
      <c r="S88" s="179" t="s">
        <v>521</v>
      </c>
    </row>
    <row r="89" spans="1:19" outlineLevel="1">
      <c r="A89" s="175" t="s">
        <v>490</v>
      </c>
      <c r="B89" s="183">
        <v>6666021603</v>
      </c>
      <c r="C89" s="183" t="s">
        <v>90</v>
      </c>
      <c r="D89" s="183" t="s">
        <v>92</v>
      </c>
      <c r="E89" s="184">
        <v>0.28353861650261958</v>
      </c>
      <c r="F89" s="184">
        <v>0.26128820060710106</v>
      </c>
      <c r="G89" s="184">
        <v>0.29456814828382044</v>
      </c>
      <c r="H89" s="184">
        <v>0.50389978511469169</v>
      </c>
      <c r="I89" s="184">
        <v>0.21488094007429126</v>
      </c>
      <c r="J89" s="184">
        <v>1.21137614288282</v>
      </c>
      <c r="K89" s="184">
        <v>0.41775445022421531</v>
      </c>
      <c r="L89" s="184">
        <v>0.63034018994519592</v>
      </c>
      <c r="M89" s="184">
        <v>0.60392335287702381</v>
      </c>
      <c r="N89" s="184">
        <v>1.9461141050880117</v>
      </c>
      <c r="O89" s="184">
        <v>1.6523018397329765</v>
      </c>
      <c r="P89" s="184">
        <v>1.6345807446838083</v>
      </c>
      <c r="Q89" s="185">
        <f>F89+E89+G89+H89+I89+J89+K89+L89+M89+N89+O89+P89</f>
        <v>9.6545665160165743</v>
      </c>
      <c r="S89" s="179" t="s">
        <v>521</v>
      </c>
    </row>
    <row r="90" spans="1:19" outlineLevel="1">
      <c r="A90" s="175" t="s">
        <v>490</v>
      </c>
      <c r="B90" s="183">
        <v>6666021604</v>
      </c>
      <c r="C90" s="183" t="s">
        <v>91</v>
      </c>
      <c r="D90" s="183" t="s">
        <v>92</v>
      </c>
      <c r="E90" s="184">
        <v>30.476665963754574</v>
      </c>
      <c r="F90" s="184">
        <v>37.494440303204343</v>
      </c>
      <c r="G90" s="184">
        <v>34.270465372216684</v>
      </c>
      <c r="H90" s="184">
        <v>34.465375442156351</v>
      </c>
      <c r="I90" s="184">
        <v>24.043596107200294</v>
      </c>
      <c r="J90" s="184">
        <v>37.649328278750687</v>
      </c>
      <c r="K90" s="184">
        <v>29.567128508361474</v>
      </c>
      <c r="L90" s="184">
        <v>28.072014252614906</v>
      </c>
      <c r="M90" s="184">
        <v>41.172314534576032</v>
      </c>
      <c r="N90" s="184">
        <v>41.220945562314412</v>
      </c>
      <c r="O90" s="184">
        <v>43.692302424347396</v>
      </c>
      <c r="P90" s="184">
        <v>30.115764977243298</v>
      </c>
      <c r="Q90" s="185">
        <f>F90+E90+G90+H90+I90+J90+K90+L90+M90+N90+O90+P90</f>
        <v>412.2403417267405</v>
      </c>
      <c r="S90" s="179" t="s">
        <v>521</v>
      </c>
    </row>
    <row r="91" spans="1:19" s="194" customFormat="1">
      <c r="A91" s="175"/>
      <c r="B91" s="187" t="s">
        <v>497</v>
      </c>
      <c r="C91" s="188" t="s">
        <v>92</v>
      </c>
      <c r="D91" s="189"/>
      <c r="E91" s="190">
        <f t="shared" ref="E91:Q91" si="11">SUM(E88:E90)</f>
        <v>71.35013138342957</v>
      </c>
      <c r="F91" s="191">
        <f t="shared" si="11"/>
        <v>87.030834040723079</v>
      </c>
      <c r="G91" s="191">
        <f t="shared" si="11"/>
        <v>79.218729009137149</v>
      </c>
      <c r="H91" s="191">
        <f t="shared" si="11"/>
        <v>79.116388784186583</v>
      </c>
      <c r="I91" s="191">
        <f t="shared" si="11"/>
        <v>54.82471063336078</v>
      </c>
      <c r="J91" s="191">
        <f t="shared" si="11"/>
        <v>86.67161221338911</v>
      </c>
      <c r="K91" s="191">
        <f t="shared" si="11"/>
        <v>67.521588763852975</v>
      </c>
      <c r="L91" s="191">
        <f t="shared" si="11"/>
        <v>64.351807048214823</v>
      </c>
      <c r="M91" s="191">
        <f t="shared" si="11"/>
        <v>94.17839992714859</v>
      </c>
      <c r="N91" s="191">
        <f t="shared" si="11"/>
        <v>95.885191840236331</v>
      </c>
      <c r="O91" s="191">
        <f t="shared" si="11"/>
        <v>101.36571905236579</v>
      </c>
      <c r="P91" s="191">
        <f t="shared" si="11"/>
        <v>70.384066318383219</v>
      </c>
      <c r="Q91" s="190">
        <f t="shared" si="11"/>
        <v>951.899179014428</v>
      </c>
      <c r="R91" s="186" t="s">
        <v>146</v>
      </c>
    </row>
    <row r="92" spans="1:19" outlineLevel="1">
      <c r="A92" s="175" t="s">
        <v>490</v>
      </c>
      <c r="B92" s="183">
        <v>5001010206</v>
      </c>
      <c r="C92" s="183" t="s">
        <v>93</v>
      </c>
      <c r="D92" s="183" t="s">
        <v>100</v>
      </c>
      <c r="E92" s="184">
        <v>5.1442810474732426</v>
      </c>
      <c r="F92" s="184">
        <v>5.5445131251774438</v>
      </c>
      <c r="G92" s="184">
        <v>5.6945387406501311</v>
      </c>
      <c r="H92" s="184">
        <v>5.2910762682763348</v>
      </c>
      <c r="I92" s="184">
        <v>5.9113700899619186</v>
      </c>
      <c r="J92" s="184">
        <v>5.6863350948071236</v>
      </c>
      <c r="K92" s="184">
        <v>5.1876858389340503</v>
      </c>
      <c r="L92" s="184">
        <v>5.2072034016434854</v>
      </c>
      <c r="M92" s="184">
        <v>6.3339767385247869</v>
      </c>
      <c r="N92" s="184">
        <v>5.9286010720699442</v>
      </c>
      <c r="O92" s="184">
        <v>5.8735155238037091</v>
      </c>
      <c r="P92" s="184">
        <v>5.8786856068590287</v>
      </c>
      <c r="Q92" s="185">
        <f t="shared" ref="Q92:Q98" si="12">F92+E92+G92+H92+I92+J92+K92+L92+M92+N92+O92+P92</f>
        <v>67.681782548181204</v>
      </c>
      <c r="S92" s="179" t="s">
        <v>522</v>
      </c>
    </row>
    <row r="93" spans="1:19" outlineLevel="1">
      <c r="A93" s="175" t="s">
        <v>490</v>
      </c>
      <c r="B93" s="183">
        <v>6666010184</v>
      </c>
      <c r="C93" s="183" t="s">
        <v>94</v>
      </c>
      <c r="D93" s="183" t="s">
        <v>100</v>
      </c>
      <c r="E93" s="184">
        <v>0</v>
      </c>
      <c r="F93" s="184">
        <v>0</v>
      </c>
      <c r="G93" s="184">
        <v>0</v>
      </c>
      <c r="H93" s="184">
        <v>0</v>
      </c>
      <c r="I93" s="184">
        <v>0</v>
      </c>
      <c r="J93" s="184">
        <v>0</v>
      </c>
      <c r="K93" s="184">
        <v>0</v>
      </c>
      <c r="L93" s="184">
        <v>0</v>
      </c>
      <c r="M93" s="184">
        <v>0</v>
      </c>
      <c r="N93" s="184">
        <v>0</v>
      </c>
      <c r="O93" s="184">
        <v>0</v>
      </c>
      <c r="P93" s="184">
        <v>0</v>
      </c>
      <c r="Q93" s="185">
        <f t="shared" si="12"/>
        <v>0</v>
      </c>
      <c r="S93" s="179" t="s">
        <v>522</v>
      </c>
    </row>
    <row r="94" spans="1:19" outlineLevel="1">
      <c r="A94" s="175" t="s">
        <v>490</v>
      </c>
      <c r="B94" s="183">
        <v>6666010186</v>
      </c>
      <c r="C94" s="183" t="s">
        <v>95</v>
      </c>
      <c r="D94" s="183" t="s">
        <v>100</v>
      </c>
      <c r="E94" s="184">
        <v>5.5841420354539322</v>
      </c>
      <c r="F94" s="184">
        <v>5.4254373613017224</v>
      </c>
      <c r="G94" s="184">
        <v>6.0590262190003523</v>
      </c>
      <c r="H94" s="184">
        <v>6.4636610656950699</v>
      </c>
      <c r="I94" s="184">
        <v>4.2454259873202425</v>
      </c>
      <c r="J94" s="184">
        <v>10.807556494195202</v>
      </c>
      <c r="K94" s="184">
        <v>8.6599010370153842</v>
      </c>
      <c r="L94" s="184">
        <v>7.7729648385909069</v>
      </c>
      <c r="M94" s="184">
        <v>11.545004937525837</v>
      </c>
      <c r="N94" s="184">
        <v>11.346442199042592</v>
      </c>
      <c r="O94" s="184">
        <v>10.349515682096605</v>
      </c>
      <c r="P94" s="184">
        <v>9.3577930491684285</v>
      </c>
      <c r="Q94" s="185">
        <f t="shared" si="12"/>
        <v>97.616870906406291</v>
      </c>
      <c r="S94" s="179" t="s">
        <v>522</v>
      </c>
    </row>
    <row r="95" spans="1:19" outlineLevel="1">
      <c r="A95" s="175" t="s">
        <v>490</v>
      </c>
      <c r="B95" s="183">
        <v>6666010189</v>
      </c>
      <c r="C95" s="183" t="s">
        <v>96</v>
      </c>
      <c r="D95" s="183" t="s">
        <v>100</v>
      </c>
      <c r="E95" s="184">
        <v>255.80270535366762</v>
      </c>
      <c r="F95" s="184">
        <v>275.97530486245637</v>
      </c>
      <c r="G95" s="184">
        <v>282.76514924813409</v>
      </c>
      <c r="H95" s="184">
        <v>261.89451833536293</v>
      </c>
      <c r="I95" s="184">
        <v>295.07122234057005</v>
      </c>
      <c r="J95" s="184">
        <v>277.20195078783024</v>
      </c>
      <c r="K95" s="184">
        <v>254.38783589150188</v>
      </c>
      <c r="L95" s="184">
        <v>256.22157526522511</v>
      </c>
      <c r="M95" s="184">
        <v>309.20527315042284</v>
      </c>
      <c r="N95" s="184">
        <v>356.80137175994275</v>
      </c>
      <c r="O95" s="184">
        <v>287.45220939244638</v>
      </c>
      <c r="P95" s="184">
        <v>398.3794739123162</v>
      </c>
      <c r="Q95" s="185">
        <f t="shared" si="12"/>
        <v>3511.1585902998772</v>
      </c>
      <c r="S95" s="179" t="s">
        <v>522</v>
      </c>
    </row>
    <row r="96" spans="1:19" outlineLevel="1">
      <c r="A96" s="175" t="s">
        <v>490</v>
      </c>
      <c r="B96" s="183">
        <v>6666010012</v>
      </c>
      <c r="C96" s="183" t="s">
        <v>97</v>
      </c>
      <c r="D96" s="183" t="s">
        <v>100</v>
      </c>
      <c r="E96" s="184">
        <v>53.371915867534881</v>
      </c>
      <c r="F96" s="184">
        <v>57.524323673715976</v>
      </c>
      <c r="G96" s="184">
        <v>59.080839434245114</v>
      </c>
      <c r="H96" s="184">
        <v>54.894916283366967</v>
      </c>
      <c r="I96" s="184">
        <v>61.330464683354904</v>
      </c>
      <c r="J96" s="184">
        <v>58.995726608623897</v>
      </c>
      <c r="K96" s="184">
        <v>53.822240578940772</v>
      </c>
      <c r="L96" s="184">
        <v>54.024735292051183</v>
      </c>
      <c r="M96" s="184">
        <v>65.715008662194663</v>
      </c>
      <c r="N96" s="184">
        <v>61.509236122725675</v>
      </c>
      <c r="O96" s="184">
        <v>60.937723559463471</v>
      </c>
      <c r="P96" s="184">
        <v>60.991363171162405</v>
      </c>
      <c r="Q96" s="185">
        <f t="shared" si="12"/>
        <v>702.19849393738002</v>
      </c>
      <c r="S96" s="179" t="s">
        <v>522</v>
      </c>
    </row>
    <row r="97" spans="1:19" outlineLevel="1">
      <c r="A97" s="175" t="s">
        <v>490</v>
      </c>
      <c r="B97" s="183">
        <v>6666010226</v>
      </c>
      <c r="C97" s="183" t="s">
        <v>98</v>
      </c>
      <c r="D97" s="183" t="s">
        <v>100</v>
      </c>
      <c r="E97" s="184">
        <v>8.6549795069531523</v>
      </c>
      <c r="F97" s="184">
        <v>8.4936010863132037</v>
      </c>
      <c r="G97" s="184">
        <v>8.3352316843112888</v>
      </c>
      <c r="H97" s="184">
        <v>8.2120509205037369</v>
      </c>
      <c r="I97" s="184">
        <v>8.0906905620726466</v>
      </c>
      <c r="J97" s="184">
        <v>7.971123706475514</v>
      </c>
      <c r="K97" s="184">
        <v>7.9078608199161842</v>
      </c>
      <c r="L97" s="184">
        <v>7.84510001975812</v>
      </c>
      <c r="M97" s="184">
        <v>7.782837321188607</v>
      </c>
      <c r="N97" s="184">
        <v>7.6489801682443304</v>
      </c>
      <c r="O97" s="184">
        <v>7.5174252267757575</v>
      </c>
      <c r="P97" s="184">
        <v>7.3881329010081149</v>
      </c>
      <c r="Q97" s="185">
        <f t="shared" si="12"/>
        <v>95.848013923520668</v>
      </c>
      <c r="S97" s="179" t="s">
        <v>522</v>
      </c>
    </row>
    <row r="98" spans="1:19" outlineLevel="1">
      <c r="A98" s="175" t="s">
        <v>490</v>
      </c>
      <c r="B98" s="183">
        <v>6666010102</v>
      </c>
      <c r="C98" s="183" t="s">
        <v>99</v>
      </c>
      <c r="D98" s="183" t="s">
        <v>100</v>
      </c>
      <c r="E98" s="184">
        <v>-12.860702618683105</v>
      </c>
      <c r="F98" s="184">
        <v>-13.861282812943612</v>
      </c>
      <c r="G98" s="184">
        <v>-14.236346851625328</v>
      </c>
      <c r="H98" s="184">
        <v>-13.227690670690837</v>
      </c>
      <c r="I98" s="184">
        <v>-14.778425224904799</v>
      </c>
      <c r="J98" s="184">
        <v>-14.215837737017806</v>
      </c>
      <c r="K98" s="184">
        <v>-12.969214597335121</v>
      </c>
      <c r="L98" s="184">
        <v>-13.018008504108717</v>
      </c>
      <c r="M98" s="184">
        <v>-15.834941846311965</v>
      </c>
      <c r="N98" s="184">
        <v>-14.821502680174866</v>
      </c>
      <c r="O98" s="184">
        <v>-14.68378880950927</v>
      </c>
      <c r="P98" s="184">
        <v>-14.696714017147571</v>
      </c>
      <c r="Q98" s="185">
        <f t="shared" si="12"/>
        <v>-169.20445637045302</v>
      </c>
      <c r="S98" s="179" t="s">
        <v>522</v>
      </c>
    </row>
    <row r="99" spans="1:19" s="194" customFormat="1">
      <c r="A99" s="175"/>
      <c r="B99" s="187" t="s">
        <v>523</v>
      </c>
      <c r="C99" s="188" t="s">
        <v>100</v>
      </c>
      <c r="D99" s="189"/>
      <c r="E99" s="190">
        <f t="shared" ref="E99:Q99" si="13">SUM(E92:E98)</f>
        <v>315.69732119239973</v>
      </c>
      <c r="F99" s="191">
        <f t="shared" si="13"/>
        <v>339.10189729602109</v>
      </c>
      <c r="G99" s="191">
        <f t="shared" si="13"/>
        <v>347.6984384747156</v>
      </c>
      <c r="H99" s="191">
        <f t="shared" si="13"/>
        <v>323.52853220251421</v>
      </c>
      <c r="I99" s="191">
        <f t="shared" si="13"/>
        <v>359.87074843837496</v>
      </c>
      <c r="J99" s="191">
        <f t="shared" si="13"/>
        <v>346.44685495491416</v>
      </c>
      <c r="K99" s="191">
        <f t="shared" si="13"/>
        <v>316.99630956897317</v>
      </c>
      <c r="L99" s="191">
        <f t="shared" si="13"/>
        <v>318.05357031316004</v>
      </c>
      <c r="M99" s="191">
        <f t="shared" si="13"/>
        <v>384.74715896354473</v>
      </c>
      <c r="N99" s="191">
        <f t="shared" si="13"/>
        <v>428.41312864185039</v>
      </c>
      <c r="O99" s="191">
        <f t="shared" si="13"/>
        <v>357.44660057507662</v>
      </c>
      <c r="P99" s="191">
        <f t="shared" si="13"/>
        <v>467.29873462336661</v>
      </c>
      <c r="Q99" s="190">
        <f t="shared" si="13"/>
        <v>4305.2992952449122</v>
      </c>
      <c r="R99" s="186" t="s">
        <v>140</v>
      </c>
    </row>
    <row r="100" spans="1:19" outlineLevel="1">
      <c r="A100" s="175" t="s">
        <v>490</v>
      </c>
      <c r="B100" s="183">
        <v>6666010196</v>
      </c>
      <c r="C100" s="183" t="s">
        <v>101</v>
      </c>
      <c r="D100" s="183" t="s">
        <v>107</v>
      </c>
      <c r="E100" s="184">
        <v>22.900607195640173</v>
      </c>
      <c r="F100" s="184">
        <v>24.183803027528903</v>
      </c>
      <c r="G100" s="184">
        <v>22.054571768046156</v>
      </c>
      <c r="H100" s="184">
        <v>22.201306839451323</v>
      </c>
      <c r="I100" s="184">
        <v>23.493906602391618</v>
      </c>
      <c r="J100" s="184">
        <v>22.843940009850744</v>
      </c>
      <c r="K100" s="184">
        <v>21.378927895866607</v>
      </c>
      <c r="L100" s="184">
        <v>21.20925386494703</v>
      </c>
      <c r="M100" s="184">
        <v>22.259416124964591</v>
      </c>
      <c r="N100" s="184">
        <v>20.916909984252499</v>
      </c>
      <c r="O100" s="184">
        <v>20.55715968968304</v>
      </c>
      <c r="P100" s="184">
        <v>20.203596746617237</v>
      </c>
      <c r="Q100" s="185">
        <f t="shared" ref="Q100:Q106" si="14">F100+E100+G100+H100+I100+J100+K100+L100+M100+N100+O100+P100</f>
        <v>264.20339974923991</v>
      </c>
      <c r="S100" s="179" t="s">
        <v>524</v>
      </c>
    </row>
    <row r="101" spans="1:19" outlineLevel="1">
      <c r="A101" s="175" t="s">
        <v>490</v>
      </c>
      <c r="B101" s="183">
        <v>6666010101</v>
      </c>
      <c r="C101" s="183" t="s">
        <v>102</v>
      </c>
      <c r="D101" s="183" t="s">
        <v>107</v>
      </c>
      <c r="E101" s="184">
        <v>132.94448197567047</v>
      </c>
      <c r="F101" s="184">
        <v>140.25429589724732</v>
      </c>
      <c r="G101" s="184">
        <v>128.03300776480486</v>
      </c>
      <c r="H101" s="184">
        <v>129.6365484316263</v>
      </c>
      <c r="I101" s="184">
        <v>137.04423311165732</v>
      </c>
      <c r="J101" s="184">
        <v>128.26894099105218</v>
      </c>
      <c r="K101" s="184">
        <v>119.8734827316441</v>
      </c>
      <c r="L101" s="184">
        <v>118.92210588456764</v>
      </c>
      <c r="M101" s="184">
        <v>124.99858815997165</v>
      </c>
      <c r="N101" s="184">
        <v>117.32827686306638</v>
      </c>
      <c r="O101" s="184">
        <v>115.3103458113674</v>
      </c>
      <c r="P101" s="184">
        <v>113.32712119053309</v>
      </c>
      <c r="Q101" s="185">
        <f t="shared" si="14"/>
        <v>1505.9414288132086</v>
      </c>
      <c r="S101" s="179" t="s">
        <v>524</v>
      </c>
    </row>
    <row r="102" spans="1:19" outlineLevel="1">
      <c r="A102" s="175" t="s">
        <v>490</v>
      </c>
      <c r="B102" s="183">
        <v>6666010199</v>
      </c>
      <c r="C102" s="183" t="s">
        <v>103</v>
      </c>
      <c r="D102" s="183" t="s">
        <v>107</v>
      </c>
      <c r="E102" s="184">
        <v>0</v>
      </c>
      <c r="F102" s="184">
        <v>0</v>
      </c>
      <c r="G102" s="184">
        <v>0</v>
      </c>
      <c r="H102" s="184">
        <v>0</v>
      </c>
      <c r="I102" s="184">
        <v>0</v>
      </c>
      <c r="J102" s="184">
        <v>0</v>
      </c>
      <c r="K102" s="184">
        <v>0</v>
      </c>
      <c r="L102" s="184">
        <v>0</v>
      </c>
      <c r="M102" s="184">
        <v>0</v>
      </c>
      <c r="N102" s="184">
        <v>0</v>
      </c>
      <c r="O102" s="184">
        <v>0</v>
      </c>
      <c r="P102" s="184">
        <v>0</v>
      </c>
      <c r="Q102" s="185">
        <f t="shared" si="14"/>
        <v>0</v>
      </c>
      <c r="S102" s="179" t="s">
        <v>524</v>
      </c>
    </row>
    <row r="103" spans="1:19" outlineLevel="1">
      <c r="A103" s="175" t="s">
        <v>490</v>
      </c>
      <c r="B103" s="183">
        <v>6666010185</v>
      </c>
      <c r="C103" s="183" t="s">
        <v>104</v>
      </c>
      <c r="D103" s="183" t="s">
        <v>107</v>
      </c>
      <c r="E103" s="184">
        <v>-5.9436298088480397</v>
      </c>
      <c r="F103" s="184">
        <v>-6.3224828679030249</v>
      </c>
      <c r="G103" s="184">
        <v>-5.7240495442799197</v>
      </c>
      <c r="H103" s="184">
        <v>-5.8048922066297104</v>
      </c>
      <c r="I103" s="184">
        <v>-6.1855149566873626</v>
      </c>
      <c r="J103" s="184">
        <v>-6.0065974393123183</v>
      </c>
      <c r="K103" s="184">
        <v>-5.5898678769795147</v>
      </c>
      <c r="L103" s="184">
        <v>-5.5455038462098365</v>
      </c>
      <c r="M103" s="184">
        <v>-5.8517303547062793</v>
      </c>
      <c r="N103" s="184">
        <v>-5.4749243485113785</v>
      </c>
      <c r="O103" s="184">
        <v>-5.3807610304780118</v>
      </c>
      <c r="P103" s="184">
        <v>-5.2882172289710185</v>
      </c>
      <c r="Q103" s="185">
        <f t="shared" si="14"/>
        <v>-69.118171509516415</v>
      </c>
      <c r="S103" s="179" t="s">
        <v>524</v>
      </c>
    </row>
    <row r="104" spans="1:19" outlineLevel="1">
      <c r="A104" s="175" t="s">
        <v>490</v>
      </c>
      <c r="B104" s="183">
        <v>6666010207</v>
      </c>
      <c r="C104" s="183" t="s">
        <v>105</v>
      </c>
      <c r="D104" s="183" t="s">
        <v>107</v>
      </c>
      <c r="E104" s="184">
        <v>2.2072874405436309</v>
      </c>
      <c r="F104" s="184">
        <v>2.3309689665088098</v>
      </c>
      <c r="G104" s="184">
        <v>2.1257418571610756</v>
      </c>
      <c r="H104" s="184">
        <v>2.1398849965736217</v>
      </c>
      <c r="I104" s="184">
        <v>2.2644729255317224</v>
      </c>
      <c r="J104" s="184">
        <v>2.2018255431181442</v>
      </c>
      <c r="K104" s="184">
        <v>2.0606195562281067</v>
      </c>
      <c r="L104" s="184">
        <v>2.0442654327659793</v>
      </c>
      <c r="M104" s="184">
        <v>2.1454858915628519</v>
      </c>
      <c r="N104" s="184">
        <v>2.0160877093255416</v>
      </c>
      <c r="O104" s="184">
        <v>1.9814129821381246</v>
      </c>
      <c r="P104" s="184">
        <v>1.9473346261799747</v>
      </c>
      <c r="Q104" s="185">
        <f t="shared" si="14"/>
        <v>25.465387927637583</v>
      </c>
      <c r="S104" s="179" t="s">
        <v>524</v>
      </c>
    </row>
    <row r="105" spans="1:19" outlineLevel="1">
      <c r="A105" s="175" t="s">
        <v>490</v>
      </c>
      <c r="B105" s="183">
        <v>5102040406</v>
      </c>
      <c r="C105" s="183" t="s">
        <v>496</v>
      </c>
      <c r="D105" s="183" t="s">
        <v>32</v>
      </c>
      <c r="E105" s="184">
        <v>0</v>
      </c>
      <c r="F105" s="184">
        <v>0</v>
      </c>
      <c r="G105" s="184">
        <v>0</v>
      </c>
      <c r="H105" s="184">
        <v>0</v>
      </c>
      <c r="I105" s="184">
        <v>0</v>
      </c>
      <c r="J105" s="184">
        <v>0</v>
      </c>
      <c r="K105" s="184">
        <v>0</v>
      </c>
      <c r="L105" s="184">
        <v>0</v>
      </c>
      <c r="M105" s="184">
        <v>0</v>
      </c>
      <c r="N105" s="184">
        <v>0</v>
      </c>
      <c r="O105" s="184">
        <v>0</v>
      </c>
      <c r="P105" s="184">
        <v>0</v>
      </c>
      <c r="Q105" s="185">
        <f t="shared" si="14"/>
        <v>0</v>
      </c>
      <c r="S105" s="179" t="s">
        <v>524</v>
      </c>
    </row>
    <row r="106" spans="1:19" outlineLevel="1">
      <c r="A106" s="175" t="s">
        <v>490</v>
      </c>
      <c r="B106" s="183">
        <v>6666010227</v>
      </c>
      <c r="C106" s="183" t="s">
        <v>106</v>
      </c>
      <c r="D106" s="183" t="s">
        <v>107</v>
      </c>
      <c r="E106" s="184">
        <v>2.2130630046376054</v>
      </c>
      <c r="F106" s="184">
        <v>2.1717565868129909</v>
      </c>
      <c r="G106" s="184">
        <v>2.1313040499764595</v>
      </c>
      <c r="H106" s="184">
        <v>2.0998010118623114</v>
      </c>
      <c r="I106" s="184">
        <v>2.0687283516979735</v>
      </c>
      <c r="J106" s="184">
        <v>2.0381637257402754</v>
      </c>
      <c r="K106" s="184">
        <v>2.0220203591124069</v>
      </c>
      <c r="L106" s="184">
        <v>2.0059725784845308</v>
      </c>
      <c r="M106" s="184">
        <v>1.9900218184704506</v>
      </c>
      <c r="N106" s="184">
        <v>1.9558198421074149</v>
      </c>
      <c r="O106" s="184">
        <v>1.9221816630048298</v>
      </c>
      <c r="P106" s="184">
        <v>1.8891220275231744</v>
      </c>
      <c r="Q106" s="185">
        <f t="shared" si="14"/>
        <v>24.507955019430423</v>
      </c>
      <c r="S106" s="179" t="s">
        <v>524</v>
      </c>
    </row>
    <row r="107" spans="1:19" s="194" customFormat="1">
      <c r="A107" s="175"/>
      <c r="B107" s="187" t="s">
        <v>523</v>
      </c>
      <c r="C107" s="188" t="s">
        <v>107</v>
      </c>
      <c r="D107" s="189"/>
      <c r="E107" s="190">
        <f t="shared" ref="E107:Q107" si="15">SUM(E100:E106)</f>
        <v>154.32180980764383</v>
      </c>
      <c r="F107" s="191">
        <f t="shared" si="15"/>
        <v>162.61834161019499</v>
      </c>
      <c r="G107" s="191">
        <f t="shared" si="15"/>
        <v>148.62057589570861</v>
      </c>
      <c r="H107" s="191">
        <f t="shared" si="15"/>
        <v>150.27264907288384</v>
      </c>
      <c r="I107" s="191">
        <f t="shared" si="15"/>
        <v>158.68582603459129</v>
      </c>
      <c r="J107" s="191">
        <f t="shared" si="15"/>
        <v>149.34627283044901</v>
      </c>
      <c r="K107" s="191">
        <f t="shared" si="15"/>
        <v>139.74518266587171</v>
      </c>
      <c r="L107" s="191">
        <f t="shared" si="15"/>
        <v>138.63609391455532</v>
      </c>
      <c r="M107" s="191">
        <f t="shared" si="15"/>
        <v>145.54178164026325</v>
      </c>
      <c r="N107" s="191">
        <f t="shared" si="15"/>
        <v>136.74217005024047</v>
      </c>
      <c r="O107" s="191">
        <f t="shared" si="15"/>
        <v>134.39033911571539</v>
      </c>
      <c r="P107" s="191">
        <f t="shared" si="15"/>
        <v>132.07895736188246</v>
      </c>
      <c r="Q107" s="202">
        <f t="shared" si="15"/>
        <v>1751</v>
      </c>
      <c r="R107" s="186" t="s">
        <v>141</v>
      </c>
    </row>
    <row r="108" spans="1:19" outlineLevel="1">
      <c r="A108" s="175" t="s">
        <v>490</v>
      </c>
      <c r="B108" s="183">
        <v>6666010302</v>
      </c>
      <c r="C108" s="183" t="s">
        <v>108</v>
      </c>
      <c r="D108" s="183" t="s">
        <v>121</v>
      </c>
      <c r="E108" s="184">
        <v>0.50910438462499685</v>
      </c>
      <c r="F108" s="184">
        <v>0.49961176116290179</v>
      </c>
      <c r="G108" s="184">
        <v>0.49029613460539928</v>
      </c>
      <c r="H108" s="184">
        <v>0.48305037892157565</v>
      </c>
      <c r="I108" s="184">
        <v>0.47591170337101057</v>
      </c>
      <c r="J108" s="184">
        <v>0.46887852548868042</v>
      </c>
      <c r="K108" s="184">
        <v>0.46515726734988128</v>
      </c>
      <c r="L108" s="184">
        <v>0.46146554300583464</v>
      </c>
      <c r="M108" s="184">
        <v>0.45780311806134388</v>
      </c>
      <c r="N108" s="184">
        <v>0.44992935436004305</v>
      </c>
      <c r="O108" s="184">
        <v>0.44219101165606195</v>
      </c>
      <c r="P108" s="184">
        <v>0.43458576084133854</v>
      </c>
      <c r="Q108" s="185">
        <f t="shared" ref="Q108:Q116" si="16">F108+E108+G108+H108+I108+J108+K108+L108+M108+N108+O108+P108</f>
        <v>5.6379849434490676</v>
      </c>
      <c r="S108" s="179" t="s">
        <v>525</v>
      </c>
    </row>
    <row r="109" spans="1:19" outlineLevel="1">
      <c r="A109" s="175" t="s">
        <v>490</v>
      </c>
      <c r="B109" s="183">
        <v>6666010314</v>
      </c>
      <c r="C109" s="183" t="s">
        <v>109</v>
      </c>
      <c r="D109" s="183" t="s">
        <v>121</v>
      </c>
      <c r="E109" s="184">
        <v>15.934691062693775</v>
      </c>
      <c r="F109" s="184">
        <v>15.637577097834914</v>
      </c>
      <c r="G109" s="184">
        <v>15.346003040073519</v>
      </c>
      <c r="H109" s="184">
        <v>15.119214817806423</v>
      </c>
      <c r="I109" s="184">
        <v>14.895778145622094</v>
      </c>
      <c r="J109" s="184">
        <v>14.675643493223738</v>
      </c>
      <c r="K109" s="184">
        <v>23.180704444057881</v>
      </c>
      <c r="L109" s="184">
        <v>22.996730599263767</v>
      </c>
      <c r="M109" s="184">
        <v>22.814216864348975</v>
      </c>
      <c r="N109" s="184">
        <v>22.42183475611693</v>
      </c>
      <c r="O109" s="184">
        <v>22.036201234512948</v>
      </c>
      <c r="P109" s="184">
        <v>21.657200230479557</v>
      </c>
      <c r="Q109" s="185">
        <f t="shared" si="16"/>
        <v>226.71579578603453</v>
      </c>
      <c r="S109" s="179" t="s">
        <v>525</v>
      </c>
    </row>
    <row r="110" spans="1:19" outlineLevel="1">
      <c r="A110" s="175" t="s">
        <v>490</v>
      </c>
      <c r="B110" s="183">
        <v>6666020401</v>
      </c>
      <c r="C110" s="183" t="s">
        <v>110</v>
      </c>
      <c r="D110" s="183" t="s">
        <v>121</v>
      </c>
      <c r="E110" s="184">
        <v>55.712949303935787</v>
      </c>
      <c r="F110" s="184">
        <v>58.297983537100983</v>
      </c>
      <c r="G110" s="184">
        <v>52.503624363919016</v>
      </c>
      <c r="H110" s="184">
        <v>43.277310400565597</v>
      </c>
      <c r="I110" s="184">
        <v>29.899384472645881</v>
      </c>
      <c r="J110" s="184">
        <v>45.87832852186763</v>
      </c>
      <c r="K110" s="184">
        <v>37.158440991768238</v>
      </c>
      <c r="L110" s="184">
        <v>41.112609249730035</v>
      </c>
      <c r="M110" s="184">
        <v>55.540056616105545</v>
      </c>
      <c r="N110" s="184">
        <v>57.230564128983197</v>
      </c>
      <c r="O110" s="184">
        <v>55.440903047035725</v>
      </c>
      <c r="P110" s="184">
        <v>37.283349140809904</v>
      </c>
      <c r="Q110" s="185">
        <f t="shared" si="16"/>
        <v>569.33550377446761</v>
      </c>
      <c r="S110" s="179" t="s">
        <v>525</v>
      </c>
    </row>
    <row r="111" spans="1:19" outlineLevel="1">
      <c r="A111" s="175" t="s">
        <v>490</v>
      </c>
      <c r="B111" s="183">
        <v>6666020502</v>
      </c>
      <c r="C111" s="183" t="s">
        <v>111</v>
      </c>
      <c r="D111" s="183" t="s">
        <v>121</v>
      </c>
      <c r="E111" s="184">
        <v>51.203846381395138</v>
      </c>
      <c r="F111" s="184">
        <v>53.112240793559913</v>
      </c>
      <c r="G111" s="184">
        <v>48.396260828330071</v>
      </c>
      <c r="H111" s="184">
        <v>41.001359434910036</v>
      </c>
      <c r="I111" s="184">
        <v>29.329102227957826</v>
      </c>
      <c r="J111" s="184">
        <v>41.355991821190685</v>
      </c>
      <c r="K111" s="184">
        <v>40.245680275711393</v>
      </c>
      <c r="L111" s="184">
        <v>43.464491604296477</v>
      </c>
      <c r="M111" s="184">
        <v>55.405026604720732</v>
      </c>
      <c r="N111" s="184">
        <v>56.647422400529287</v>
      </c>
      <c r="O111" s="184">
        <v>53.612358966220562</v>
      </c>
      <c r="P111" s="184">
        <v>38.802333502360618</v>
      </c>
      <c r="Q111" s="185">
        <f t="shared" si="16"/>
        <v>552.57611484118274</v>
      </c>
      <c r="S111" s="179" t="s">
        <v>525</v>
      </c>
    </row>
    <row r="112" spans="1:19" outlineLevel="1">
      <c r="A112" s="175" t="s">
        <v>490</v>
      </c>
      <c r="B112" s="183">
        <v>6666020503</v>
      </c>
      <c r="C112" s="183" t="s">
        <v>112</v>
      </c>
      <c r="D112" s="183" t="s">
        <v>121</v>
      </c>
      <c r="E112" s="184">
        <v>0.54968413195299792</v>
      </c>
      <c r="F112" s="184">
        <v>0.53943486943375674</v>
      </c>
      <c r="G112" s="184">
        <v>0.5293767119075139</v>
      </c>
      <c r="H112" s="184">
        <v>0.52155341074631922</v>
      </c>
      <c r="I112" s="184">
        <v>0.513845724873221</v>
      </c>
      <c r="J112" s="184">
        <v>0.50625194568790244</v>
      </c>
      <c r="K112" s="184">
        <v>0.50223407310307788</v>
      </c>
      <c r="L112" s="184">
        <v>0.49824808839591056</v>
      </c>
      <c r="M112" s="184">
        <v>0.49429373848800645</v>
      </c>
      <c r="N112" s="184">
        <v>0.48579237197838465</v>
      </c>
      <c r="O112" s="184">
        <v>0.47743722061757704</v>
      </c>
      <c r="P112" s="184">
        <v>0.46922576964872431</v>
      </c>
      <c r="Q112" s="185">
        <f t="shared" si="16"/>
        <v>6.0873780568333924</v>
      </c>
      <c r="S112" s="179" t="s">
        <v>525</v>
      </c>
    </row>
    <row r="113" spans="1:19" outlineLevel="1">
      <c r="A113" s="175" t="s">
        <v>490</v>
      </c>
      <c r="B113" s="183">
        <v>6666021502</v>
      </c>
      <c r="C113" s="183" t="s">
        <v>116</v>
      </c>
      <c r="D113" s="183" t="s">
        <v>121</v>
      </c>
      <c r="E113" s="184">
        <v>102.55833333333329</v>
      </c>
      <c r="F113" s="184">
        <v>36.380555555555546</v>
      </c>
      <c r="G113" s="184">
        <v>37.080555555555549</v>
      </c>
      <c r="H113" s="184">
        <v>18.080555555555556</v>
      </c>
      <c r="I113" s="184">
        <v>26.080555555555556</v>
      </c>
      <c r="J113" s="184">
        <v>17.380555555555556</v>
      </c>
      <c r="K113" s="184">
        <v>21.080555555555556</v>
      </c>
      <c r="L113" s="184">
        <v>23.05833333333333</v>
      </c>
      <c r="M113" s="184">
        <v>16.480555555555554</v>
      </c>
      <c r="N113" s="184">
        <v>16.080555555555556</v>
      </c>
      <c r="O113" s="184">
        <v>17.080555555555556</v>
      </c>
      <c r="P113" s="184">
        <v>35.362458935358866</v>
      </c>
      <c r="Q113" s="185">
        <f t="shared" si="16"/>
        <v>366.7041256020255</v>
      </c>
      <c r="S113" s="179" t="s">
        <v>525</v>
      </c>
    </row>
    <row r="114" spans="1:19" outlineLevel="1">
      <c r="A114" s="175" t="s">
        <v>490</v>
      </c>
      <c r="B114" s="183">
        <v>6666021503</v>
      </c>
      <c r="C114" s="183" t="s">
        <v>117</v>
      </c>
      <c r="D114" s="183" t="s">
        <v>121</v>
      </c>
      <c r="E114" s="184">
        <v>4.4819676475309933</v>
      </c>
      <c r="F114" s="184">
        <v>4.4819676475310217</v>
      </c>
      <c r="G114" s="184">
        <v>4.481967647531051</v>
      </c>
      <c r="H114" s="184">
        <v>4.481967647531051</v>
      </c>
      <c r="I114" s="184">
        <v>4.4819676475310217</v>
      </c>
      <c r="J114" s="184">
        <v>4.481967647531051</v>
      </c>
      <c r="K114" s="184">
        <v>4.4819676475310217</v>
      </c>
      <c r="L114" s="184">
        <v>4.4819676475309933</v>
      </c>
      <c r="M114" s="184">
        <v>4.481967647531051</v>
      </c>
      <c r="N114" s="184">
        <v>4.4819676475310217</v>
      </c>
      <c r="O114" s="184">
        <v>4.481967647531051</v>
      </c>
      <c r="P114" s="184">
        <v>4.4737164434799448</v>
      </c>
      <c r="Q114" s="185">
        <f t="shared" si="16"/>
        <v>53.775360566321268</v>
      </c>
      <c r="R114" s="186"/>
      <c r="S114" s="179" t="s">
        <v>525</v>
      </c>
    </row>
    <row r="115" spans="1:19" outlineLevel="1">
      <c r="A115" s="175" t="s">
        <v>490</v>
      </c>
      <c r="B115" s="183">
        <v>6666021506</v>
      </c>
      <c r="C115" s="183" t="s">
        <v>119</v>
      </c>
      <c r="D115" s="183" t="s">
        <v>121</v>
      </c>
      <c r="E115" s="184">
        <v>91.86333860000002</v>
      </c>
      <c r="F115" s="184">
        <v>48.633532199999983</v>
      </c>
      <c r="G115" s="184">
        <v>37.826080600000012</v>
      </c>
      <c r="H115" s="184">
        <v>32.422354800000001</v>
      </c>
      <c r="I115" s="184">
        <v>37.826080600000012</v>
      </c>
      <c r="J115" s="184">
        <v>43.229806399999994</v>
      </c>
      <c r="K115" s="184">
        <v>48.633532199999983</v>
      </c>
      <c r="L115" s="184">
        <v>48.633532199999998</v>
      </c>
      <c r="M115" s="184">
        <v>27.018629000000004</v>
      </c>
      <c r="N115" s="184">
        <v>32.422354800000001</v>
      </c>
      <c r="O115" s="184">
        <v>43.229806399999994</v>
      </c>
      <c r="P115" s="184">
        <v>48.633532199999983</v>
      </c>
      <c r="Q115" s="185">
        <f t="shared" si="16"/>
        <v>540.37257999999986</v>
      </c>
      <c r="S115" s="179" t="s">
        <v>525</v>
      </c>
    </row>
    <row r="116" spans="1:19" outlineLevel="1">
      <c r="A116" s="175" t="s">
        <v>490</v>
      </c>
      <c r="B116" s="183">
        <v>6666091600</v>
      </c>
      <c r="C116" s="183" t="s">
        <v>120</v>
      </c>
      <c r="D116" s="183" t="s">
        <v>121</v>
      </c>
      <c r="E116" s="184">
        <v>0.74150245736838949</v>
      </c>
      <c r="F116" s="184">
        <v>0.72767660193168771</v>
      </c>
      <c r="G116" s="184">
        <v>0.71410853967780941</v>
      </c>
      <c r="H116" s="184">
        <v>0.70355521150523104</v>
      </c>
      <c r="I116" s="184">
        <v>0.69315784384751844</v>
      </c>
      <c r="J116" s="184">
        <v>0.68291413186947625</v>
      </c>
      <c r="K116" s="184">
        <v>0.67749417844194071</v>
      </c>
      <c r="L116" s="184">
        <v>0.67211724051779831</v>
      </c>
      <c r="M116" s="184">
        <v>0.66678297670416498</v>
      </c>
      <c r="N116" s="184">
        <v>0.6553149648198181</v>
      </c>
      <c r="O116" s="184">
        <v>0.64404419146910863</v>
      </c>
      <c r="P116" s="184">
        <v>0.63296726434310424</v>
      </c>
      <c r="Q116" s="185">
        <f t="shared" si="16"/>
        <v>8.2116356024960488</v>
      </c>
      <c r="R116" s="186"/>
      <c r="S116" s="179" t="s">
        <v>525</v>
      </c>
    </row>
    <row r="117" spans="1:19" s="194" customFormat="1">
      <c r="A117" s="175"/>
      <c r="B117" s="187" t="s">
        <v>523</v>
      </c>
      <c r="C117" s="188" t="s">
        <v>121</v>
      </c>
      <c r="D117" s="189"/>
      <c r="E117" s="190">
        <f t="shared" ref="E117:Q117" si="17">SUM(E108:E116)</f>
        <v>323.55541730283539</v>
      </c>
      <c r="F117" s="191">
        <f t="shared" si="17"/>
        <v>218.31058006411072</v>
      </c>
      <c r="G117" s="191">
        <f t="shared" si="17"/>
        <v>197.36827342159995</v>
      </c>
      <c r="H117" s="191">
        <f t="shared" si="17"/>
        <v>156.0909216575418</v>
      </c>
      <c r="I117" s="191">
        <f t="shared" si="17"/>
        <v>144.19578392140414</v>
      </c>
      <c r="J117" s="191">
        <f t="shared" si="17"/>
        <v>168.66033804241471</v>
      </c>
      <c r="K117" s="191">
        <f t="shared" si="17"/>
        <v>176.42576663351898</v>
      </c>
      <c r="L117" s="191">
        <f t="shared" si="17"/>
        <v>185.37949550607416</v>
      </c>
      <c r="M117" s="191">
        <f t="shared" si="17"/>
        <v>183.35933212151539</v>
      </c>
      <c r="N117" s="191">
        <f t="shared" si="17"/>
        <v>190.87573597987421</v>
      </c>
      <c r="O117" s="191">
        <f t="shared" si="17"/>
        <v>197.4454652745986</v>
      </c>
      <c r="P117" s="191">
        <f t="shared" si="17"/>
        <v>187.74936924732208</v>
      </c>
      <c r="Q117" s="190">
        <f t="shared" si="17"/>
        <v>2329.4164791728103</v>
      </c>
      <c r="R117" s="186" t="s">
        <v>142</v>
      </c>
    </row>
    <row r="118" spans="1:19" s="207" customFormat="1">
      <c r="A118" s="203"/>
      <c r="B118" s="204"/>
      <c r="C118" s="204"/>
      <c r="D118" s="204" t="s">
        <v>526</v>
      </c>
      <c r="E118" s="205">
        <f>SUM(E117,E107,E99,E91,E87,E85,E83,E81,E76,E28,E23,E14)</f>
        <v>2413.5481645745749</v>
      </c>
      <c r="F118" s="205">
        <f t="shared" ref="F118:Q118" si="18">+F117+F107+F99+F91+F87+F85+F83+F81+F76+F28+F14+F23</f>
        <v>2435.1653419969189</v>
      </c>
      <c r="G118" s="205">
        <f t="shared" si="18"/>
        <v>2425.6899085241444</v>
      </c>
      <c r="H118" s="205">
        <f t="shared" si="18"/>
        <v>2248.7747558889946</v>
      </c>
      <c r="I118" s="205">
        <f t="shared" si="18"/>
        <v>2346.7607250098649</v>
      </c>
      <c r="J118" s="205">
        <f t="shared" si="18"/>
        <v>2334.0851697836265</v>
      </c>
      <c r="K118" s="205">
        <f t="shared" si="18"/>
        <v>2300.8199894732206</v>
      </c>
      <c r="L118" s="205">
        <f t="shared" si="18"/>
        <v>2300.5925085821336</v>
      </c>
      <c r="M118" s="205">
        <f t="shared" si="18"/>
        <v>2583.8586883241628</v>
      </c>
      <c r="N118" s="205">
        <f t="shared" si="18"/>
        <v>2535.7531867316302</v>
      </c>
      <c r="O118" s="205">
        <f t="shared" si="18"/>
        <v>2591.425708955976</v>
      </c>
      <c r="P118" s="205">
        <f t="shared" si="18"/>
        <v>2678.5294660810641</v>
      </c>
      <c r="Q118" s="206">
        <f t="shared" si="18"/>
        <v>29195.00361392631</v>
      </c>
      <c r="R118" s="186"/>
    </row>
    <row r="119" spans="1:19">
      <c r="E119" s="208"/>
      <c r="F119" s="208"/>
      <c r="G119" s="208"/>
      <c r="H119" s="208"/>
      <c r="I119" s="208"/>
      <c r="J119" s="208"/>
      <c r="K119" s="208"/>
      <c r="L119" s="208"/>
      <c r="M119" s="208"/>
      <c r="N119" s="208"/>
      <c r="O119" s="208"/>
      <c r="P119" s="208"/>
      <c r="Q119" s="208"/>
      <c r="R119" s="186"/>
    </row>
    <row r="120" spans="1:19">
      <c r="E120" s="208"/>
      <c r="F120" s="208"/>
      <c r="G120" s="208"/>
      <c r="H120" s="208"/>
      <c r="I120" s="208"/>
      <c r="J120" s="208"/>
      <c r="K120" s="208"/>
      <c r="L120" s="208"/>
      <c r="M120" s="208"/>
      <c r="N120" s="208"/>
      <c r="O120" s="208"/>
      <c r="P120" s="208"/>
      <c r="Q120" s="208"/>
      <c r="R120" s="186"/>
    </row>
    <row r="121" spans="1:19">
      <c r="E121" s="208"/>
      <c r="F121" s="208"/>
      <c r="G121" s="208"/>
      <c r="H121" s="208"/>
      <c r="I121" s="208"/>
      <c r="J121" s="208"/>
      <c r="K121" s="208"/>
      <c r="L121" s="208"/>
      <c r="M121" s="208"/>
      <c r="N121" s="208"/>
      <c r="O121" s="208"/>
      <c r="P121" s="208"/>
      <c r="Q121" s="208"/>
      <c r="R121" s="186"/>
    </row>
    <row r="122" spans="1:19" outlineLevel="1">
      <c r="A122" s="175" t="s">
        <v>498</v>
      </c>
      <c r="B122" s="209">
        <v>6666110110</v>
      </c>
      <c r="C122" s="209" t="s">
        <v>19</v>
      </c>
      <c r="D122" s="209"/>
      <c r="E122" s="210">
        <v>0</v>
      </c>
      <c r="F122" s="210">
        <v>0</v>
      </c>
      <c r="G122" s="210">
        <v>0</v>
      </c>
      <c r="H122" s="210">
        <v>0</v>
      </c>
      <c r="I122" s="210">
        <v>0</v>
      </c>
      <c r="J122" s="210">
        <v>0</v>
      </c>
      <c r="K122" s="210">
        <v>0</v>
      </c>
      <c r="L122" s="210">
        <v>0</v>
      </c>
      <c r="M122" s="210">
        <v>0</v>
      </c>
      <c r="N122" s="210">
        <v>0</v>
      </c>
      <c r="O122" s="210">
        <v>0</v>
      </c>
      <c r="P122" s="210">
        <v>0</v>
      </c>
      <c r="Q122" s="211">
        <f>F122+E122+G122+H122+I122+J122+K122+L122+M122+N122+O122+P122</f>
        <v>0</v>
      </c>
      <c r="R122" s="186"/>
      <c r="S122" s="179" t="s">
        <v>256</v>
      </c>
    </row>
    <row r="123" spans="1:19" outlineLevel="1">
      <c r="A123" s="175" t="s">
        <v>498</v>
      </c>
      <c r="B123" s="183">
        <v>6666110112</v>
      </c>
      <c r="C123" s="183" t="s">
        <v>20</v>
      </c>
      <c r="D123" s="183"/>
      <c r="E123" s="184">
        <v>0.29308000000000001</v>
      </c>
      <c r="F123" s="184">
        <v>0.29308000000000001</v>
      </c>
      <c r="G123" s="184">
        <v>0.29308000000000001</v>
      </c>
      <c r="H123" s="184">
        <v>0.29308000000000001</v>
      </c>
      <c r="I123" s="184">
        <v>0.29308000000000001</v>
      </c>
      <c r="J123" s="184">
        <v>0.29308000000000001</v>
      </c>
      <c r="K123" s="184">
        <v>0.29308000000000001</v>
      </c>
      <c r="L123" s="184">
        <v>0.29308000000000001</v>
      </c>
      <c r="M123" s="184">
        <v>0.29308000000000001</v>
      </c>
      <c r="N123" s="184">
        <v>0.29308000000000001</v>
      </c>
      <c r="O123" s="184">
        <v>0.29308000000000001</v>
      </c>
      <c r="P123" s="184">
        <v>0.29308000000000001</v>
      </c>
      <c r="Q123" s="185">
        <f>F123+E123+G123+H123+I123+J123+K123+L123+M123+N123+O123+P123</f>
        <v>3.5169599999999992</v>
      </c>
      <c r="R123" s="186"/>
      <c r="S123" s="179" t="s">
        <v>256</v>
      </c>
    </row>
    <row r="124" spans="1:19" outlineLevel="1">
      <c r="A124" s="175" t="s">
        <v>498</v>
      </c>
      <c r="B124" s="183">
        <v>6666110207</v>
      </c>
      <c r="C124" s="183" t="s">
        <v>21</v>
      </c>
      <c r="D124" s="183"/>
      <c r="E124" s="184">
        <v>0</v>
      </c>
      <c r="F124" s="184">
        <v>0</v>
      </c>
      <c r="G124" s="184">
        <v>0</v>
      </c>
      <c r="H124" s="184">
        <v>0</v>
      </c>
      <c r="I124" s="184">
        <v>0</v>
      </c>
      <c r="J124" s="184">
        <v>0</v>
      </c>
      <c r="K124" s="184">
        <v>0</v>
      </c>
      <c r="L124" s="184">
        <v>0</v>
      </c>
      <c r="M124" s="184">
        <v>0</v>
      </c>
      <c r="N124" s="184">
        <v>0</v>
      </c>
      <c r="O124" s="184">
        <v>0</v>
      </c>
      <c r="P124" s="184">
        <v>0</v>
      </c>
      <c r="Q124" s="185">
        <f>F124+E124+G124+H124+I124+J124+K124+L124+M124+N124+O124+P124</f>
        <v>0</v>
      </c>
      <c r="R124" s="186"/>
      <c r="S124" s="179" t="s">
        <v>256</v>
      </c>
    </row>
    <row r="125" spans="1:19" outlineLevel="1">
      <c r="A125" s="175" t="s">
        <v>498</v>
      </c>
      <c r="B125" s="183">
        <v>6666110506</v>
      </c>
      <c r="C125" s="183" t="s">
        <v>22</v>
      </c>
      <c r="D125" s="183"/>
      <c r="E125" s="184">
        <v>0</v>
      </c>
      <c r="F125" s="184">
        <v>0</v>
      </c>
      <c r="G125" s="184">
        <v>0</v>
      </c>
      <c r="H125" s="184">
        <v>0</v>
      </c>
      <c r="I125" s="184">
        <v>0</v>
      </c>
      <c r="J125" s="184">
        <v>0</v>
      </c>
      <c r="K125" s="184">
        <v>0</v>
      </c>
      <c r="L125" s="184">
        <v>0</v>
      </c>
      <c r="M125" s="184">
        <v>0</v>
      </c>
      <c r="N125" s="184">
        <v>0</v>
      </c>
      <c r="O125" s="184">
        <v>0</v>
      </c>
      <c r="P125" s="184">
        <v>0</v>
      </c>
      <c r="Q125" s="185">
        <f>F125+E125+G125+H125+I125+J125+K125+L125+M125+N125+O125+P125</f>
        <v>0</v>
      </c>
      <c r="R125" s="186"/>
      <c r="S125" s="179" t="s">
        <v>256</v>
      </c>
    </row>
    <row r="126" spans="1:19" s="194" customFormat="1">
      <c r="A126" s="175"/>
      <c r="B126" s="187" t="s">
        <v>527</v>
      </c>
      <c r="C126" s="188" t="s">
        <v>24</v>
      </c>
      <c r="D126" s="189"/>
      <c r="E126" s="190">
        <f t="shared" ref="E126:Q126" si="19">SUM(E122:E125)</f>
        <v>0.29308000000000001</v>
      </c>
      <c r="F126" s="191">
        <f t="shared" si="19"/>
        <v>0.29308000000000001</v>
      </c>
      <c r="G126" s="191">
        <f t="shared" si="19"/>
        <v>0.29308000000000001</v>
      </c>
      <c r="H126" s="191">
        <f t="shared" si="19"/>
        <v>0.29308000000000001</v>
      </c>
      <c r="I126" s="191">
        <f t="shared" si="19"/>
        <v>0.29308000000000001</v>
      </c>
      <c r="J126" s="191">
        <f t="shared" si="19"/>
        <v>0.29308000000000001</v>
      </c>
      <c r="K126" s="191">
        <f t="shared" si="19"/>
        <v>0.29308000000000001</v>
      </c>
      <c r="L126" s="191">
        <f t="shared" si="19"/>
        <v>0.29308000000000001</v>
      </c>
      <c r="M126" s="191">
        <f t="shared" si="19"/>
        <v>0.29308000000000001</v>
      </c>
      <c r="N126" s="191">
        <f t="shared" si="19"/>
        <v>0.29308000000000001</v>
      </c>
      <c r="O126" s="191">
        <f t="shared" si="19"/>
        <v>0.29308000000000001</v>
      </c>
      <c r="P126" s="191">
        <f t="shared" si="19"/>
        <v>0.29308000000000001</v>
      </c>
      <c r="Q126" s="190">
        <f t="shared" si="19"/>
        <v>3.5169599999999992</v>
      </c>
      <c r="R126" s="186"/>
    </row>
    <row r="127" spans="1:19" outlineLevel="1">
      <c r="A127" s="175" t="s">
        <v>498</v>
      </c>
      <c r="B127" s="183">
        <v>6666010380</v>
      </c>
      <c r="C127" s="183" t="s">
        <v>26</v>
      </c>
      <c r="D127" s="183"/>
      <c r="E127" s="184">
        <v>0</v>
      </c>
      <c r="F127" s="184">
        <v>0</v>
      </c>
      <c r="G127" s="184">
        <v>0</v>
      </c>
      <c r="H127" s="184">
        <v>0</v>
      </c>
      <c r="I127" s="184">
        <v>0</v>
      </c>
      <c r="J127" s="184">
        <v>0</v>
      </c>
      <c r="K127" s="184">
        <v>0</v>
      </c>
      <c r="L127" s="184">
        <v>0</v>
      </c>
      <c r="M127" s="184">
        <v>0</v>
      </c>
      <c r="N127" s="184">
        <v>0</v>
      </c>
      <c r="O127" s="184">
        <v>0</v>
      </c>
      <c r="P127" s="184">
        <v>0</v>
      </c>
      <c r="Q127" s="185">
        <f>F127+E127+G127+H127+I127+J127+K127+L127+M127+N127+O127+P127</f>
        <v>0</v>
      </c>
      <c r="R127" s="186"/>
      <c r="S127" s="179" t="s">
        <v>256</v>
      </c>
    </row>
    <row r="128" spans="1:19" outlineLevel="1">
      <c r="A128" s="175" t="s">
        <v>498</v>
      </c>
      <c r="B128" s="183">
        <v>5102040406</v>
      </c>
      <c r="C128" s="183" t="s">
        <v>528</v>
      </c>
      <c r="D128" s="183"/>
      <c r="E128" s="184">
        <v>0</v>
      </c>
      <c r="F128" s="184">
        <v>0</v>
      </c>
      <c r="G128" s="184">
        <v>0</v>
      </c>
      <c r="H128" s="184">
        <v>0</v>
      </c>
      <c r="I128" s="184">
        <v>0</v>
      </c>
      <c r="J128" s="184">
        <v>0</v>
      </c>
      <c r="K128" s="184">
        <v>0</v>
      </c>
      <c r="L128" s="184">
        <v>0</v>
      </c>
      <c r="M128" s="184">
        <v>0</v>
      </c>
      <c r="N128" s="184">
        <v>0</v>
      </c>
      <c r="O128" s="184">
        <v>0</v>
      </c>
      <c r="P128" s="184">
        <v>0</v>
      </c>
      <c r="Q128" s="185">
        <f>F128+E128+G128+H128+I128+J128+K128+L128+M128+N128+O128+P128</f>
        <v>0</v>
      </c>
      <c r="S128" s="179" t="s">
        <v>256</v>
      </c>
    </row>
    <row r="129" spans="1:19" s="194" customFormat="1">
      <c r="A129" s="175"/>
      <c r="B129" s="187" t="s">
        <v>529</v>
      </c>
      <c r="C129" s="188" t="s">
        <v>32</v>
      </c>
      <c r="D129" s="189"/>
      <c r="E129" s="190">
        <f>SUM(E127:E128)</f>
        <v>0</v>
      </c>
      <c r="F129" s="191">
        <f t="shared" ref="F129:L129" si="20">+F128</f>
        <v>0</v>
      </c>
      <c r="G129" s="191">
        <f t="shared" si="20"/>
        <v>0</v>
      </c>
      <c r="H129" s="191">
        <f t="shared" si="20"/>
        <v>0</v>
      </c>
      <c r="I129" s="191">
        <f t="shared" si="20"/>
        <v>0</v>
      </c>
      <c r="J129" s="191">
        <f t="shared" si="20"/>
        <v>0</v>
      </c>
      <c r="K129" s="191">
        <f t="shared" si="20"/>
        <v>0</v>
      </c>
      <c r="L129" s="191">
        <f t="shared" si="20"/>
        <v>0</v>
      </c>
      <c r="M129" s="191">
        <f>+M128+M127</f>
        <v>0</v>
      </c>
      <c r="N129" s="191">
        <f>+N128+N127</f>
        <v>0</v>
      </c>
      <c r="O129" s="191">
        <f>+O128+O127</f>
        <v>0</v>
      </c>
      <c r="P129" s="191">
        <v>0</v>
      </c>
      <c r="Q129" s="190">
        <f>+Q128+Q127</f>
        <v>0</v>
      </c>
      <c r="R129" s="186"/>
    </row>
    <row r="130" spans="1:19" outlineLevel="1">
      <c r="A130" s="175" t="s">
        <v>498</v>
      </c>
      <c r="B130" s="183">
        <v>6666029996</v>
      </c>
      <c r="C130" s="183" t="s">
        <v>511</v>
      </c>
      <c r="D130" s="183"/>
      <c r="E130" s="184">
        <v>0</v>
      </c>
      <c r="F130" s="184">
        <v>0</v>
      </c>
      <c r="G130" s="184">
        <v>0</v>
      </c>
      <c r="H130" s="184">
        <v>0</v>
      </c>
      <c r="I130" s="184">
        <v>0</v>
      </c>
      <c r="J130" s="184">
        <v>0</v>
      </c>
      <c r="K130" s="184">
        <v>0</v>
      </c>
      <c r="L130" s="184">
        <v>0</v>
      </c>
      <c r="M130" s="184">
        <v>0</v>
      </c>
      <c r="N130" s="184">
        <v>0</v>
      </c>
      <c r="O130" s="184">
        <v>0</v>
      </c>
      <c r="P130" s="184">
        <v>0</v>
      </c>
      <c r="Q130" s="185">
        <f t="shared" ref="Q130:Q166" si="21">F130+E130+G130+H130+I130+J130+K130+L130+M130+N130+O130+P130</f>
        <v>0</v>
      </c>
      <c r="R130" s="186"/>
      <c r="S130" s="179" t="s">
        <v>256</v>
      </c>
    </row>
    <row r="131" spans="1:19" outlineLevel="1">
      <c r="A131" s="175" t="s">
        <v>498</v>
      </c>
      <c r="B131" s="183">
        <v>6666029700</v>
      </c>
      <c r="C131" s="183" t="s">
        <v>169</v>
      </c>
      <c r="D131" s="183"/>
      <c r="E131" s="184">
        <v>5.4876400000000007</v>
      </c>
      <c r="F131" s="184">
        <v>5.4876400000000007</v>
      </c>
      <c r="G131" s="184">
        <v>5.4876400000000007</v>
      </c>
      <c r="H131" s="184">
        <v>5.4876400000000007</v>
      </c>
      <c r="I131" s="184">
        <v>5.4876400000000007</v>
      </c>
      <c r="J131" s="184">
        <v>5.4876400000000007</v>
      </c>
      <c r="K131" s="184">
        <v>5.4876400000000007</v>
      </c>
      <c r="L131" s="184">
        <v>5.4876400000000007</v>
      </c>
      <c r="M131" s="184">
        <v>5.4876400000000007</v>
      </c>
      <c r="N131" s="184">
        <v>5.4876400000000007</v>
      </c>
      <c r="O131" s="184">
        <v>5.4876400000000007</v>
      </c>
      <c r="P131" s="184">
        <v>5.4876400000000007</v>
      </c>
      <c r="Q131" s="185">
        <f t="shared" si="21"/>
        <v>65.851680000000002</v>
      </c>
      <c r="S131" s="179" t="s">
        <v>256</v>
      </c>
    </row>
    <row r="132" spans="1:19" outlineLevel="1">
      <c r="A132" s="175" t="s">
        <v>498</v>
      </c>
      <c r="B132" s="183">
        <v>6666010322</v>
      </c>
      <c r="C132" s="183" t="s">
        <v>48</v>
      </c>
      <c r="D132" s="183"/>
      <c r="E132" s="184">
        <v>3.0748900000000003</v>
      </c>
      <c r="F132" s="184">
        <v>3.0748900000000003</v>
      </c>
      <c r="G132" s="184">
        <v>3.0748900000000003</v>
      </c>
      <c r="H132" s="184">
        <v>3.0748900000000003</v>
      </c>
      <c r="I132" s="184">
        <v>3.0748900000000003</v>
      </c>
      <c r="J132" s="184">
        <v>3.0748900000000003</v>
      </c>
      <c r="K132" s="184">
        <v>3.0748900000000003</v>
      </c>
      <c r="L132" s="184">
        <v>3.0748900000000003</v>
      </c>
      <c r="M132" s="184">
        <v>3.0748900000000003</v>
      </c>
      <c r="N132" s="184">
        <v>3.0748900000000003</v>
      </c>
      <c r="O132" s="184">
        <v>3.0748900000000003</v>
      </c>
      <c r="P132" s="184">
        <v>3.0748900000000003</v>
      </c>
      <c r="Q132" s="185">
        <f t="shared" si="21"/>
        <v>36.898680000000006</v>
      </c>
      <c r="S132" s="179" t="s">
        <v>256</v>
      </c>
    </row>
    <row r="133" spans="1:19" outlineLevel="1">
      <c r="A133" s="175" t="s">
        <v>498</v>
      </c>
      <c r="B133" s="183">
        <v>6666020495</v>
      </c>
      <c r="C133" s="183" t="s">
        <v>66</v>
      </c>
      <c r="D133" s="183"/>
      <c r="E133" s="184">
        <v>0</v>
      </c>
      <c r="F133" s="184">
        <v>0</v>
      </c>
      <c r="G133" s="184">
        <v>0</v>
      </c>
      <c r="H133" s="184">
        <v>0</v>
      </c>
      <c r="I133" s="184">
        <v>0</v>
      </c>
      <c r="J133" s="184">
        <v>0</v>
      </c>
      <c r="K133" s="184">
        <v>0</v>
      </c>
      <c r="L133" s="184">
        <v>0</v>
      </c>
      <c r="M133" s="184">
        <v>0</v>
      </c>
      <c r="N133" s="184">
        <v>0</v>
      </c>
      <c r="O133" s="184">
        <v>0</v>
      </c>
      <c r="P133" s="184">
        <v>0</v>
      </c>
      <c r="Q133" s="185">
        <f t="shared" si="21"/>
        <v>0</v>
      </c>
      <c r="S133" s="179" t="s">
        <v>256</v>
      </c>
    </row>
    <row r="134" spans="1:19" outlineLevel="1">
      <c r="A134" s="175" t="s">
        <v>498</v>
      </c>
      <c r="B134" s="183">
        <v>5301060000</v>
      </c>
      <c r="C134" s="183" t="s">
        <v>43</v>
      </c>
      <c r="D134" s="183"/>
      <c r="E134" s="184">
        <v>0</v>
      </c>
      <c r="F134" s="184">
        <v>0</v>
      </c>
      <c r="G134" s="184">
        <v>0</v>
      </c>
      <c r="H134" s="184">
        <v>0</v>
      </c>
      <c r="I134" s="184">
        <v>0</v>
      </c>
      <c r="J134" s="184">
        <v>0</v>
      </c>
      <c r="K134" s="184">
        <v>0</v>
      </c>
      <c r="L134" s="184">
        <v>0</v>
      </c>
      <c r="M134" s="184">
        <v>0</v>
      </c>
      <c r="N134" s="184">
        <v>0</v>
      </c>
      <c r="O134" s="184">
        <v>0</v>
      </c>
      <c r="P134" s="184">
        <v>0</v>
      </c>
      <c r="Q134" s="185">
        <f t="shared" si="21"/>
        <v>0</v>
      </c>
      <c r="S134" s="179" t="s">
        <v>256</v>
      </c>
    </row>
    <row r="135" spans="1:19" outlineLevel="1">
      <c r="A135" s="175" t="s">
        <v>498</v>
      </c>
      <c r="B135" s="183">
        <v>5601050000</v>
      </c>
      <c r="C135" s="183" t="s">
        <v>46</v>
      </c>
      <c r="D135" s="183"/>
      <c r="E135" s="184">
        <v>0</v>
      </c>
      <c r="F135" s="184">
        <v>0</v>
      </c>
      <c r="G135" s="184">
        <v>0</v>
      </c>
      <c r="H135" s="184">
        <v>0</v>
      </c>
      <c r="I135" s="184">
        <v>0</v>
      </c>
      <c r="J135" s="184">
        <v>0</v>
      </c>
      <c r="K135" s="184">
        <v>0</v>
      </c>
      <c r="L135" s="184">
        <v>0</v>
      </c>
      <c r="M135" s="184">
        <v>0</v>
      </c>
      <c r="N135" s="184">
        <v>0</v>
      </c>
      <c r="O135" s="184">
        <v>0</v>
      </c>
      <c r="P135" s="184">
        <v>0</v>
      </c>
      <c r="Q135" s="185">
        <f t="shared" si="21"/>
        <v>0</v>
      </c>
      <c r="S135" s="179" t="s">
        <v>256</v>
      </c>
    </row>
    <row r="136" spans="1:19" outlineLevel="1">
      <c r="A136" s="175" t="s">
        <v>498</v>
      </c>
      <c r="B136" s="183">
        <v>5601050100</v>
      </c>
      <c r="C136" s="183" t="s">
        <v>45</v>
      </c>
      <c r="D136" s="183"/>
      <c r="E136" s="184">
        <v>0</v>
      </c>
      <c r="F136" s="184">
        <v>0</v>
      </c>
      <c r="G136" s="184">
        <v>0</v>
      </c>
      <c r="H136" s="184">
        <v>0</v>
      </c>
      <c r="I136" s="184">
        <v>0</v>
      </c>
      <c r="J136" s="184">
        <v>0</v>
      </c>
      <c r="K136" s="184">
        <v>0</v>
      </c>
      <c r="L136" s="184">
        <v>0</v>
      </c>
      <c r="M136" s="184">
        <v>0</v>
      </c>
      <c r="N136" s="184">
        <v>0</v>
      </c>
      <c r="O136" s="184">
        <v>0</v>
      </c>
      <c r="P136" s="184">
        <v>0</v>
      </c>
      <c r="Q136" s="185">
        <f t="shared" si="21"/>
        <v>0</v>
      </c>
      <c r="S136" s="179" t="s">
        <v>256</v>
      </c>
    </row>
    <row r="137" spans="1:19" outlineLevel="1">
      <c r="A137" s="175" t="s">
        <v>498</v>
      </c>
      <c r="B137" s="183">
        <v>5601080000</v>
      </c>
      <c r="C137" s="183" t="s">
        <v>530</v>
      </c>
      <c r="D137" s="183"/>
      <c r="E137" s="184">
        <v>0</v>
      </c>
      <c r="F137" s="184">
        <v>0</v>
      </c>
      <c r="G137" s="184">
        <v>0</v>
      </c>
      <c r="H137" s="184">
        <v>0</v>
      </c>
      <c r="I137" s="184">
        <v>0</v>
      </c>
      <c r="J137" s="184">
        <v>0</v>
      </c>
      <c r="K137" s="184">
        <v>0</v>
      </c>
      <c r="L137" s="184">
        <v>0</v>
      </c>
      <c r="M137" s="184">
        <v>0</v>
      </c>
      <c r="N137" s="184">
        <v>0</v>
      </c>
      <c r="O137" s="184">
        <v>0</v>
      </c>
      <c r="P137" s="184">
        <v>0</v>
      </c>
      <c r="Q137" s="185">
        <f t="shared" si="21"/>
        <v>0</v>
      </c>
      <c r="S137" s="179" t="s">
        <v>256</v>
      </c>
    </row>
    <row r="138" spans="1:19" outlineLevel="1">
      <c r="A138" s="175" t="s">
        <v>498</v>
      </c>
      <c r="B138" s="183">
        <v>6666020101</v>
      </c>
      <c r="C138" s="183" t="s">
        <v>49</v>
      </c>
      <c r="D138" s="183"/>
      <c r="E138" s="184">
        <v>0.79074</v>
      </c>
      <c r="F138" s="184">
        <v>0.79074</v>
      </c>
      <c r="G138" s="184">
        <v>0.79074</v>
      </c>
      <c r="H138" s="184">
        <v>0.79074</v>
      </c>
      <c r="I138" s="184">
        <v>0.79074</v>
      </c>
      <c r="J138" s="184">
        <v>0.79074</v>
      </c>
      <c r="K138" s="184">
        <v>0.79074</v>
      </c>
      <c r="L138" s="184">
        <v>0.79074</v>
      </c>
      <c r="M138" s="184">
        <v>0.79074</v>
      </c>
      <c r="N138" s="184">
        <v>0.79074</v>
      </c>
      <c r="O138" s="184">
        <v>0.79074</v>
      </c>
      <c r="P138" s="184">
        <v>0.79074</v>
      </c>
      <c r="Q138" s="185">
        <f t="shared" si="21"/>
        <v>9.4888799999999982</v>
      </c>
      <c r="S138" s="179" t="s">
        <v>256</v>
      </c>
    </row>
    <row r="139" spans="1:19" outlineLevel="1">
      <c r="A139" s="175" t="s">
        <v>498</v>
      </c>
      <c r="B139" s="183">
        <v>6666021200</v>
      </c>
      <c r="C139" s="183" t="s">
        <v>531</v>
      </c>
      <c r="D139" s="183"/>
      <c r="E139" s="184">
        <v>2.6991700000000001</v>
      </c>
      <c r="F139" s="184">
        <v>2.6991700000000001</v>
      </c>
      <c r="G139" s="184">
        <v>2.6991700000000001</v>
      </c>
      <c r="H139" s="184">
        <v>2.6991700000000001</v>
      </c>
      <c r="I139" s="184">
        <v>2.6991700000000001</v>
      </c>
      <c r="J139" s="184">
        <v>2.6991700000000001</v>
      </c>
      <c r="K139" s="184">
        <v>2.6991700000000001</v>
      </c>
      <c r="L139" s="184">
        <v>2.6991700000000001</v>
      </c>
      <c r="M139" s="184">
        <v>2.6991700000000001</v>
      </c>
      <c r="N139" s="184">
        <v>2.6991700000000001</v>
      </c>
      <c r="O139" s="184">
        <v>2.6991700000000001</v>
      </c>
      <c r="P139" s="184">
        <v>2.6991700000000001</v>
      </c>
      <c r="Q139" s="185">
        <f t="shared" si="21"/>
        <v>32.390039999999992</v>
      </c>
      <c r="S139" s="179" t="s">
        <v>256</v>
      </c>
    </row>
    <row r="140" spans="1:19" outlineLevel="1">
      <c r="A140" s="175" t="s">
        <v>498</v>
      </c>
      <c r="B140" s="183">
        <v>6666020201</v>
      </c>
      <c r="C140" s="183" t="s">
        <v>50</v>
      </c>
      <c r="D140" s="183"/>
      <c r="E140" s="184">
        <v>0</v>
      </c>
      <c r="F140" s="184">
        <v>0</v>
      </c>
      <c r="G140" s="184">
        <v>0</v>
      </c>
      <c r="H140" s="184">
        <v>0</v>
      </c>
      <c r="I140" s="184">
        <v>0</v>
      </c>
      <c r="J140" s="184">
        <v>0</v>
      </c>
      <c r="K140" s="184">
        <v>0</v>
      </c>
      <c r="L140" s="184">
        <v>0</v>
      </c>
      <c r="M140" s="184">
        <v>0</v>
      </c>
      <c r="N140" s="184">
        <v>0</v>
      </c>
      <c r="O140" s="184">
        <v>0</v>
      </c>
      <c r="P140" s="184">
        <v>0</v>
      </c>
      <c r="Q140" s="185">
        <f t="shared" si="21"/>
        <v>0</v>
      </c>
      <c r="S140" s="179" t="s">
        <v>256</v>
      </c>
    </row>
    <row r="141" spans="1:19" outlineLevel="1">
      <c r="A141" s="175" t="s">
        <v>498</v>
      </c>
      <c r="B141" s="183">
        <v>6666020202</v>
      </c>
      <c r="C141" s="183" t="s">
        <v>51</v>
      </c>
      <c r="D141" s="183"/>
      <c r="E141" s="184">
        <v>0.97160999999999997</v>
      </c>
      <c r="F141" s="184">
        <v>0.97160999999999997</v>
      </c>
      <c r="G141" s="184">
        <v>0.97160999999999997</v>
      </c>
      <c r="H141" s="184">
        <v>0.97160999999999997</v>
      </c>
      <c r="I141" s="184">
        <v>0.97160999999999997</v>
      </c>
      <c r="J141" s="184">
        <v>0.97160999999999997</v>
      </c>
      <c r="K141" s="184">
        <v>0.97160999999999997</v>
      </c>
      <c r="L141" s="184">
        <v>0.97160999999999997</v>
      </c>
      <c r="M141" s="184">
        <v>0.97160999999999997</v>
      </c>
      <c r="N141" s="184">
        <v>0.97160999999999997</v>
      </c>
      <c r="O141" s="184">
        <v>0.97160999999999997</v>
      </c>
      <c r="P141" s="184">
        <v>0.97160999999999997</v>
      </c>
      <c r="Q141" s="185">
        <f t="shared" si="21"/>
        <v>11.659319999999999</v>
      </c>
      <c r="S141" s="179" t="s">
        <v>256</v>
      </c>
    </row>
    <row r="142" spans="1:19" outlineLevel="1">
      <c r="A142" s="175" t="s">
        <v>498</v>
      </c>
      <c r="B142" s="183">
        <v>6666020204</v>
      </c>
      <c r="C142" s="183" t="s">
        <v>53</v>
      </c>
      <c r="D142" s="183"/>
      <c r="E142" s="184">
        <v>0.53691</v>
      </c>
      <c r="F142" s="184">
        <v>0.53691</v>
      </c>
      <c r="G142" s="184">
        <v>0.53691</v>
      </c>
      <c r="H142" s="184">
        <v>0.53691</v>
      </c>
      <c r="I142" s="184">
        <v>0.53691</v>
      </c>
      <c r="J142" s="184">
        <v>0.53691</v>
      </c>
      <c r="K142" s="184">
        <v>0.53691</v>
      </c>
      <c r="L142" s="184">
        <v>0.53691</v>
      </c>
      <c r="M142" s="184">
        <v>0.53691</v>
      </c>
      <c r="N142" s="184">
        <v>0.53691</v>
      </c>
      <c r="O142" s="184">
        <v>0.53691</v>
      </c>
      <c r="P142" s="184">
        <v>0.53691</v>
      </c>
      <c r="Q142" s="185">
        <f t="shared" si="21"/>
        <v>6.4429199999999982</v>
      </c>
      <c r="S142" s="179" t="s">
        <v>256</v>
      </c>
    </row>
    <row r="143" spans="1:19" outlineLevel="1">
      <c r="A143" s="175" t="s">
        <v>498</v>
      </c>
      <c r="B143" s="183">
        <v>6666020301</v>
      </c>
      <c r="C143" s="183" t="s">
        <v>77</v>
      </c>
      <c r="D143" s="183"/>
      <c r="E143" s="184">
        <v>0.35643999999999992</v>
      </c>
      <c r="F143" s="184">
        <v>0.35643999999999992</v>
      </c>
      <c r="G143" s="184">
        <v>0.35643999999999992</v>
      </c>
      <c r="H143" s="184">
        <v>0.35643999999999992</v>
      </c>
      <c r="I143" s="184">
        <v>0.35643999999999992</v>
      </c>
      <c r="J143" s="184">
        <v>0.35643999999999992</v>
      </c>
      <c r="K143" s="184">
        <v>0.35643999999999992</v>
      </c>
      <c r="L143" s="184">
        <v>0.35643999999999992</v>
      </c>
      <c r="M143" s="184">
        <v>0.35643999999999992</v>
      </c>
      <c r="N143" s="184">
        <v>0.35643999999999992</v>
      </c>
      <c r="O143" s="184">
        <v>0.35643999999999992</v>
      </c>
      <c r="P143" s="184">
        <v>0.35643999999999992</v>
      </c>
      <c r="Q143" s="185">
        <f t="shared" si="21"/>
        <v>4.2772800000000002</v>
      </c>
      <c r="S143" s="179" t="s">
        <v>256</v>
      </c>
    </row>
    <row r="144" spans="1:19" outlineLevel="1">
      <c r="A144" s="175" t="s">
        <v>498</v>
      </c>
      <c r="B144" s="183">
        <v>6666020403</v>
      </c>
      <c r="C144" s="183" t="s">
        <v>508</v>
      </c>
      <c r="D144" s="183"/>
      <c r="E144" s="184">
        <v>0</v>
      </c>
      <c r="F144" s="184">
        <v>0</v>
      </c>
      <c r="G144" s="184">
        <v>0</v>
      </c>
      <c r="H144" s="184">
        <v>0</v>
      </c>
      <c r="I144" s="184">
        <v>0</v>
      </c>
      <c r="J144" s="184">
        <v>0</v>
      </c>
      <c r="K144" s="184">
        <v>0</v>
      </c>
      <c r="L144" s="184">
        <v>0</v>
      </c>
      <c r="M144" s="184">
        <v>0</v>
      </c>
      <c r="N144" s="184">
        <v>0</v>
      </c>
      <c r="O144" s="184">
        <v>0</v>
      </c>
      <c r="P144" s="184">
        <v>0</v>
      </c>
      <c r="Q144" s="185">
        <f t="shared" si="21"/>
        <v>0</v>
      </c>
      <c r="S144" s="179" t="s">
        <v>256</v>
      </c>
    </row>
    <row r="145" spans="1:19" outlineLevel="1">
      <c r="A145" s="175" t="s">
        <v>498</v>
      </c>
      <c r="B145" s="183">
        <v>6666020504</v>
      </c>
      <c r="C145" s="183" t="s">
        <v>40</v>
      </c>
      <c r="D145" s="183"/>
      <c r="E145" s="184">
        <v>0</v>
      </c>
      <c r="F145" s="184">
        <v>0</v>
      </c>
      <c r="G145" s="184">
        <v>0</v>
      </c>
      <c r="H145" s="184">
        <v>0</v>
      </c>
      <c r="I145" s="184">
        <v>0</v>
      </c>
      <c r="J145" s="184">
        <v>0</v>
      </c>
      <c r="K145" s="184">
        <v>0</v>
      </c>
      <c r="L145" s="184">
        <v>0</v>
      </c>
      <c r="M145" s="184">
        <v>0</v>
      </c>
      <c r="N145" s="184">
        <v>0</v>
      </c>
      <c r="O145" s="184">
        <v>0</v>
      </c>
      <c r="P145" s="184">
        <v>0</v>
      </c>
      <c r="Q145" s="185">
        <f t="shared" si="21"/>
        <v>0</v>
      </c>
      <c r="S145" s="179" t="s">
        <v>256</v>
      </c>
    </row>
    <row r="146" spans="1:19" outlineLevel="1">
      <c r="A146" s="175" t="s">
        <v>498</v>
      </c>
      <c r="B146" s="183">
        <v>6666020508</v>
      </c>
      <c r="C146" s="183" t="s">
        <v>55</v>
      </c>
      <c r="D146" s="183"/>
      <c r="E146" s="184">
        <v>2.1950000000000004E-2</v>
      </c>
      <c r="F146" s="184">
        <v>2.1950000000000004E-2</v>
      </c>
      <c r="G146" s="184">
        <v>2.1950000000000004E-2</v>
      </c>
      <c r="H146" s="184">
        <v>2.1950000000000004E-2</v>
      </c>
      <c r="I146" s="184">
        <v>2.1950000000000004E-2</v>
      </c>
      <c r="J146" s="184">
        <v>2.1950000000000004E-2</v>
      </c>
      <c r="K146" s="184">
        <v>2.1950000000000004E-2</v>
      </c>
      <c r="L146" s="184">
        <v>2.1950000000000004E-2</v>
      </c>
      <c r="M146" s="184">
        <v>2.1950000000000004E-2</v>
      </c>
      <c r="N146" s="184">
        <v>2.1950000000000004E-2</v>
      </c>
      <c r="O146" s="184">
        <v>2.1950000000000004E-2</v>
      </c>
      <c r="P146" s="184">
        <v>2.1950000000000004E-2</v>
      </c>
      <c r="Q146" s="185">
        <f t="shared" si="21"/>
        <v>0.26340000000000002</v>
      </c>
      <c r="S146" s="179" t="s">
        <v>256</v>
      </c>
    </row>
    <row r="147" spans="1:19" outlineLevel="1">
      <c r="A147" s="175" t="s">
        <v>498</v>
      </c>
      <c r="B147" s="183">
        <v>6666020601</v>
      </c>
      <c r="C147" s="183" t="s">
        <v>532</v>
      </c>
      <c r="D147" s="183"/>
      <c r="E147" s="184">
        <v>0.79658000000000007</v>
      </c>
      <c r="F147" s="184">
        <v>0.79658000000000007</v>
      </c>
      <c r="G147" s="184">
        <v>0.79658000000000007</v>
      </c>
      <c r="H147" s="184">
        <v>0.79658000000000007</v>
      </c>
      <c r="I147" s="184">
        <v>0.79658000000000007</v>
      </c>
      <c r="J147" s="184">
        <v>0.79658000000000007</v>
      </c>
      <c r="K147" s="184">
        <v>0.79658000000000007</v>
      </c>
      <c r="L147" s="184">
        <v>0.79658000000000007</v>
      </c>
      <c r="M147" s="184">
        <v>0.79658000000000007</v>
      </c>
      <c r="N147" s="184">
        <v>0.79658000000000007</v>
      </c>
      <c r="O147" s="184">
        <v>0.79658000000000007</v>
      </c>
      <c r="P147" s="184">
        <v>0.79658000000000007</v>
      </c>
      <c r="Q147" s="185">
        <f t="shared" si="21"/>
        <v>9.5589600000000026</v>
      </c>
      <c r="S147" s="179" t="s">
        <v>256</v>
      </c>
    </row>
    <row r="148" spans="1:19" outlineLevel="1">
      <c r="A148" s="175" t="s">
        <v>498</v>
      </c>
      <c r="B148" s="183">
        <v>6666020701</v>
      </c>
      <c r="C148" s="183" t="s">
        <v>57</v>
      </c>
      <c r="D148" s="183"/>
      <c r="E148" s="184">
        <v>20.137250000000002</v>
      </c>
      <c r="F148" s="184">
        <v>20.137250000000002</v>
      </c>
      <c r="G148" s="184">
        <v>20.137250000000002</v>
      </c>
      <c r="H148" s="184">
        <v>20.137250000000002</v>
      </c>
      <c r="I148" s="184">
        <v>20.137250000000002</v>
      </c>
      <c r="J148" s="184">
        <v>20.137250000000002</v>
      </c>
      <c r="K148" s="184">
        <v>20.137250000000002</v>
      </c>
      <c r="L148" s="184">
        <v>20.137250000000002</v>
      </c>
      <c r="M148" s="184">
        <v>20.137250000000002</v>
      </c>
      <c r="N148" s="184">
        <v>20.137250000000002</v>
      </c>
      <c r="O148" s="184">
        <v>20.137250000000002</v>
      </c>
      <c r="P148" s="184">
        <v>20.137250000000002</v>
      </c>
      <c r="Q148" s="185">
        <f t="shared" si="21"/>
        <v>241.64699999999996</v>
      </c>
      <c r="S148" s="179" t="s">
        <v>256</v>
      </c>
    </row>
    <row r="149" spans="1:19" outlineLevel="1">
      <c r="A149" s="175" t="s">
        <v>498</v>
      </c>
      <c r="B149" s="183">
        <v>6666020801</v>
      </c>
      <c r="C149" s="183" t="s">
        <v>533</v>
      </c>
      <c r="D149" s="183"/>
      <c r="E149" s="184">
        <v>0.96587000000000001</v>
      </c>
      <c r="F149" s="184">
        <v>0.96587000000000001</v>
      </c>
      <c r="G149" s="184">
        <v>0.96587000000000001</v>
      </c>
      <c r="H149" s="184">
        <v>0.96587000000000001</v>
      </c>
      <c r="I149" s="184">
        <v>0.96587000000000001</v>
      </c>
      <c r="J149" s="184">
        <v>0.96587000000000001</v>
      </c>
      <c r="K149" s="184">
        <v>0.96587000000000001</v>
      </c>
      <c r="L149" s="184">
        <v>0.96587000000000001</v>
      </c>
      <c r="M149" s="184">
        <v>0.96587000000000001</v>
      </c>
      <c r="N149" s="184">
        <v>0.96587000000000001</v>
      </c>
      <c r="O149" s="184">
        <v>0.96587000000000001</v>
      </c>
      <c r="P149" s="184">
        <v>0.96587000000000001</v>
      </c>
      <c r="Q149" s="185">
        <f t="shared" si="21"/>
        <v>11.590440000000001</v>
      </c>
      <c r="S149" s="179" t="s">
        <v>256</v>
      </c>
    </row>
    <row r="150" spans="1:19" outlineLevel="1">
      <c r="A150" s="175" t="s">
        <v>498</v>
      </c>
      <c r="B150" s="183">
        <v>6666020803</v>
      </c>
      <c r="C150" s="183" t="s">
        <v>59</v>
      </c>
      <c r="D150" s="183"/>
      <c r="E150" s="184">
        <v>0</v>
      </c>
      <c r="F150" s="184">
        <v>0</v>
      </c>
      <c r="G150" s="184">
        <v>0</v>
      </c>
      <c r="H150" s="184">
        <v>0</v>
      </c>
      <c r="I150" s="184">
        <v>0</v>
      </c>
      <c r="J150" s="184">
        <v>0</v>
      </c>
      <c r="K150" s="184">
        <v>0</v>
      </c>
      <c r="L150" s="184">
        <v>0</v>
      </c>
      <c r="M150" s="184">
        <v>0</v>
      </c>
      <c r="N150" s="184">
        <v>0</v>
      </c>
      <c r="O150" s="184">
        <v>0</v>
      </c>
      <c r="P150" s="184">
        <v>0</v>
      </c>
      <c r="Q150" s="185">
        <f t="shared" si="21"/>
        <v>0</v>
      </c>
      <c r="S150" s="179" t="s">
        <v>256</v>
      </c>
    </row>
    <row r="151" spans="1:19" outlineLevel="1">
      <c r="A151" s="175" t="s">
        <v>498</v>
      </c>
      <c r="B151" s="183">
        <v>6666021100</v>
      </c>
      <c r="C151" s="183" t="s">
        <v>60</v>
      </c>
      <c r="D151" s="183"/>
      <c r="E151" s="184">
        <v>1.1061300000000001</v>
      </c>
      <c r="F151" s="184">
        <v>1.1061300000000001</v>
      </c>
      <c r="G151" s="184">
        <v>1.1061300000000001</v>
      </c>
      <c r="H151" s="184">
        <v>1.1061300000000001</v>
      </c>
      <c r="I151" s="184">
        <v>1.1061300000000001</v>
      </c>
      <c r="J151" s="184">
        <v>1.1061300000000001</v>
      </c>
      <c r="K151" s="184">
        <v>1.1061300000000001</v>
      </c>
      <c r="L151" s="184">
        <v>1.1061300000000001</v>
      </c>
      <c r="M151" s="184">
        <v>1.1061300000000001</v>
      </c>
      <c r="N151" s="184">
        <v>1.1061300000000001</v>
      </c>
      <c r="O151" s="184">
        <v>1.1061300000000001</v>
      </c>
      <c r="P151" s="184">
        <v>1.1061300000000001</v>
      </c>
      <c r="Q151" s="185">
        <f t="shared" si="21"/>
        <v>13.273560000000002</v>
      </c>
      <c r="S151" s="179" t="s">
        <v>256</v>
      </c>
    </row>
    <row r="152" spans="1:19" outlineLevel="1">
      <c r="A152" s="175" t="s">
        <v>498</v>
      </c>
      <c r="B152" s="183">
        <v>6666021102</v>
      </c>
      <c r="C152" s="183" t="s">
        <v>534</v>
      </c>
      <c r="D152" s="183"/>
      <c r="E152" s="184">
        <v>2.9841199999999999</v>
      </c>
      <c r="F152" s="184">
        <v>2.9841199999999999</v>
      </c>
      <c r="G152" s="184">
        <v>2.9841199999999999</v>
      </c>
      <c r="H152" s="184">
        <v>2.9841199999999999</v>
      </c>
      <c r="I152" s="184">
        <v>2.9841199999999999</v>
      </c>
      <c r="J152" s="184">
        <v>2.9841199999999999</v>
      </c>
      <c r="K152" s="184">
        <v>2.9841199999999999</v>
      </c>
      <c r="L152" s="184">
        <v>2.9841199999999999</v>
      </c>
      <c r="M152" s="184">
        <v>2.9841199999999999</v>
      </c>
      <c r="N152" s="184">
        <v>2.9841199999999999</v>
      </c>
      <c r="O152" s="184">
        <v>2.9841199999999999</v>
      </c>
      <c r="P152" s="184">
        <v>2.9841199999999999</v>
      </c>
      <c r="Q152" s="185">
        <f t="shared" si="21"/>
        <v>35.809440000000002</v>
      </c>
      <c r="S152" s="179" t="s">
        <v>256</v>
      </c>
    </row>
    <row r="153" spans="1:19" outlineLevel="1">
      <c r="A153" s="175" t="s">
        <v>498</v>
      </c>
      <c r="B153" s="183">
        <v>6666021104</v>
      </c>
      <c r="C153" s="183" t="s">
        <v>510</v>
      </c>
      <c r="D153" s="183"/>
      <c r="E153" s="184">
        <v>0.56647000000000003</v>
      </c>
      <c r="F153" s="184">
        <v>0.56647000000000003</v>
      </c>
      <c r="G153" s="184">
        <v>0.56647000000000003</v>
      </c>
      <c r="H153" s="184">
        <v>0.56647000000000003</v>
      </c>
      <c r="I153" s="184">
        <v>0.56647000000000003</v>
      </c>
      <c r="J153" s="184">
        <v>0.56647000000000003</v>
      </c>
      <c r="K153" s="184">
        <v>0.56647000000000003</v>
      </c>
      <c r="L153" s="184">
        <v>0.56647000000000003</v>
      </c>
      <c r="M153" s="184">
        <v>0.56647000000000003</v>
      </c>
      <c r="N153" s="184">
        <v>0.56647000000000003</v>
      </c>
      <c r="O153" s="184">
        <v>0.56647000000000003</v>
      </c>
      <c r="P153" s="184">
        <v>0.56647000000000003</v>
      </c>
      <c r="Q153" s="185">
        <f t="shared" si="21"/>
        <v>6.7976399999999986</v>
      </c>
      <c r="S153" s="179" t="s">
        <v>256</v>
      </c>
    </row>
    <row r="154" spans="1:19" outlineLevel="1">
      <c r="A154" s="175" t="s">
        <v>498</v>
      </c>
      <c r="B154" s="183">
        <v>6666021103</v>
      </c>
      <c r="C154" s="183" t="s">
        <v>535</v>
      </c>
      <c r="D154" s="183"/>
      <c r="E154" s="184">
        <v>3.8497199999999996</v>
      </c>
      <c r="F154" s="184">
        <v>3.8497199999999996</v>
      </c>
      <c r="G154" s="184">
        <v>3.8497199999999996</v>
      </c>
      <c r="H154" s="184">
        <v>3.8497199999999996</v>
      </c>
      <c r="I154" s="184">
        <v>3.8497199999999996</v>
      </c>
      <c r="J154" s="184">
        <v>3.8497199999999996</v>
      </c>
      <c r="K154" s="184">
        <v>3.8497199999999996</v>
      </c>
      <c r="L154" s="184">
        <v>3.8497199999999996</v>
      </c>
      <c r="M154" s="184">
        <v>3.8497199999999996</v>
      </c>
      <c r="N154" s="184">
        <v>3.8497199999999996</v>
      </c>
      <c r="O154" s="184">
        <v>3.8497199999999996</v>
      </c>
      <c r="P154" s="184">
        <v>3.8497199999999996</v>
      </c>
      <c r="Q154" s="185">
        <f t="shared" si="21"/>
        <v>46.196639999999981</v>
      </c>
      <c r="S154" s="179" t="s">
        <v>256</v>
      </c>
    </row>
    <row r="155" spans="1:19" outlineLevel="1">
      <c r="A155" s="175" t="s">
        <v>498</v>
      </c>
      <c r="B155" s="183">
        <v>6666021300</v>
      </c>
      <c r="C155" s="183" t="s">
        <v>536</v>
      </c>
      <c r="D155" s="183"/>
      <c r="E155" s="184">
        <v>3.6754899999999999</v>
      </c>
      <c r="F155" s="184">
        <v>3.6754899999999999</v>
      </c>
      <c r="G155" s="184">
        <v>3.6754899999999999</v>
      </c>
      <c r="H155" s="184">
        <v>3.6754899999999999</v>
      </c>
      <c r="I155" s="184">
        <v>3.6754899999999999</v>
      </c>
      <c r="J155" s="184">
        <v>3.6754899999999999</v>
      </c>
      <c r="K155" s="184">
        <v>3.6754899999999999</v>
      </c>
      <c r="L155" s="184">
        <v>3.6754899999999999</v>
      </c>
      <c r="M155" s="184">
        <v>3.6754899999999999</v>
      </c>
      <c r="N155" s="184">
        <v>3.6754899999999999</v>
      </c>
      <c r="O155" s="184">
        <v>3.6754899999999999</v>
      </c>
      <c r="P155" s="184">
        <v>3.6754899999999999</v>
      </c>
      <c r="Q155" s="185">
        <f t="shared" si="21"/>
        <v>44.105879999999985</v>
      </c>
      <c r="S155" s="179" t="s">
        <v>256</v>
      </c>
    </row>
    <row r="156" spans="1:19" outlineLevel="1">
      <c r="A156" s="175" t="s">
        <v>498</v>
      </c>
      <c r="B156" s="183">
        <v>6666021902</v>
      </c>
      <c r="C156" s="183" t="s">
        <v>61</v>
      </c>
      <c r="D156" s="183"/>
      <c r="E156" s="184">
        <v>4.2046500000000009</v>
      </c>
      <c r="F156" s="184">
        <v>4.2046500000000009</v>
      </c>
      <c r="G156" s="184">
        <v>4.2046500000000009</v>
      </c>
      <c r="H156" s="184">
        <v>4.2046500000000009</v>
      </c>
      <c r="I156" s="184">
        <v>4.2046500000000009</v>
      </c>
      <c r="J156" s="184">
        <v>4.2046500000000009</v>
      </c>
      <c r="K156" s="184">
        <v>4.2046500000000009</v>
      </c>
      <c r="L156" s="184">
        <v>4.2046500000000009</v>
      </c>
      <c r="M156" s="184">
        <v>4.2046500000000009</v>
      </c>
      <c r="N156" s="184">
        <v>4.2046500000000009</v>
      </c>
      <c r="O156" s="184">
        <v>4.2046500000000009</v>
      </c>
      <c r="P156" s="184">
        <v>4.2046500000000009</v>
      </c>
      <c r="Q156" s="185">
        <f t="shared" si="21"/>
        <v>50.455800000000011</v>
      </c>
      <c r="S156" s="179" t="s">
        <v>256</v>
      </c>
    </row>
    <row r="157" spans="1:19" outlineLevel="1">
      <c r="A157" s="175" t="s">
        <v>498</v>
      </c>
      <c r="B157" s="183">
        <v>6666022100</v>
      </c>
      <c r="C157" s="183" t="s">
        <v>62</v>
      </c>
      <c r="D157" s="183"/>
      <c r="E157" s="184">
        <v>0.56993000000000005</v>
      </c>
      <c r="F157" s="184">
        <v>0.56993000000000005</v>
      </c>
      <c r="G157" s="184">
        <v>0.56993000000000005</v>
      </c>
      <c r="H157" s="184">
        <v>0.56993000000000005</v>
      </c>
      <c r="I157" s="184">
        <v>0.56993000000000005</v>
      </c>
      <c r="J157" s="184">
        <v>0.56993000000000005</v>
      </c>
      <c r="K157" s="184">
        <v>0.56993000000000005</v>
      </c>
      <c r="L157" s="184">
        <v>0.56993000000000005</v>
      </c>
      <c r="M157" s="184">
        <v>0.56993000000000005</v>
      </c>
      <c r="N157" s="184">
        <v>0.56993000000000005</v>
      </c>
      <c r="O157" s="184">
        <v>0.56993000000000005</v>
      </c>
      <c r="P157" s="184">
        <v>0.56993000000000005</v>
      </c>
      <c r="Q157" s="185">
        <f t="shared" si="21"/>
        <v>6.8391600000000023</v>
      </c>
      <c r="S157" s="179" t="s">
        <v>256</v>
      </c>
    </row>
    <row r="158" spans="1:19" outlineLevel="1">
      <c r="A158" s="175" t="s">
        <v>490</v>
      </c>
      <c r="B158" s="183">
        <v>6666022300</v>
      </c>
      <c r="C158" s="183" t="s">
        <v>63</v>
      </c>
      <c r="D158" s="183"/>
      <c r="E158" s="184">
        <v>6.3918531215634617</v>
      </c>
      <c r="F158" s="184">
        <v>6.391853121563412</v>
      </c>
      <c r="G158" s="184">
        <v>6.3918531215634369</v>
      </c>
      <c r="H158" s="184">
        <v>6.3918531215634387</v>
      </c>
      <c r="I158" s="184">
        <v>6.3918531215634316</v>
      </c>
      <c r="J158" s="184">
        <v>6.3918531215634076</v>
      </c>
      <c r="K158" s="184">
        <v>6.3918531215635319</v>
      </c>
      <c r="L158" s="184">
        <v>6.3918531215634671</v>
      </c>
      <c r="M158" s="184">
        <v>6.3918531215635301</v>
      </c>
      <c r="N158" s="184">
        <v>6.3918531215635159</v>
      </c>
      <c r="O158" s="184">
        <v>6.3918531215634538</v>
      </c>
      <c r="P158" s="184">
        <v>6.3918531215634307</v>
      </c>
      <c r="Q158" s="185">
        <f t="shared" si="21"/>
        <v>76.702237458761502</v>
      </c>
      <c r="R158" s="179" t="s">
        <v>537</v>
      </c>
      <c r="S158" s="179" t="s">
        <v>256</v>
      </c>
    </row>
    <row r="159" spans="1:19" outlineLevel="1">
      <c r="A159" s="175" t="s">
        <v>498</v>
      </c>
      <c r="B159" s="183">
        <v>6666029900</v>
      </c>
      <c r="C159" s="183" t="s">
        <v>64</v>
      </c>
      <c r="D159" s="183"/>
      <c r="E159" s="184">
        <v>0</v>
      </c>
      <c r="F159" s="184">
        <v>0</v>
      </c>
      <c r="G159" s="184">
        <v>0</v>
      </c>
      <c r="H159" s="184">
        <v>0</v>
      </c>
      <c r="I159" s="184">
        <v>0</v>
      </c>
      <c r="J159" s="184">
        <v>0</v>
      </c>
      <c r="K159" s="184">
        <v>0</v>
      </c>
      <c r="L159" s="184">
        <v>0</v>
      </c>
      <c r="M159" s="184">
        <v>0</v>
      </c>
      <c r="N159" s="184">
        <v>0</v>
      </c>
      <c r="O159" s="184">
        <v>0</v>
      </c>
      <c r="P159" s="184">
        <v>0</v>
      </c>
      <c r="Q159" s="185">
        <f t="shared" si="21"/>
        <v>0</v>
      </c>
      <c r="S159" s="179" t="s">
        <v>256</v>
      </c>
    </row>
    <row r="160" spans="1:19" outlineLevel="1">
      <c r="A160" s="175" t="s">
        <v>498</v>
      </c>
      <c r="B160" s="183">
        <v>6666029997</v>
      </c>
      <c r="C160" s="183" t="s">
        <v>65</v>
      </c>
      <c r="D160" s="183"/>
      <c r="E160" s="184">
        <v>0</v>
      </c>
      <c r="F160" s="184">
        <v>0</v>
      </c>
      <c r="G160" s="184">
        <v>0</v>
      </c>
      <c r="H160" s="184">
        <v>0</v>
      </c>
      <c r="I160" s="184">
        <v>0</v>
      </c>
      <c r="J160" s="184">
        <v>0</v>
      </c>
      <c r="K160" s="184">
        <v>0</v>
      </c>
      <c r="L160" s="184">
        <v>0</v>
      </c>
      <c r="M160" s="184">
        <v>0</v>
      </c>
      <c r="N160" s="184">
        <v>0</v>
      </c>
      <c r="O160" s="184">
        <v>0</v>
      </c>
      <c r="P160" s="184">
        <v>0</v>
      </c>
      <c r="Q160" s="185">
        <f t="shared" si="21"/>
        <v>0</v>
      </c>
      <c r="S160" s="179" t="s">
        <v>256</v>
      </c>
    </row>
    <row r="161" spans="1:19" outlineLevel="1">
      <c r="A161" s="175" t="s">
        <v>498</v>
      </c>
      <c r="B161" s="183">
        <v>6666031100</v>
      </c>
      <c r="C161" s="183" t="s">
        <v>538</v>
      </c>
      <c r="D161" s="183"/>
      <c r="E161" s="184">
        <v>0</v>
      </c>
      <c r="F161" s="184">
        <v>0</v>
      </c>
      <c r="G161" s="184">
        <v>0</v>
      </c>
      <c r="H161" s="184">
        <v>0</v>
      </c>
      <c r="I161" s="184">
        <v>0</v>
      </c>
      <c r="J161" s="184">
        <v>0</v>
      </c>
      <c r="K161" s="184">
        <v>0</v>
      </c>
      <c r="L161" s="184">
        <v>0</v>
      </c>
      <c r="M161" s="184">
        <v>0</v>
      </c>
      <c r="N161" s="184">
        <v>0</v>
      </c>
      <c r="O161" s="184">
        <v>0</v>
      </c>
      <c r="P161" s="184">
        <v>0</v>
      </c>
      <c r="Q161" s="185">
        <f t="shared" si="21"/>
        <v>0</v>
      </c>
      <c r="S161" s="179" t="s">
        <v>256</v>
      </c>
    </row>
    <row r="162" spans="1:19" outlineLevel="1">
      <c r="A162" s="175" t="s">
        <v>498</v>
      </c>
      <c r="B162" s="183">
        <v>6666050107</v>
      </c>
      <c r="C162" s="183" t="s">
        <v>69</v>
      </c>
      <c r="D162" s="183"/>
      <c r="E162" s="184">
        <v>0</v>
      </c>
      <c r="F162" s="184">
        <v>0</v>
      </c>
      <c r="G162" s="184">
        <v>0</v>
      </c>
      <c r="H162" s="184">
        <v>0</v>
      </c>
      <c r="I162" s="184">
        <v>0</v>
      </c>
      <c r="J162" s="184">
        <v>0</v>
      </c>
      <c r="K162" s="184">
        <v>0</v>
      </c>
      <c r="L162" s="184">
        <v>0</v>
      </c>
      <c r="M162" s="184">
        <v>0</v>
      </c>
      <c r="N162" s="184">
        <v>0</v>
      </c>
      <c r="O162" s="184">
        <v>0</v>
      </c>
      <c r="P162" s="184">
        <v>0</v>
      </c>
      <c r="Q162" s="185">
        <f t="shared" si="21"/>
        <v>0</v>
      </c>
      <c r="S162" s="179" t="s">
        <v>256</v>
      </c>
    </row>
    <row r="163" spans="1:19" outlineLevel="1">
      <c r="A163" s="175" t="s">
        <v>498</v>
      </c>
      <c r="B163" s="183">
        <v>6666079999</v>
      </c>
      <c r="C163" s="183" t="s">
        <v>258</v>
      </c>
      <c r="D163" s="183"/>
      <c r="E163" s="184">
        <v>94.969899999999996</v>
      </c>
      <c r="F163" s="184">
        <v>94.969899999999996</v>
      </c>
      <c r="G163" s="184">
        <v>94.969899999999996</v>
      </c>
      <c r="H163" s="184">
        <v>94.969899999999996</v>
      </c>
      <c r="I163" s="184">
        <v>94.969899999999996</v>
      </c>
      <c r="J163" s="184">
        <v>94.969899999999996</v>
      </c>
      <c r="K163" s="184">
        <v>94.969899999999996</v>
      </c>
      <c r="L163" s="184">
        <v>94.969899999999996</v>
      </c>
      <c r="M163" s="184">
        <v>94.969899999999996</v>
      </c>
      <c r="N163" s="184">
        <v>94.969899999999996</v>
      </c>
      <c r="O163" s="184">
        <v>94.969899999999996</v>
      </c>
      <c r="P163" s="184">
        <v>94.969899999999996</v>
      </c>
      <c r="Q163" s="185">
        <f t="shared" si="21"/>
        <v>1139.6388000000002</v>
      </c>
      <c r="R163" s="179" t="s">
        <v>464</v>
      </c>
      <c r="S163" s="179" t="s">
        <v>256</v>
      </c>
    </row>
    <row r="164" spans="1:19" outlineLevel="1">
      <c r="A164" s="175" t="s">
        <v>498</v>
      </c>
      <c r="B164" s="183">
        <v>6666090100</v>
      </c>
      <c r="C164" s="183" t="s">
        <v>539</v>
      </c>
      <c r="D164" s="183"/>
      <c r="E164" s="184">
        <v>0</v>
      </c>
      <c r="F164" s="184">
        <v>0</v>
      </c>
      <c r="G164" s="184">
        <v>0</v>
      </c>
      <c r="H164" s="184">
        <v>0</v>
      </c>
      <c r="I164" s="184">
        <v>0</v>
      </c>
      <c r="J164" s="184">
        <v>0</v>
      </c>
      <c r="K164" s="184">
        <v>0</v>
      </c>
      <c r="L164" s="184">
        <v>0</v>
      </c>
      <c r="M164" s="184">
        <v>0</v>
      </c>
      <c r="N164" s="184">
        <v>0</v>
      </c>
      <c r="O164" s="184">
        <v>0</v>
      </c>
      <c r="P164" s="184">
        <v>0</v>
      </c>
      <c r="Q164" s="185">
        <f t="shared" si="21"/>
        <v>0</v>
      </c>
      <c r="S164" s="179" t="s">
        <v>256</v>
      </c>
    </row>
    <row r="165" spans="1:19" outlineLevel="1">
      <c r="A165" s="175" t="s">
        <v>498</v>
      </c>
      <c r="B165" s="183">
        <v>6666093800</v>
      </c>
      <c r="C165" s="183" t="s">
        <v>76</v>
      </c>
      <c r="D165" s="183"/>
      <c r="E165" s="184">
        <v>0</v>
      </c>
      <c r="F165" s="184">
        <v>0</v>
      </c>
      <c r="G165" s="184">
        <v>0</v>
      </c>
      <c r="H165" s="184">
        <v>0</v>
      </c>
      <c r="I165" s="184">
        <v>0</v>
      </c>
      <c r="J165" s="184">
        <v>0</v>
      </c>
      <c r="K165" s="184">
        <v>0</v>
      </c>
      <c r="L165" s="184">
        <v>0</v>
      </c>
      <c r="M165" s="184">
        <v>0</v>
      </c>
      <c r="N165" s="184">
        <v>0</v>
      </c>
      <c r="O165" s="184">
        <v>0</v>
      </c>
      <c r="P165" s="184">
        <v>0</v>
      </c>
      <c r="Q165" s="185">
        <f t="shared" si="21"/>
        <v>0</v>
      </c>
      <c r="S165" s="179" t="s">
        <v>256</v>
      </c>
    </row>
    <row r="166" spans="1:19" outlineLevel="1">
      <c r="A166" s="175" t="s">
        <v>498</v>
      </c>
      <c r="B166" s="183">
        <v>6666021400</v>
      </c>
      <c r="C166" s="183" t="s">
        <v>540</v>
      </c>
      <c r="D166" s="183"/>
      <c r="E166" s="184">
        <v>0.67634000000000005</v>
      </c>
      <c r="F166" s="184">
        <v>0.67634000000000005</v>
      </c>
      <c r="G166" s="184">
        <v>0.67634000000000005</v>
      </c>
      <c r="H166" s="184">
        <v>0.67634000000000005</v>
      </c>
      <c r="I166" s="184">
        <v>0.67634000000000005</v>
      </c>
      <c r="J166" s="184">
        <v>0.67634000000000005</v>
      </c>
      <c r="K166" s="184">
        <v>0.67634000000000005</v>
      </c>
      <c r="L166" s="184">
        <v>0.67634000000000005</v>
      </c>
      <c r="M166" s="184">
        <v>0.67634000000000005</v>
      </c>
      <c r="N166" s="184">
        <v>0.67634000000000005</v>
      </c>
      <c r="O166" s="184">
        <v>0.67634000000000005</v>
      </c>
      <c r="P166" s="184">
        <v>0.67634000000000005</v>
      </c>
      <c r="Q166" s="185">
        <f t="shared" si="21"/>
        <v>8.1160799999999984</v>
      </c>
      <c r="S166" s="179" t="s">
        <v>256</v>
      </c>
    </row>
    <row r="167" spans="1:19" s="194" customFormat="1">
      <c r="A167" s="175"/>
      <c r="B167" s="187" t="s">
        <v>541</v>
      </c>
      <c r="C167" s="188" t="s">
        <v>79</v>
      </c>
      <c r="D167" s="189"/>
      <c r="E167" s="190">
        <f t="shared" ref="E167:Q167" si="22">SUM(E130:E166)</f>
        <v>154.83365312156349</v>
      </c>
      <c r="F167" s="191">
        <f t="shared" si="22"/>
        <v>154.83365312156343</v>
      </c>
      <c r="G167" s="191">
        <f t="shared" si="22"/>
        <v>154.83365312156346</v>
      </c>
      <c r="H167" s="191">
        <f t="shared" si="22"/>
        <v>154.83365312156346</v>
      </c>
      <c r="I167" s="191">
        <f t="shared" si="22"/>
        <v>154.83365312156346</v>
      </c>
      <c r="J167" s="191">
        <f t="shared" si="22"/>
        <v>154.83365312156343</v>
      </c>
      <c r="K167" s="191">
        <f t="shared" si="22"/>
        <v>154.83365312156354</v>
      </c>
      <c r="L167" s="191">
        <f t="shared" si="22"/>
        <v>154.83365312156349</v>
      </c>
      <c r="M167" s="191">
        <f t="shared" si="22"/>
        <v>154.83365312156354</v>
      </c>
      <c r="N167" s="191">
        <f t="shared" si="22"/>
        <v>154.83365312156351</v>
      </c>
      <c r="O167" s="191">
        <f t="shared" si="22"/>
        <v>154.83365312156346</v>
      </c>
      <c r="P167" s="191">
        <f t="shared" si="22"/>
        <v>154.83365312156346</v>
      </c>
      <c r="Q167" s="190">
        <f t="shared" si="22"/>
        <v>1858.0038374587614</v>
      </c>
      <c r="R167" s="179"/>
    </row>
    <row r="168" spans="1:19" outlineLevel="1">
      <c r="A168" s="195" t="s">
        <v>498</v>
      </c>
      <c r="B168" s="212">
        <v>5102040000</v>
      </c>
      <c r="C168" s="177" t="s">
        <v>516</v>
      </c>
      <c r="E168" s="213">
        <v>0</v>
      </c>
      <c r="F168" s="213">
        <v>0</v>
      </c>
      <c r="G168" s="213">
        <v>0</v>
      </c>
      <c r="H168" s="213">
        <v>0</v>
      </c>
      <c r="I168" s="213">
        <v>0</v>
      </c>
      <c r="J168" s="213">
        <v>0</v>
      </c>
      <c r="K168" s="213">
        <v>0</v>
      </c>
      <c r="L168" s="213">
        <v>0</v>
      </c>
      <c r="M168" s="213">
        <v>0</v>
      </c>
      <c r="N168" s="213">
        <v>0</v>
      </c>
      <c r="O168" s="213">
        <v>0</v>
      </c>
      <c r="P168" s="213">
        <v>0</v>
      </c>
      <c r="Q168" s="214">
        <f>F168+E168+G168+H168+I168+J168+K168+L168+M168+N168+O168+P168</f>
        <v>0</v>
      </c>
      <c r="S168" s="179" t="s">
        <v>256</v>
      </c>
    </row>
    <row r="169" spans="1:19" s="194" customFormat="1">
      <c r="A169" s="175"/>
      <c r="B169" s="187" t="s">
        <v>542</v>
      </c>
      <c r="C169" s="188" t="s">
        <v>82</v>
      </c>
      <c r="D169" s="189"/>
      <c r="E169" s="190">
        <f>E168</f>
        <v>0</v>
      </c>
      <c r="F169" s="191">
        <f t="shared" ref="F169:Q169" si="23">+F168</f>
        <v>0</v>
      </c>
      <c r="G169" s="191">
        <f t="shared" si="23"/>
        <v>0</v>
      </c>
      <c r="H169" s="191">
        <f t="shared" si="23"/>
        <v>0</v>
      </c>
      <c r="I169" s="191">
        <f t="shared" si="23"/>
        <v>0</v>
      </c>
      <c r="J169" s="191">
        <f t="shared" si="23"/>
        <v>0</v>
      </c>
      <c r="K169" s="191">
        <f t="shared" si="23"/>
        <v>0</v>
      </c>
      <c r="L169" s="191">
        <f t="shared" si="23"/>
        <v>0</v>
      </c>
      <c r="M169" s="191">
        <f t="shared" si="23"/>
        <v>0</v>
      </c>
      <c r="N169" s="191">
        <f t="shared" si="23"/>
        <v>0</v>
      </c>
      <c r="O169" s="191">
        <f t="shared" si="23"/>
        <v>0</v>
      </c>
      <c r="P169" s="191">
        <f t="shared" si="23"/>
        <v>0</v>
      </c>
      <c r="Q169" s="190">
        <f t="shared" si="23"/>
        <v>0</v>
      </c>
      <c r="R169" s="179"/>
    </row>
    <row r="170" spans="1:19" outlineLevel="1">
      <c r="A170" s="195" t="s">
        <v>498</v>
      </c>
      <c r="B170" s="212">
        <v>6666021600</v>
      </c>
      <c r="C170" s="177" t="s">
        <v>89</v>
      </c>
      <c r="E170" s="213">
        <v>1.42679</v>
      </c>
      <c r="F170" s="213">
        <v>1.42679</v>
      </c>
      <c r="G170" s="213">
        <v>1.42679</v>
      </c>
      <c r="H170" s="213">
        <v>1.42679</v>
      </c>
      <c r="I170" s="213">
        <v>1.42679</v>
      </c>
      <c r="J170" s="213">
        <v>1.42679</v>
      </c>
      <c r="K170" s="213">
        <v>1.42679</v>
      </c>
      <c r="L170" s="213">
        <v>1.42679</v>
      </c>
      <c r="M170" s="213">
        <v>1.42679</v>
      </c>
      <c r="N170" s="213">
        <v>1.42679</v>
      </c>
      <c r="O170" s="213">
        <v>1.42679</v>
      </c>
      <c r="P170" s="213">
        <v>1.42679</v>
      </c>
      <c r="Q170" s="214">
        <f>F170+E170+G170+H170+I170+J170+K170+L170+M170+N170+O170+P170</f>
        <v>17.121480000000002</v>
      </c>
      <c r="S170" s="179" t="s">
        <v>256</v>
      </c>
    </row>
    <row r="171" spans="1:19" outlineLevel="1">
      <c r="A171" s="195" t="s">
        <v>498</v>
      </c>
      <c r="B171" s="212">
        <v>6666021604</v>
      </c>
      <c r="C171" s="177" t="s">
        <v>91</v>
      </c>
      <c r="E171" s="213">
        <v>0</v>
      </c>
      <c r="F171" s="213">
        <v>0</v>
      </c>
      <c r="G171" s="213">
        <v>0</v>
      </c>
      <c r="H171" s="213">
        <v>0</v>
      </c>
      <c r="I171" s="213">
        <v>0</v>
      </c>
      <c r="J171" s="213">
        <v>0</v>
      </c>
      <c r="K171" s="213">
        <v>0</v>
      </c>
      <c r="L171" s="213">
        <v>0</v>
      </c>
      <c r="M171" s="213">
        <v>0</v>
      </c>
      <c r="N171" s="213">
        <v>0</v>
      </c>
      <c r="O171" s="213">
        <v>0</v>
      </c>
      <c r="P171" s="213">
        <v>0</v>
      </c>
      <c r="Q171" s="214">
        <f>F171+E171+G171+H171+I171+J171+K171+L171+M171+N171+O171+P171</f>
        <v>0</v>
      </c>
      <c r="S171" s="179" t="s">
        <v>256</v>
      </c>
    </row>
    <row r="172" spans="1:19" s="194" customFormat="1">
      <c r="A172" s="175"/>
      <c r="B172" s="187" t="s">
        <v>542</v>
      </c>
      <c r="C172" s="188" t="s">
        <v>92</v>
      </c>
      <c r="D172" s="189"/>
      <c r="E172" s="190">
        <f>SUM(E170:E171)</f>
        <v>1.42679</v>
      </c>
      <c r="F172" s="191">
        <f>+F170</f>
        <v>1.42679</v>
      </c>
      <c r="G172" s="191">
        <f>+G170</f>
        <v>1.42679</v>
      </c>
      <c r="H172" s="191">
        <f>+H170</f>
        <v>1.42679</v>
      </c>
      <c r="I172" s="191">
        <f>+I170</f>
        <v>1.42679</v>
      </c>
      <c r="J172" s="191">
        <f>+J170</f>
        <v>1.42679</v>
      </c>
      <c r="K172" s="191">
        <f t="shared" ref="K172:Q172" si="24">+SUM(K170:K171)</f>
        <v>1.42679</v>
      </c>
      <c r="L172" s="191">
        <f t="shared" si="24"/>
        <v>1.42679</v>
      </c>
      <c r="M172" s="191">
        <f t="shared" si="24"/>
        <v>1.42679</v>
      </c>
      <c r="N172" s="191">
        <f t="shared" si="24"/>
        <v>1.42679</v>
      </c>
      <c r="O172" s="191">
        <f t="shared" si="24"/>
        <v>1.42679</v>
      </c>
      <c r="P172" s="191">
        <f t="shared" si="24"/>
        <v>1.42679</v>
      </c>
      <c r="Q172" s="190">
        <f t="shared" si="24"/>
        <v>17.121480000000002</v>
      </c>
      <c r="R172" s="179"/>
    </row>
    <row r="173" spans="1:19" outlineLevel="2">
      <c r="A173" s="195" t="s">
        <v>498</v>
      </c>
      <c r="B173" s="212">
        <v>6666010012</v>
      </c>
      <c r="C173" s="177" t="s">
        <v>97</v>
      </c>
      <c r="E173" s="213">
        <v>0</v>
      </c>
      <c r="F173" s="213">
        <v>0</v>
      </c>
      <c r="G173" s="213">
        <v>0</v>
      </c>
      <c r="H173" s="213">
        <v>0</v>
      </c>
      <c r="I173" s="213">
        <v>0</v>
      </c>
      <c r="J173" s="213">
        <v>0</v>
      </c>
      <c r="K173" s="213">
        <v>0</v>
      </c>
      <c r="L173" s="213">
        <v>0</v>
      </c>
      <c r="M173" s="213">
        <v>0</v>
      </c>
      <c r="N173" s="213">
        <v>0</v>
      </c>
      <c r="O173" s="213">
        <v>0</v>
      </c>
      <c r="P173" s="213">
        <v>0</v>
      </c>
      <c r="Q173" s="214">
        <f>F173+E173+G173+H173+I173+J173+K173+L173+M173+N173+O173+P173</f>
        <v>0</v>
      </c>
      <c r="S173" s="179" t="s">
        <v>256</v>
      </c>
    </row>
    <row r="174" spans="1:19" outlineLevel="2">
      <c r="A174" s="195" t="s">
        <v>498</v>
      </c>
      <c r="B174" s="212">
        <v>6666010102</v>
      </c>
      <c r="C174" s="177" t="s">
        <v>543</v>
      </c>
      <c r="E174" s="213">
        <v>0</v>
      </c>
      <c r="F174" s="213">
        <v>0</v>
      </c>
      <c r="G174" s="213">
        <v>0</v>
      </c>
      <c r="H174" s="213">
        <v>0</v>
      </c>
      <c r="I174" s="213">
        <v>0</v>
      </c>
      <c r="J174" s="213">
        <v>0</v>
      </c>
      <c r="K174" s="213">
        <v>0</v>
      </c>
      <c r="L174" s="213">
        <v>0</v>
      </c>
      <c r="M174" s="213">
        <v>0</v>
      </c>
      <c r="N174" s="213">
        <v>0</v>
      </c>
      <c r="O174" s="213">
        <v>0</v>
      </c>
      <c r="P174" s="213">
        <v>0</v>
      </c>
      <c r="Q174" s="214">
        <f>F174+E174+G174+H174+I174+J174+K174+L174+M174+N174+O174+P174</f>
        <v>0</v>
      </c>
      <c r="S174" s="179" t="s">
        <v>256</v>
      </c>
    </row>
    <row r="175" spans="1:19" s="194" customFormat="1">
      <c r="A175" s="175"/>
      <c r="B175" s="187" t="s">
        <v>544</v>
      </c>
      <c r="C175" s="188" t="s">
        <v>100</v>
      </c>
      <c r="D175" s="189"/>
      <c r="E175" s="190">
        <f t="shared" ref="E175:P175" si="25">SUM(E173:E174)</f>
        <v>0</v>
      </c>
      <c r="F175" s="191">
        <f t="shared" si="25"/>
        <v>0</v>
      </c>
      <c r="G175" s="191">
        <f t="shared" si="25"/>
        <v>0</v>
      </c>
      <c r="H175" s="191">
        <f t="shared" si="25"/>
        <v>0</v>
      </c>
      <c r="I175" s="191">
        <f t="shared" si="25"/>
        <v>0</v>
      </c>
      <c r="J175" s="191">
        <f t="shared" si="25"/>
        <v>0</v>
      </c>
      <c r="K175" s="191">
        <f t="shared" si="25"/>
        <v>0</v>
      </c>
      <c r="L175" s="191">
        <f t="shared" si="25"/>
        <v>0</v>
      </c>
      <c r="M175" s="191">
        <f t="shared" si="25"/>
        <v>0</v>
      </c>
      <c r="N175" s="191">
        <f t="shared" si="25"/>
        <v>0</v>
      </c>
      <c r="O175" s="191">
        <f t="shared" si="25"/>
        <v>0</v>
      </c>
      <c r="P175" s="191">
        <f t="shared" si="25"/>
        <v>0</v>
      </c>
      <c r="Q175" s="190">
        <f>+SUM(Q173:Q174)</f>
        <v>0</v>
      </c>
      <c r="R175" s="179"/>
    </row>
    <row r="176" spans="1:19" outlineLevel="2">
      <c r="A176" s="195" t="s">
        <v>498</v>
      </c>
      <c r="B176" s="212">
        <v>6666010196</v>
      </c>
      <c r="C176" s="177" t="s">
        <v>101</v>
      </c>
      <c r="E176" s="213">
        <v>0</v>
      </c>
      <c r="F176" s="213">
        <v>0</v>
      </c>
      <c r="G176" s="213">
        <v>0</v>
      </c>
      <c r="H176" s="213">
        <v>0</v>
      </c>
      <c r="I176" s="213">
        <v>0</v>
      </c>
      <c r="J176" s="213">
        <v>0</v>
      </c>
      <c r="K176" s="213">
        <v>0</v>
      </c>
      <c r="L176" s="213">
        <v>0</v>
      </c>
      <c r="M176" s="213">
        <v>0</v>
      </c>
      <c r="N176" s="213">
        <v>0</v>
      </c>
      <c r="O176" s="213">
        <v>0</v>
      </c>
      <c r="P176" s="213">
        <v>0</v>
      </c>
      <c r="Q176" s="214">
        <f>F176+E176+G176+H176+I176+J176+K176+L176+M176+N176+O176+P176</f>
        <v>0</v>
      </c>
      <c r="S176" s="179" t="s">
        <v>256</v>
      </c>
    </row>
    <row r="177" spans="1:19" outlineLevel="2">
      <c r="A177" s="195" t="s">
        <v>498</v>
      </c>
      <c r="B177" s="212">
        <v>6666010101</v>
      </c>
      <c r="C177" s="177" t="s">
        <v>102</v>
      </c>
      <c r="E177" s="213">
        <v>53.87238</v>
      </c>
      <c r="F177" s="213">
        <v>53.87238</v>
      </c>
      <c r="G177" s="213">
        <v>53.87238</v>
      </c>
      <c r="H177" s="213">
        <v>53.87238</v>
      </c>
      <c r="I177" s="213">
        <v>53.87238</v>
      </c>
      <c r="J177" s="213">
        <v>53.87238</v>
      </c>
      <c r="K177" s="213">
        <v>53.87238</v>
      </c>
      <c r="L177" s="213">
        <v>53.87238</v>
      </c>
      <c r="M177" s="213">
        <v>53.87238</v>
      </c>
      <c r="N177" s="213">
        <v>53.87238</v>
      </c>
      <c r="O177" s="213">
        <v>53.87238</v>
      </c>
      <c r="P177" s="213">
        <v>53.87238</v>
      </c>
      <c r="Q177" s="214">
        <f>F177+E177+G177+H177+I177+J177+K177+L177+M177+N177+O177+P177</f>
        <v>646.46856000000014</v>
      </c>
      <c r="S177" s="179" t="s">
        <v>256</v>
      </c>
    </row>
    <row r="178" spans="1:19" outlineLevel="2">
      <c r="A178" s="195" t="s">
        <v>498</v>
      </c>
      <c r="B178" s="212">
        <v>6666010199</v>
      </c>
      <c r="C178" s="177" t="s">
        <v>103</v>
      </c>
      <c r="E178" s="213">
        <v>0</v>
      </c>
      <c r="F178" s="213">
        <v>0</v>
      </c>
      <c r="G178" s="213">
        <v>0</v>
      </c>
      <c r="H178" s="213">
        <v>0</v>
      </c>
      <c r="I178" s="213">
        <v>0</v>
      </c>
      <c r="J178" s="213">
        <v>0</v>
      </c>
      <c r="K178" s="213">
        <v>0</v>
      </c>
      <c r="L178" s="213">
        <v>0</v>
      </c>
      <c r="M178" s="213">
        <v>0</v>
      </c>
      <c r="N178" s="213">
        <v>0</v>
      </c>
      <c r="O178" s="213">
        <v>0</v>
      </c>
      <c r="P178" s="213">
        <v>0</v>
      </c>
      <c r="Q178" s="214">
        <f>F178+E178+G178+H178+I178+J178+K178+L178+M178+N178+O178+P178</f>
        <v>0</v>
      </c>
      <c r="S178" s="179" t="s">
        <v>256</v>
      </c>
    </row>
    <row r="179" spans="1:19" outlineLevel="2">
      <c r="A179" s="195" t="s">
        <v>498</v>
      </c>
      <c r="B179" s="212">
        <v>6666010207</v>
      </c>
      <c r="C179" s="177" t="s">
        <v>105</v>
      </c>
      <c r="E179" s="213">
        <v>0</v>
      </c>
      <c r="F179" s="213">
        <v>0</v>
      </c>
      <c r="G179" s="213">
        <v>0</v>
      </c>
      <c r="H179" s="213">
        <v>0</v>
      </c>
      <c r="I179" s="213">
        <v>0</v>
      </c>
      <c r="J179" s="213">
        <v>0</v>
      </c>
      <c r="K179" s="213">
        <v>0</v>
      </c>
      <c r="L179" s="213">
        <v>0</v>
      </c>
      <c r="M179" s="213">
        <v>0</v>
      </c>
      <c r="N179" s="213">
        <v>0</v>
      </c>
      <c r="O179" s="213">
        <v>0</v>
      </c>
      <c r="P179" s="213">
        <v>0</v>
      </c>
      <c r="Q179" s="214">
        <f>F179+E179+G179+H179+I179+J179+K179+L179+M179+N179+O179+P179</f>
        <v>0</v>
      </c>
      <c r="S179" s="179" t="s">
        <v>256</v>
      </c>
    </row>
    <row r="180" spans="1:19" outlineLevel="2">
      <c r="A180" s="195" t="s">
        <v>498</v>
      </c>
      <c r="B180" s="212">
        <v>6666010227</v>
      </c>
      <c r="C180" s="177" t="s">
        <v>545</v>
      </c>
      <c r="E180" s="213">
        <v>0</v>
      </c>
      <c r="F180" s="213">
        <v>0</v>
      </c>
      <c r="G180" s="213">
        <v>0</v>
      </c>
      <c r="H180" s="213">
        <v>0</v>
      </c>
      <c r="I180" s="213">
        <v>0</v>
      </c>
      <c r="J180" s="213">
        <v>0</v>
      </c>
      <c r="K180" s="213">
        <v>0</v>
      </c>
      <c r="L180" s="213">
        <v>0</v>
      </c>
      <c r="M180" s="213">
        <v>0</v>
      </c>
      <c r="N180" s="213">
        <v>0</v>
      </c>
      <c r="O180" s="213">
        <v>0</v>
      </c>
      <c r="P180" s="213">
        <v>0</v>
      </c>
      <c r="Q180" s="214">
        <f>F180+E180+G180+H180+I180+J180+K180+L180+M180+N180+O180+P180</f>
        <v>0</v>
      </c>
      <c r="S180" s="179" t="s">
        <v>256</v>
      </c>
    </row>
    <row r="181" spans="1:19" s="194" customFormat="1">
      <c r="A181" s="175"/>
      <c r="B181" s="187" t="s">
        <v>546</v>
      </c>
      <c r="C181" s="188" t="s">
        <v>107</v>
      </c>
      <c r="D181" s="189"/>
      <c r="E181" s="190">
        <f t="shared" ref="E181:Q181" si="26">SUM(E176:E180)</f>
        <v>53.87238</v>
      </c>
      <c r="F181" s="191">
        <f t="shared" si="26"/>
        <v>53.87238</v>
      </c>
      <c r="G181" s="191">
        <f t="shared" si="26"/>
        <v>53.87238</v>
      </c>
      <c r="H181" s="191">
        <f t="shared" si="26"/>
        <v>53.87238</v>
      </c>
      <c r="I181" s="191">
        <f t="shared" si="26"/>
        <v>53.87238</v>
      </c>
      <c r="J181" s="191">
        <f t="shared" si="26"/>
        <v>53.87238</v>
      </c>
      <c r="K181" s="191">
        <f t="shared" si="26"/>
        <v>53.87238</v>
      </c>
      <c r="L181" s="191">
        <f t="shared" si="26"/>
        <v>53.87238</v>
      </c>
      <c r="M181" s="191">
        <f t="shared" si="26"/>
        <v>53.87238</v>
      </c>
      <c r="N181" s="191">
        <f t="shared" si="26"/>
        <v>53.87238</v>
      </c>
      <c r="O181" s="191">
        <f t="shared" si="26"/>
        <v>53.87238</v>
      </c>
      <c r="P181" s="191">
        <f t="shared" si="26"/>
        <v>53.87238</v>
      </c>
      <c r="Q181" s="190">
        <f t="shared" si="26"/>
        <v>646.46856000000014</v>
      </c>
      <c r="R181" s="179"/>
    </row>
    <row r="182" spans="1:19" outlineLevel="2">
      <c r="A182" s="195" t="s">
        <v>498</v>
      </c>
      <c r="B182" s="212">
        <v>6666010314</v>
      </c>
      <c r="C182" s="177" t="s">
        <v>109</v>
      </c>
      <c r="E182" s="213">
        <v>0.49185000000000001</v>
      </c>
      <c r="F182" s="213">
        <v>0.49185000000000001</v>
      </c>
      <c r="G182" s="213">
        <v>0.49185000000000001</v>
      </c>
      <c r="H182" s="213">
        <v>0.49185000000000001</v>
      </c>
      <c r="I182" s="213">
        <v>0.49185000000000001</v>
      </c>
      <c r="J182" s="213">
        <v>0.49185000000000001</v>
      </c>
      <c r="K182" s="213">
        <v>0.49185000000000001</v>
      </c>
      <c r="L182" s="213">
        <v>0.49185000000000001</v>
      </c>
      <c r="M182" s="213">
        <v>0.49185000000000001</v>
      </c>
      <c r="N182" s="213">
        <v>0.49185000000000001</v>
      </c>
      <c r="O182" s="213">
        <v>0.49185000000000001</v>
      </c>
      <c r="P182" s="213">
        <v>0.49185000000000001</v>
      </c>
      <c r="Q182" s="214">
        <f t="shared" ref="Q182:Q188" si="27">F182+E182+G182+H182+I182+J182+K182+L182+M182+N182+O182+P182</f>
        <v>5.9022000000000006</v>
      </c>
      <c r="S182" s="179" t="s">
        <v>256</v>
      </c>
    </row>
    <row r="183" spans="1:19" outlineLevel="2">
      <c r="A183" s="195" t="s">
        <v>498</v>
      </c>
      <c r="B183" s="212">
        <v>6666020401</v>
      </c>
      <c r="C183" s="177" t="s">
        <v>110</v>
      </c>
      <c r="E183" s="213">
        <v>1.5831399999999998</v>
      </c>
      <c r="F183" s="213">
        <v>1.5945499999999999</v>
      </c>
      <c r="G183" s="213">
        <v>1.5945499999999999</v>
      </c>
      <c r="H183" s="213">
        <v>1.5945499999999999</v>
      </c>
      <c r="I183" s="213">
        <v>1.6593000000000002</v>
      </c>
      <c r="J183" s="213">
        <v>1.5704099999999999</v>
      </c>
      <c r="K183" s="213">
        <v>1.7391600000000003</v>
      </c>
      <c r="L183" s="213">
        <v>1.7333200000000002</v>
      </c>
      <c r="M183" s="213">
        <v>1.7391600000000003</v>
      </c>
      <c r="N183" s="213">
        <v>1.7274800000000003</v>
      </c>
      <c r="O183" s="213">
        <v>1.7802500000000003</v>
      </c>
      <c r="P183" s="213">
        <v>1.7742200000000001</v>
      </c>
      <c r="Q183" s="214">
        <f t="shared" si="27"/>
        <v>20.09009</v>
      </c>
      <c r="S183" s="179" t="s">
        <v>256</v>
      </c>
    </row>
    <row r="184" spans="1:19" outlineLevel="2">
      <c r="A184" s="195" t="s">
        <v>498</v>
      </c>
      <c r="B184" s="212">
        <v>6666020502</v>
      </c>
      <c r="C184" s="177" t="s">
        <v>111</v>
      </c>
      <c r="E184" s="213">
        <v>2.1760600000000001</v>
      </c>
      <c r="F184" s="213">
        <v>2.2845</v>
      </c>
      <c r="G184" s="213">
        <v>2.2845</v>
      </c>
      <c r="H184" s="213">
        <v>2.2845</v>
      </c>
      <c r="I184" s="213">
        <v>2.3043299999999998</v>
      </c>
      <c r="J184" s="213">
        <v>1.98698</v>
      </c>
      <c r="K184" s="213">
        <v>2.6006900000000002</v>
      </c>
      <c r="L184" s="213">
        <v>2.5778000000000003</v>
      </c>
      <c r="M184" s="213">
        <v>2.6006900000000002</v>
      </c>
      <c r="N184" s="213">
        <v>2.55491</v>
      </c>
      <c r="O184" s="213">
        <v>2.5778000000000003</v>
      </c>
      <c r="P184" s="213">
        <v>2.55491</v>
      </c>
      <c r="Q184" s="214">
        <f t="shared" si="27"/>
        <v>28.787669999999999</v>
      </c>
      <c r="S184" s="179" t="s">
        <v>256</v>
      </c>
    </row>
    <row r="185" spans="1:19" outlineLevel="2">
      <c r="A185" s="195" t="s">
        <v>498</v>
      </c>
      <c r="B185" s="212">
        <v>6666020503</v>
      </c>
      <c r="C185" s="177" t="s">
        <v>112</v>
      </c>
      <c r="E185" s="213">
        <v>0</v>
      </c>
      <c r="F185" s="213">
        <v>0</v>
      </c>
      <c r="G185" s="213">
        <v>0</v>
      </c>
      <c r="H185" s="213">
        <v>0</v>
      </c>
      <c r="I185" s="213">
        <v>0</v>
      </c>
      <c r="J185" s="213">
        <v>0</v>
      </c>
      <c r="K185" s="213">
        <v>0</v>
      </c>
      <c r="L185" s="213">
        <v>0</v>
      </c>
      <c r="M185" s="213">
        <v>0</v>
      </c>
      <c r="N185" s="213">
        <v>0</v>
      </c>
      <c r="O185" s="213">
        <v>0</v>
      </c>
      <c r="P185" s="213">
        <v>0</v>
      </c>
      <c r="Q185" s="214">
        <f t="shared" si="27"/>
        <v>0</v>
      </c>
      <c r="R185" s="207"/>
      <c r="S185" s="179" t="s">
        <v>256</v>
      </c>
    </row>
    <row r="186" spans="1:19" outlineLevel="2">
      <c r="A186" s="195" t="s">
        <v>498</v>
      </c>
      <c r="B186" s="212">
        <v>6666021502</v>
      </c>
      <c r="C186" s="177" t="s">
        <v>116</v>
      </c>
      <c r="E186" s="213">
        <v>0</v>
      </c>
      <c r="F186" s="213">
        <v>0</v>
      </c>
      <c r="G186" s="213">
        <v>0</v>
      </c>
      <c r="H186" s="213">
        <v>0</v>
      </c>
      <c r="I186" s="213">
        <v>0</v>
      </c>
      <c r="J186" s="213">
        <v>0</v>
      </c>
      <c r="K186" s="213">
        <v>0</v>
      </c>
      <c r="L186" s="213">
        <v>0</v>
      </c>
      <c r="M186" s="213">
        <v>0</v>
      </c>
      <c r="N186" s="213">
        <v>0</v>
      </c>
      <c r="O186" s="213">
        <v>0</v>
      </c>
      <c r="P186" s="213">
        <v>0</v>
      </c>
      <c r="Q186" s="214">
        <f t="shared" si="27"/>
        <v>0</v>
      </c>
      <c r="S186" s="179" t="s">
        <v>256</v>
      </c>
    </row>
    <row r="187" spans="1:19" outlineLevel="2">
      <c r="A187" s="195" t="s">
        <v>498</v>
      </c>
      <c r="B187" s="212">
        <v>6666021505</v>
      </c>
      <c r="C187" s="177" t="s">
        <v>118</v>
      </c>
      <c r="E187" s="213">
        <v>0</v>
      </c>
      <c r="F187" s="213">
        <v>0</v>
      </c>
      <c r="G187" s="213">
        <v>0</v>
      </c>
      <c r="H187" s="213">
        <v>0</v>
      </c>
      <c r="I187" s="213">
        <v>0</v>
      </c>
      <c r="J187" s="213">
        <v>0</v>
      </c>
      <c r="K187" s="213">
        <v>0</v>
      </c>
      <c r="L187" s="213">
        <v>0</v>
      </c>
      <c r="M187" s="213">
        <v>0</v>
      </c>
      <c r="N187" s="213">
        <v>0</v>
      </c>
      <c r="O187" s="213">
        <v>0</v>
      </c>
      <c r="P187" s="213">
        <v>0</v>
      </c>
      <c r="Q187" s="214">
        <f t="shared" si="27"/>
        <v>0</v>
      </c>
      <c r="S187" s="179" t="s">
        <v>256</v>
      </c>
    </row>
    <row r="188" spans="1:19" outlineLevel="2">
      <c r="A188" s="195" t="s">
        <v>498</v>
      </c>
      <c r="B188" s="212">
        <v>6666091600</v>
      </c>
      <c r="C188" s="177" t="s">
        <v>120</v>
      </c>
      <c r="E188" s="213">
        <v>0.41657</v>
      </c>
      <c r="F188" s="213">
        <v>0.41657</v>
      </c>
      <c r="G188" s="213">
        <v>0.41657</v>
      </c>
      <c r="H188" s="213">
        <v>0.41657</v>
      </c>
      <c r="I188" s="213">
        <v>0.41657</v>
      </c>
      <c r="J188" s="213">
        <v>0.41657</v>
      </c>
      <c r="K188" s="213">
        <v>0.41657</v>
      </c>
      <c r="L188" s="213">
        <v>0.41657</v>
      </c>
      <c r="M188" s="213">
        <v>0.41657</v>
      </c>
      <c r="N188" s="213">
        <v>0.41657</v>
      </c>
      <c r="O188" s="213">
        <v>0.41657</v>
      </c>
      <c r="P188" s="213">
        <v>0.41657</v>
      </c>
      <c r="Q188" s="214">
        <f t="shared" si="27"/>
        <v>4.9988400000000004</v>
      </c>
      <c r="S188" s="179" t="s">
        <v>256</v>
      </c>
    </row>
    <row r="189" spans="1:19" s="194" customFormat="1">
      <c r="A189" s="175"/>
      <c r="B189" s="187" t="s">
        <v>547</v>
      </c>
      <c r="C189" s="188" t="s">
        <v>121</v>
      </c>
      <c r="D189" s="189"/>
      <c r="E189" s="190">
        <f t="shared" ref="E189:Q189" si="28">SUM(E182:E188)</f>
        <v>4.6676199999999994</v>
      </c>
      <c r="F189" s="191">
        <f t="shared" si="28"/>
        <v>4.7874699999999999</v>
      </c>
      <c r="G189" s="191">
        <f t="shared" si="28"/>
        <v>4.7874699999999999</v>
      </c>
      <c r="H189" s="191">
        <f t="shared" si="28"/>
        <v>4.7874699999999999</v>
      </c>
      <c r="I189" s="191">
        <f t="shared" si="28"/>
        <v>4.8720499999999998</v>
      </c>
      <c r="J189" s="191">
        <f t="shared" si="28"/>
        <v>4.4658099999999994</v>
      </c>
      <c r="K189" s="191">
        <f t="shared" si="28"/>
        <v>5.2482700000000007</v>
      </c>
      <c r="L189" s="191">
        <f t="shared" si="28"/>
        <v>5.2195400000000003</v>
      </c>
      <c r="M189" s="191">
        <f t="shared" si="28"/>
        <v>5.2482700000000007</v>
      </c>
      <c r="N189" s="191">
        <f t="shared" si="28"/>
        <v>5.1908100000000008</v>
      </c>
      <c r="O189" s="191">
        <f t="shared" si="28"/>
        <v>5.2664700000000009</v>
      </c>
      <c r="P189" s="191">
        <f t="shared" si="28"/>
        <v>5.2375500000000006</v>
      </c>
      <c r="Q189" s="190">
        <f t="shared" si="28"/>
        <v>59.778800000000004</v>
      </c>
      <c r="R189" s="179"/>
    </row>
    <row r="190" spans="1:19" s="207" customFormat="1">
      <c r="A190" s="195"/>
      <c r="B190" s="215"/>
      <c r="C190" s="216"/>
      <c r="D190" s="216" t="s">
        <v>548</v>
      </c>
      <c r="E190" s="217">
        <f>SUM(E189,E181,E175,E172,E169,E167,E129,E126)</f>
        <v>215.09352312156349</v>
      </c>
      <c r="F190" s="217">
        <f t="shared" ref="F190:Q190" si="29">+F126+F129+F167+F169+F172+F175+F181+F189</f>
        <v>215.21337312156345</v>
      </c>
      <c r="G190" s="218">
        <f t="shared" si="29"/>
        <v>215.21337312156348</v>
      </c>
      <c r="H190" s="218">
        <f t="shared" si="29"/>
        <v>215.21337312156348</v>
      </c>
      <c r="I190" s="218">
        <f t="shared" si="29"/>
        <v>215.29795312156347</v>
      </c>
      <c r="J190" s="218">
        <f t="shared" si="29"/>
        <v>214.89171312156344</v>
      </c>
      <c r="K190" s="218">
        <f t="shared" si="29"/>
        <v>215.67417312156354</v>
      </c>
      <c r="L190" s="218">
        <f t="shared" si="29"/>
        <v>215.64544312156349</v>
      </c>
      <c r="M190" s="218">
        <f t="shared" si="29"/>
        <v>215.67417312156354</v>
      </c>
      <c r="N190" s="218">
        <f t="shared" si="29"/>
        <v>215.61671312156352</v>
      </c>
      <c r="O190" s="218">
        <f t="shared" si="29"/>
        <v>215.69237312156346</v>
      </c>
      <c r="P190" s="218">
        <f t="shared" si="29"/>
        <v>215.66345312156346</v>
      </c>
      <c r="Q190" s="219">
        <f t="shared" si="29"/>
        <v>2584.8896374587616</v>
      </c>
      <c r="R190" s="179" t="s">
        <v>463</v>
      </c>
    </row>
    <row r="191" spans="1:19">
      <c r="E191" s="208"/>
      <c r="F191" s="208"/>
      <c r="G191" s="208"/>
      <c r="H191" s="208"/>
      <c r="I191" s="208"/>
      <c r="J191" s="208"/>
      <c r="K191" s="208"/>
      <c r="L191" s="208"/>
      <c r="M191" s="208"/>
      <c r="N191" s="208"/>
      <c r="O191" s="208"/>
      <c r="P191" s="208"/>
      <c r="Q191" s="208"/>
      <c r="R191" s="220"/>
    </row>
    <row r="192" spans="1:19">
      <c r="E192" s="208"/>
      <c r="F192" s="208"/>
      <c r="G192" s="208"/>
      <c r="H192" s="208"/>
      <c r="I192" s="208"/>
      <c r="J192" s="208"/>
      <c r="K192" s="208"/>
      <c r="L192" s="208"/>
      <c r="M192" s="208"/>
      <c r="N192" s="208"/>
      <c r="O192" s="208"/>
      <c r="P192" s="208"/>
      <c r="Q192" s="208"/>
      <c r="R192" s="220"/>
    </row>
    <row r="193" spans="1:18">
      <c r="E193" s="208"/>
      <c r="F193" s="208"/>
      <c r="G193" s="208"/>
      <c r="H193" s="208"/>
      <c r="I193" s="208"/>
      <c r="J193" s="208"/>
      <c r="K193" s="208"/>
      <c r="L193" s="208"/>
      <c r="M193" s="208"/>
      <c r="N193" s="208"/>
      <c r="O193" s="208"/>
      <c r="P193" s="208"/>
      <c r="Q193" s="208"/>
      <c r="R193" s="220"/>
    </row>
    <row r="194" spans="1:18" s="207" customFormat="1">
      <c r="A194" s="195"/>
      <c r="B194" s="221"/>
      <c r="C194" s="221"/>
      <c r="D194" s="221" t="s">
        <v>549</v>
      </c>
      <c r="E194" s="218">
        <f t="shared" ref="E194:P194" si="30">E190+E118</f>
        <v>2628.6416876961384</v>
      </c>
      <c r="F194" s="218">
        <f t="shared" si="30"/>
        <v>2650.3787151184824</v>
      </c>
      <c r="G194" s="218">
        <f t="shared" si="30"/>
        <v>2640.9032816457079</v>
      </c>
      <c r="H194" s="218">
        <f t="shared" si="30"/>
        <v>2463.9881290105582</v>
      </c>
      <c r="I194" s="218">
        <f t="shared" si="30"/>
        <v>2562.0586781314282</v>
      </c>
      <c r="J194" s="218">
        <f t="shared" si="30"/>
        <v>2548.97688290519</v>
      </c>
      <c r="K194" s="218">
        <f t="shared" si="30"/>
        <v>2516.494162594784</v>
      </c>
      <c r="L194" s="218">
        <f t="shared" si="30"/>
        <v>2516.237951703697</v>
      </c>
      <c r="M194" s="218">
        <f t="shared" si="30"/>
        <v>2799.5328614457262</v>
      </c>
      <c r="N194" s="218">
        <f t="shared" si="30"/>
        <v>2751.3698998531936</v>
      </c>
      <c r="O194" s="218">
        <f t="shared" si="30"/>
        <v>2807.1180820775394</v>
      </c>
      <c r="P194" s="218">
        <f t="shared" si="30"/>
        <v>2894.1929192026278</v>
      </c>
      <c r="Q194" s="218">
        <f>+E194+F194+G194+H194+I194+J194+K194+L194+M194+N194+O194+P194</f>
        <v>31779.893251385078</v>
      </c>
      <c r="R194" s="220"/>
    </row>
    <row r="195" spans="1:18">
      <c r="E195" s="208"/>
      <c r="F195" s="208"/>
      <c r="G195" s="208"/>
      <c r="H195" s="208"/>
      <c r="I195" s="208"/>
      <c r="J195" s="208"/>
      <c r="K195" s="208"/>
      <c r="L195" s="208"/>
      <c r="M195" s="208"/>
      <c r="N195" s="208"/>
      <c r="O195" s="208"/>
      <c r="P195" s="208"/>
      <c r="Q195" s="208">
        <v>22586.7803169951</v>
      </c>
      <c r="R195" s="220"/>
    </row>
    <row r="196" spans="1:18">
      <c r="E196" s="208"/>
      <c r="F196" s="208"/>
      <c r="G196" s="208"/>
      <c r="H196" s="208"/>
      <c r="I196" s="208"/>
      <c r="J196" s="208"/>
      <c r="K196" s="208"/>
      <c r="L196" s="208"/>
      <c r="M196" s="208"/>
      <c r="N196" s="208"/>
      <c r="O196" s="208"/>
      <c r="P196" s="208"/>
      <c r="Q196" s="208">
        <v>54367</v>
      </c>
    </row>
    <row r="197" spans="1:18">
      <c r="C197" s="222"/>
      <c r="E197" s="208"/>
      <c r="F197" s="208"/>
      <c r="G197" s="208"/>
      <c r="H197" s="208"/>
      <c r="I197" s="208"/>
      <c r="J197" s="208"/>
      <c r="K197" s="208"/>
      <c r="L197" s="208"/>
      <c r="M197" s="208"/>
      <c r="N197" s="208"/>
      <c r="O197" s="208"/>
      <c r="P197" s="208"/>
      <c r="Q197" s="129">
        <f>2000/Q196</f>
        <v>3.6787021538801111E-2</v>
      </c>
    </row>
    <row r="198" spans="1:18">
      <c r="C198" s="222"/>
      <c r="E198" s="208"/>
      <c r="F198" s="208"/>
      <c r="G198" s="208"/>
      <c r="H198" s="208"/>
      <c r="I198" s="208"/>
      <c r="J198" s="208"/>
      <c r="K198" s="208"/>
      <c r="L198" s="208"/>
      <c r="M198" s="208"/>
      <c r="N198" s="208"/>
      <c r="O198" s="208"/>
      <c r="P198" s="208"/>
      <c r="Q198" s="208"/>
    </row>
    <row r="199" spans="1:18">
      <c r="E199" s="208"/>
      <c r="F199" s="208"/>
      <c r="G199" s="208"/>
      <c r="H199" s="208"/>
      <c r="I199" s="208"/>
      <c r="J199" s="208"/>
      <c r="K199" s="208"/>
      <c r="L199" s="208"/>
      <c r="M199" s="208"/>
      <c r="N199" s="208"/>
      <c r="O199" s="208"/>
      <c r="P199" s="208"/>
      <c r="Q199" s="208"/>
    </row>
    <row r="200" spans="1:18" s="220" customFormat="1">
      <c r="A200" s="223"/>
      <c r="B200" s="224"/>
      <c r="C200" s="225"/>
      <c r="D200" s="226" t="s">
        <v>550</v>
      </c>
      <c r="E200" s="227" t="s">
        <v>551</v>
      </c>
      <c r="F200" s="227" t="s">
        <v>551</v>
      </c>
      <c r="G200" s="227" t="s">
        <v>551</v>
      </c>
      <c r="H200" s="227" t="s">
        <v>551</v>
      </c>
      <c r="I200" s="227" t="s">
        <v>551</v>
      </c>
      <c r="J200" s="227" t="s">
        <v>551</v>
      </c>
      <c r="K200" s="227" t="s">
        <v>551</v>
      </c>
      <c r="L200" s="227" t="s">
        <v>551</v>
      </c>
      <c r="M200" s="227" t="s">
        <v>551</v>
      </c>
      <c r="N200" s="227" t="s">
        <v>551</v>
      </c>
      <c r="O200" s="227" t="s">
        <v>551</v>
      </c>
      <c r="P200" s="227" t="s">
        <v>551</v>
      </c>
      <c r="Q200" s="227" t="s">
        <v>551</v>
      </c>
    </row>
    <row r="201" spans="1:18" s="220" customFormat="1" ht="14.5">
      <c r="A201" s="223"/>
      <c r="B201" s="224"/>
      <c r="C201" s="228"/>
      <c r="D201" s="229" t="s">
        <v>552</v>
      </c>
      <c r="E201" s="230">
        <f t="shared" ref="E201:Q201" si="31">E23</f>
        <v>577.72634885593391</v>
      </c>
      <c r="F201" s="230">
        <f t="shared" si="31"/>
        <v>672.73585113432284</v>
      </c>
      <c r="G201" s="230">
        <f t="shared" si="31"/>
        <v>671.40878444572206</v>
      </c>
      <c r="H201" s="230">
        <f t="shared" si="31"/>
        <v>568.24637880679859</v>
      </c>
      <c r="I201" s="230">
        <f t="shared" si="31"/>
        <v>647.44592087061073</v>
      </c>
      <c r="J201" s="230">
        <f t="shared" si="31"/>
        <v>607.67984641710098</v>
      </c>
      <c r="K201" s="230">
        <f t="shared" si="31"/>
        <v>551.80277030812829</v>
      </c>
      <c r="L201" s="230">
        <f t="shared" si="31"/>
        <v>555.50894569133618</v>
      </c>
      <c r="M201" s="230">
        <f t="shared" si="31"/>
        <v>765.83852910611188</v>
      </c>
      <c r="N201" s="230">
        <f t="shared" si="31"/>
        <v>657.77363440135218</v>
      </c>
      <c r="O201" s="230">
        <f t="shared" si="31"/>
        <v>795.48877994527288</v>
      </c>
      <c r="P201" s="230">
        <f t="shared" si="31"/>
        <v>797.24444973550987</v>
      </c>
      <c r="Q201" s="230">
        <f t="shared" si="31"/>
        <v>7868.9002397181994</v>
      </c>
    </row>
    <row r="202" spans="1:18" s="220" customFormat="1" ht="14.5">
      <c r="A202" s="223"/>
      <c r="B202" s="224"/>
      <c r="C202" s="224"/>
      <c r="D202" s="229" t="s">
        <v>553</v>
      </c>
      <c r="E202" s="230">
        <f t="shared" ref="E202:Q202" si="32">E28+E91+E81+E85</f>
        <v>83.518156875450785</v>
      </c>
      <c r="F202" s="230">
        <f t="shared" si="32"/>
        <v>102.66420067058797</v>
      </c>
      <c r="G202" s="230">
        <f t="shared" si="32"/>
        <v>96.323936523890211</v>
      </c>
      <c r="H202" s="230">
        <f t="shared" si="32"/>
        <v>101.18584310142538</v>
      </c>
      <c r="I202" s="230">
        <f t="shared" si="32"/>
        <v>81.089141112877499</v>
      </c>
      <c r="J202" s="230">
        <f t="shared" si="32"/>
        <v>107.39551576060721</v>
      </c>
      <c r="K202" s="230">
        <f t="shared" si="32"/>
        <v>92.399061207204255</v>
      </c>
      <c r="L202" s="230">
        <f t="shared" si="32"/>
        <v>79.922570541535663</v>
      </c>
      <c r="M202" s="230">
        <f t="shared" si="32"/>
        <v>95.429104890140863</v>
      </c>
      <c r="N202" s="230">
        <f t="shared" si="32"/>
        <v>76.865408958141117</v>
      </c>
      <c r="O202" s="230">
        <f t="shared" si="32"/>
        <v>81.423692439284309</v>
      </c>
      <c r="P202" s="230">
        <f t="shared" si="32"/>
        <v>63.555342287187599</v>
      </c>
      <c r="Q202" s="230">
        <f t="shared" si="32"/>
        <v>1061.7719743683328</v>
      </c>
    </row>
    <row r="203" spans="1:18" s="220" customFormat="1" ht="14.5">
      <c r="A203" s="223"/>
      <c r="B203" s="224"/>
      <c r="C203" s="224"/>
      <c r="D203" s="231" t="s">
        <v>522</v>
      </c>
      <c r="E203" s="232">
        <f t="shared" ref="E203:Q203" si="33">E99</f>
        <v>315.69732119239973</v>
      </c>
      <c r="F203" s="232">
        <f t="shared" si="33"/>
        <v>339.10189729602109</v>
      </c>
      <c r="G203" s="232">
        <f t="shared" si="33"/>
        <v>347.6984384747156</v>
      </c>
      <c r="H203" s="232">
        <f t="shared" si="33"/>
        <v>323.52853220251421</v>
      </c>
      <c r="I203" s="232">
        <f t="shared" si="33"/>
        <v>359.87074843837496</v>
      </c>
      <c r="J203" s="232">
        <f t="shared" si="33"/>
        <v>346.44685495491416</v>
      </c>
      <c r="K203" s="232">
        <f t="shared" si="33"/>
        <v>316.99630956897317</v>
      </c>
      <c r="L203" s="232">
        <f t="shared" si="33"/>
        <v>318.05357031316004</v>
      </c>
      <c r="M203" s="232">
        <f t="shared" si="33"/>
        <v>384.74715896354473</v>
      </c>
      <c r="N203" s="232">
        <f t="shared" si="33"/>
        <v>428.41312864185039</v>
      </c>
      <c r="O203" s="232">
        <f t="shared" si="33"/>
        <v>357.44660057507662</v>
      </c>
      <c r="P203" s="232">
        <f t="shared" si="33"/>
        <v>467.29873462336661</v>
      </c>
      <c r="Q203" s="232">
        <f t="shared" si="33"/>
        <v>4305.2992952449122</v>
      </c>
    </row>
    <row r="204" spans="1:18" s="220" customFormat="1" ht="14.5">
      <c r="A204" s="223"/>
      <c r="B204" s="224"/>
      <c r="C204" s="224"/>
      <c r="D204" s="231" t="s">
        <v>524</v>
      </c>
      <c r="E204" s="232">
        <f t="shared" ref="E204:Q204" si="34">E107</f>
        <v>154.32180980764383</v>
      </c>
      <c r="F204" s="232">
        <f t="shared" si="34"/>
        <v>162.61834161019499</v>
      </c>
      <c r="G204" s="232">
        <f t="shared" si="34"/>
        <v>148.62057589570861</v>
      </c>
      <c r="H204" s="232">
        <f t="shared" si="34"/>
        <v>150.27264907288384</v>
      </c>
      <c r="I204" s="232">
        <f t="shared" si="34"/>
        <v>158.68582603459129</v>
      </c>
      <c r="J204" s="232">
        <f t="shared" si="34"/>
        <v>149.34627283044901</v>
      </c>
      <c r="K204" s="232">
        <f t="shared" si="34"/>
        <v>139.74518266587171</v>
      </c>
      <c r="L204" s="232">
        <f t="shared" si="34"/>
        <v>138.63609391455532</v>
      </c>
      <c r="M204" s="232">
        <f t="shared" si="34"/>
        <v>145.54178164026325</v>
      </c>
      <c r="N204" s="232">
        <f t="shared" si="34"/>
        <v>136.74217005024047</v>
      </c>
      <c r="O204" s="232">
        <f t="shared" si="34"/>
        <v>134.39033911571539</v>
      </c>
      <c r="P204" s="232">
        <f t="shared" si="34"/>
        <v>132.07895736188246</v>
      </c>
      <c r="Q204" s="232">
        <f t="shared" si="34"/>
        <v>1751</v>
      </c>
    </row>
    <row r="205" spans="1:18" s="220" customFormat="1" ht="14.5">
      <c r="A205" s="223"/>
      <c r="B205" s="224"/>
      <c r="C205" s="224"/>
      <c r="D205" s="231" t="s">
        <v>554</v>
      </c>
      <c r="E205" s="232">
        <f t="shared" ref="E205:Q205" si="35">E76+E117+E83+E87</f>
        <v>466.61759845242341</v>
      </c>
      <c r="F205" s="232">
        <f t="shared" si="35"/>
        <v>378.40869833813832</v>
      </c>
      <c r="G205" s="232">
        <f t="shared" si="35"/>
        <v>334.3875455549445</v>
      </c>
      <c r="H205" s="232">
        <f t="shared" si="35"/>
        <v>289.56082886914925</v>
      </c>
      <c r="I205" s="232">
        <f t="shared" si="35"/>
        <v>271.76401861317879</v>
      </c>
      <c r="J205" s="232">
        <f t="shared" si="35"/>
        <v>301.32874966895849</v>
      </c>
      <c r="K205" s="232">
        <f t="shared" si="35"/>
        <v>315.97532498844913</v>
      </c>
      <c r="L205" s="232">
        <f t="shared" si="35"/>
        <v>314.58302279901881</v>
      </c>
      <c r="M205" s="232">
        <f t="shared" si="35"/>
        <v>309.91882372788683</v>
      </c>
      <c r="N205" s="232">
        <f t="shared" si="35"/>
        <v>337.91159744003801</v>
      </c>
      <c r="O205" s="232">
        <f t="shared" si="35"/>
        <v>336.98110683589573</v>
      </c>
      <c r="P205" s="232">
        <f t="shared" si="35"/>
        <v>321.4785567263869</v>
      </c>
      <c r="Q205" s="232">
        <f t="shared" si="35"/>
        <v>3978.9158720144683</v>
      </c>
    </row>
    <row r="206" spans="1:18" s="220" customFormat="1" ht="14.5">
      <c r="A206" s="223"/>
      <c r="B206" s="224"/>
      <c r="C206" s="224"/>
      <c r="D206" s="231" t="s">
        <v>491</v>
      </c>
      <c r="E206" s="232">
        <f t="shared" ref="E206:Q206" si="36">E14</f>
        <v>815.66692939072334</v>
      </c>
      <c r="F206" s="232">
        <f t="shared" si="36"/>
        <v>779.63635294765379</v>
      </c>
      <c r="G206" s="232">
        <f t="shared" si="36"/>
        <v>827.25062762916343</v>
      </c>
      <c r="H206" s="232">
        <f t="shared" si="36"/>
        <v>815.98052383622348</v>
      </c>
      <c r="I206" s="232">
        <f t="shared" si="36"/>
        <v>827.90506994023167</v>
      </c>
      <c r="J206" s="232">
        <f t="shared" si="36"/>
        <v>821.88793015159649</v>
      </c>
      <c r="K206" s="232">
        <f t="shared" si="36"/>
        <v>883.90134073459387</v>
      </c>
      <c r="L206" s="232">
        <f t="shared" si="36"/>
        <v>893.88830532252746</v>
      </c>
      <c r="M206" s="232">
        <f t="shared" si="36"/>
        <v>882.38328999621513</v>
      </c>
      <c r="N206" s="232">
        <f t="shared" si="36"/>
        <v>898.04724724000846</v>
      </c>
      <c r="O206" s="232">
        <f t="shared" si="36"/>
        <v>885.69519004473102</v>
      </c>
      <c r="P206" s="232">
        <f t="shared" si="36"/>
        <v>896.87342534673098</v>
      </c>
      <c r="Q206" s="232">
        <f t="shared" si="36"/>
        <v>10229.1162325804</v>
      </c>
    </row>
    <row r="207" spans="1:18" s="220" customFormat="1" ht="14.5">
      <c r="A207" s="223"/>
      <c r="B207" s="224"/>
      <c r="C207" s="224"/>
      <c r="D207" s="233" t="s">
        <v>555</v>
      </c>
      <c r="E207" s="234">
        <f t="shared" ref="E207:Q207" si="37">E190</f>
        <v>215.09352312156349</v>
      </c>
      <c r="F207" s="234">
        <f t="shared" si="37"/>
        <v>215.21337312156345</v>
      </c>
      <c r="G207" s="234">
        <f t="shared" si="37"/>
        <v>215.21337312156348</v>
      </c>
      <c r="H207" s="234">
        <f t="shared" si="37"/>
        <v>215.21337312156348</v>
      </c>
      <c r="I207" s="234">
        <f t="shared" si="37"/>
        <v>215.29795312156347</v>
      </c>
      <c r="J207" s="234">
        <f t="shared" si="37"/>
        <v>214.89171312156344</v>
      </c>
      <c r="K207" s="234">
        <f t="shared" si="37"/>
        <v>215.67417312156354</v>
      </c>
      <c r="L207" s="234">
        <f t="shared" si="37"/>
        <v>215.64544312156349</v>
      </c>
      <c r="M207" s="234">
        <f t="shared" si="37"/>
        <v>215.67417312156354</v>
      </c>
      <c r="N207" s="234">
        <f t="shared" si="37"/>
        <v>215.61671312156352</v>
      </c>
      <c r="O207" s="234">
        <f t="shared" si="37"/>
        <v>215.69237312156346</v>
      </c>
      <c r="P207" s="234">
        <f t="shared" si="37"/>
        <v>215.66345312156346</v>
      </c>
      <c r="Q207" s="234">
        <f t="shared" si="37"/>
        <v>2584.8896374587616</v>
      </c>
    </row>
    <row r="208" spans="1:18" s="223" customFormat="1" ht="14.5">
      <c r="B208" s="224"/>
      <c r="C208" s="224"/>
      <c r="D208" s="235" t="s">
        <v>556</v>
      </c>
      <c r="E208" s="236">
        <f t="shared" ref="E208:Q208" si="38">SUM(E201:E207)</f>
        <v>2628.6416876961384</v>
      </c>
      <c r="F208" s="236">
        <f t="shared" si="38"/>
        <v>2650.3787151184824</v>
      </c>
      <c r="G208" s="236">
        <f t="shared" si="38"/>
        <v>2640.9032816457079</v>
      </c>
      <c r="H208" s="236">
        <f t="shared" si="38"/>
        <v>2463.9881290105586</v>
      </c>
      <c r="I208" s="236">
        <f t="shared" si="38"/>
        <v>2562.0586781314287</v>
      </c>
      <c r="J208" s="236">
        <f t="shared" si="38"/>
        <v>2548.9768829051895</v>
      </c>
      <c r="K208" s="236">
        <f t="shared" si="38"/>
        <v>2516.4941625947836</v>
      </c>
      <c r="L208" s="236">
        <f t="shared" si="38"/>
        <v>2516.237951703697</v>
      </c>
      <c r="M208" s="236">
        <f t="shared" si="38"/>
        <v>2799.5328614457258</v>
      </c>
      <c r="N208" s="236">
        <f t="shared" si="38"/>
        <v>2751.3698998531941</v>
      </c>
      <c r="O208" s="236">
        <f t="shared" si="38"/>
        <v>2807.1180820775394</v>
      </c>
      <c r="P208" s="236">
        <f t="shared" si="38"/>
        <v>2894.1929192026278</v>
      </c>
      <c r="Q208" s="236">
        <f t="shared" si="38"/>
        <v>31779.893251385074</v>
      </c>
    </row>
    <row r="209" spans="1:18">
      <c r="E209" s="208">
        <f t="shared" ref="E209" si="39">SUM(E201:E207)-E208</f>
        <v>0</v>
      </c>
      <c r="F209" s="208">
        <f t="shared" ref="F209" si="40">SUM(F201:F207)-F208</f>
        <v>0</v>
      </c>
      <c r="G209" s="208">
        <f t="shared" ref="G209:P209" si="41">SUM(G201:G207)-G208</f>
        <v>0</v>
      </c>
      <c r="H209" s="208">
        <f t="shared" si="41"/>
        <v>0</v>
      </c>
      <c r="I209" s="208">
        <f t="shared" si="41"/>
        <v>0</v>
      </c>
      <c r="J209" s="208">
        <f t="shared" si="41"/>
        <v>0</v>
      </c>
      <c r="K209" s="208">
        <f t="shared" si="41"/>
        <v>0</v>
      </c>
      <c r="L209" s="208">
        <f t="shared" si="41"/>
        <v>0</v>
      </c>
      <c r="M209" s="208">
        <f t="shared" si="41"/>
        <v>0</v>
      </c>
      <c r="N209" s="208">
        <f t="shared" si="41"/>
        <v>0</v>
      </c>
      <c r="O209" s="208">
        <f t="shared" si="41"/>
        <v>0</v>
      </c>
      <c r="P209" s="208">
        <f t="shared" si="41"/>
        <v>0</v>
      </c>
      <c r="Q209" s="208">
        <f>SUM(Q201:Q207)-Q208</f>
        <v>0</v>
      </c>
    </row>
    <row r="210" spans="1:18">
      <c r="E210" s="208"/>
      <c r="F210" s="208"/>
      <c r="G210" s="208"/>
      <c r="H210" s="208"/>
      <c r="I210" s="208"/>
      <c r="J210" s="208"/>
      <c r="K210" s="208"/>
      <c r="L210" s="208"/>
      <c r="M210" s="208"/>
      <c r="N210" s="208"/>
      <c r="O210" s="208"/>
      <c r="P210" s="208"/>
      <c r="Q210" s="208"/>
    </row>
    <row r="211" spans="1:18">
      <c r="D211" s="237"/>
      <c r="E211" s="238"/>
      <c r="F211" s="238"/>
      <c r="G211" s="238"/>
      <c r="H211" s="238"/>
      <c r="I211" s="238"/>
      <c r="J211" s="238"/>
      <c r="K211" s="238"/>
      <c r="L211" s="238"/>
      <c r="M211" s="238"/>
      <c r="N211" s="238"/>
      <c r="O211" s="238"/>
      <c r="P211" s="238"/>
      <c r="Q211" s="238"/>
    </row>
    <row r="212" spans="1:18" ht="14.5">
      <c r="D212" s="239" t="s">
        <v>497</v>
      </c>
      <c r="E212" s="240">
        <f t="shared" ref="E212:Q212" si="42">E23+E28+E81+E85+E91</f>
        <v>661.24450573138461</v>
      </c>
      <c r="F212" s="240">
        <f t="shared" si="42"/>
        <v>775.40005180491096</v>
      </c>
      <c r="G212" s="240">
        <f t="shared" si="42"/>
        <v>767.73272096961227</v>
      </c>
      <c r="H212" s="240">
        <f t="shared" si="42"/>
        <v>669.43222190822405</v>
      </c>
      <c r="I212" s="240">
        <f t="shared" si="42"/>
        <v>728.53506198348828</v>
      </c>
      <c r="J212" s="240">
        <f t="shared" si="42"/>
        <v>715.07536217770826</v>
      </c>
      <c r="K212" s="240">
        <f t="shared" si="42"/>
        <v>644.2018315153324</v>
      </c>
      <c r="L212" s="240">
        <f t="shared" si="42"/>
        <v>635.4315162328719</v>
      </c>
      <c r="M212" s="240">
        <f t="shared" si="42"/>
        <v>861.26763399625281</v>
      </c>
      <c r="N212" s="240">
        <f t="shared" si="42"/>
        <v>734.63904335949326</v>
      </c>
      <c r="O212" s="240">
        <f t="shared" si="42"/>
        <v>876.91247238455719</v>
      </c>
      <c r="P212" s="240">
        <f t="shared" si="42"/>
        <v>860.79979202269737</v>
      </c>
      <c r="Q212" s="240">
        <f t="shared" si="42"/>
        <v>8930.6722140865313</v>
      </c>
    </row>
    <row r="213" spans="1:18" ht="14.5">
      <c r="D213" s="241" t="s">
        <v>492</v>
      </c>
      <c r="E213" s="242">
        <f t="shared" ref="E213:Q213" si="43">SUM(E14,E76,E83,E87,E99,E107,E117)</f>
        <v>1752.3036588431903</v>
      </c>
      <c r="F213" s="242">
        <f t="shared" si="43"/>
        <v>1659.765290192008</v>
      </c>
      <c r="G213" s="242">
        <f t="shared" si="43"/>
        <v>1657.9571875545321</v>
      </c>
      <c r="H213" s="242">
        <f t="shared" si="43"/>
        <v>1579.3425339807709</v>
      </c>
      <c r="I213" s="242">
        <f t="shared" si="43"/>
        <v>1618.2256630263769</v>
      </c>
      <c r="J213" s="242">
        <f t="shared" si="43"/>
        <v>1619.009807605918</v>
      </c>
      <c r="K213" s="242">
        <f t="shared" si="43"/>
        <v>1656.6181579578881</v>
      </c>
      <c r="L213" s="242">
        <f t="shared" si="43"/>
        <v>1665.1609923492617</v>
      </c>
      <c r="M213" s="242">
        <f t="shared" si="43"/>
        <v>1722.5910543279099</v>
      </c>
      <c r="N213" s="242">
        <f t="shared" si="43"/>
        <v>1801.1141433721373</v>
      </c>
      <c r="O213" s="242">
        <f t="shared" si="43"/>
        <v>1714.5132365714189</v>
      </c>
      <c r="P213" s="242">
        <f t="shared" si="43"/>
        <v>1817.729674058367</v>
      </c>
      <c r="Q213" s="242">
        <f t="shared" si="43"/>
        <v>20264.331399839783</v>
      </c>
    </row>
    <row r="214" spans="1:18">
      <c r="D214" s="243" t="s">
        <v>557</v>
      </c>
      <c r="E214" s="244">
        <f t="shared" ref="E214:Q214" si="44">E207</f>
        <v>215.09352312156349</v>
      </c>
      <c r="F214" s="244">
        <f t="shared" si="44"/>
        <v>215.21337312156345</v>
      </c>
      <c r="G214" s="244">
        <f t="shared" si="44"/>
        <v>215.21337312156348</v>
      </c>
      <c r="H214" s="244">
        <f t="shared" si="44"/>
        <v>215.21337312156348</v>
      </c>
      <c r="I214" s="244">
        <f t="shared" si="44"/>
        <v>215.29795312156347</v>
      </c>
      <c r="J214" s="244">
        <f t="shared" si="44"/>
        <v>214.89171312156344</v>
      </c>
      <c r="K214" s="244">
        <f t="shared" si="44"/>
        <v>215.67417312156354</v>
      </c>
      <c r="L214" s="244">
        <f t="shared" si="44"/>
        <v>215.64544312156349</v>
      </c>
      <c r="M214" s="244">
        <f t="shared" si="44"/>
        <v>215.67417312156354</v>
      </c>
      <c r="N214" s="244">
        <f t="shared" si="44"/>
        <v>215.61671312156352</v>
      </c>
      <c r="O214" s="244">
        <f t="shared" si="44"/>
        <v>215.69237312156346</v>
      </c>
      <c r="P214" s="244">
        <f t="shared" si="44"/>
        <v>215.66345312156346</v>
      </c>
      <c r="Q214" s="244">
        <f t="shared" si="44"/>
        <v>2584.8896374587616</v>
      </c>
    </row>
    <row r="215" spans="1:18">
      <c r="D215" s="245"/>
      <c r="E215" s="246"/>
      <c r="F215" s="246"/>
      <c r="G215" s="246"/>
      <c r="H215" s="246"/>
      <c r="I215" s="246"/>
      <c r="J215" s="246"/>
      <c r="K215" s="246"/>
      <c r="L215" s="246"/>
      <c r="M215" s="246"/>
      <c r="N215" s="246"/>
      <c r="O215" s="246"/>
      <c r="P215" s="246"/>
      <c r="Q215" s="246"/>
      <c r="R215" s="220"/>
    </row>
    <row r="216" spans="1:18" ht="14.5">
      <c r="D216" s="247" t="s">
        <v>558</v>
      </c>
      <c r="E216" s="248">
        <f t="shared" ref="E216:Q216" si="45">SUM(E211:E215)</f>
        <v>2628.6416876961384</v>
      </c>
      <c r="F216" s="248">
        <f t="shared" si="45"/>
        <v>2650.3787151184824</v>
      </c>
      <c r="G216" s="248">
        <f t="shared" si="45"/>
        <v>2640.9032816457079</v>
      </c>
      <c r="H216" s="248">
        <f t="shared" si="45"/>
        <v>2463.9881290105586</v>
      </c>
      <c r="I216" s="248">
        <f t="shared" si="45"/>
        <v>2562.0586781314287</v>
      </c>
      <c r="J216" s="248">
        <f t="shared" si="45"/>
        <v>2548.9768829051895</v>
      </c>
      <c r="K216" s="248">
        <f t="shared" si="45"/>
        <v>2516.494162594784</v>
      </c>
      <c r="L216" s="248">
        <f t="shared" si="45"/>
        <v>2516.237951703697</v>
      </c>
      <c r="M216" s="248">
        <f t="shared" si="45"/>
        <v>2799.5328614457262</v>
      </c>
      <c r="N216" s="248">
        <f t="shared" si="45"/>
        <v>2751.3698998531941</v>
      </c>
      <c r="O216" s="248">
        <f t="shared" si="45"/>
        <v>2807.1180820775394</v>
      </c>
      <c r="P216" s="248">
        <f t="shared" si="45"/>
        <v>2894.1929192026278</v>
      </c>
      <c r="Q216" s="248">
        <f t="shared" si="45"/>
        <v>31779.893251385074</v>
      </c>
      <c r="R216" s="220"/>
    </row>
    <row r="217" spans="1:18">
      <c r="E217" s="208"/>
      <c r="F217" s="208"/>
      <c r="G217" s="208"/>
      <c r="H217" s="208"/>
      <c r="I217" s="208"/>
      <c r="J217" s="208"/>
      <c r="K217" s="208"/>
      <c r="L217" s="208"/>
      <c r="M217" s="208"/>
      <c r="N217" s="208"/>
      <c r="O217" s="208"/>
      <c r="P217" s="208"/>
      <c r="Q217" s="208"/>
      <c r="R217" s="220"/>
    </row>
    <row r="218" spans="1:18" s="250" customFormat="1">
      <c r="A218" s="249"/>
      <c r="B218" s="222"/>
      <c r="C218" s="222"/>
      <c r="D218" s="177" t="s">
        <v>559</v>
      </c>
      <c r="E218" s="208">
        <f t="shared" ref="E218:Q218" si="46">+E216*1000</f>
        <v>2628641.6876961384</v>
      </c>
      <c r="F218" s="208">
        <f>+F216*1000</f>
        <v>2650378.7151184822</v>
      </c>
      <c r="G218" s="208">
        <f>+G216*1000</f>
        <v>2640903.2816457078</v>
      </c>
      <c r="H218" s="208">
        <f t="shared" si="46"/>
        <v>2463988.1290105586</v>
      </c>
      <c r="I218" s="208">
        <f t="shared" si="46"/>
        <v>2562058.6781314285</v>
      </c>
      <c r="J218" s="208">
        <f t="shared" si="46"/>
        <v>2548976.8829051894</v>
      </c>
      <c r="K218" s="208">
        <f t="shared" si="46"/>
        <v>2516494.1625947841</v>
      </c>
      <c r="L218" s="208">
        <f t="shared" si="46"/>
        <v>2516237.951703697</v>
      </c>
      <c r="M218" s="208">
        <f t="shared" si="46"/>
        <v>2799532.8614457264</v>
      </c>
      <c r="N218" s="208">
        <f t="shared" si="46"/>
        <v>2751369.8998531941</v>
      </c>
      <c r="O218" s="208">
        <f t="shared" si="46"/>
        <v>2807118.0820775395</v>
      </c>
      <c r="P218" s="208">
        <f t="shared" si="46"/>
        <v>2894192.9192026276</v>
      </c>
      <c r="Q218" s="208">
        <f t="shared" si="46"/>
        <v>31779893.251385074</v>
      </c>
      <c r="R218" s="223"/>
    </row>
    <row r="219" spans="1:18">
      <c r="E219" s="208"/>
      <c r="F219" s="208"/>
      <c r="G219" s="208"/>
      <c r="H219" s="208"/>
      <c r="I219" s="208"/>
      <c r="J219" s="208"/>
      <c r="K219" s="208"/>
      <c r="L219" s="208"/>
      <c r="M219" s="208"/>
      <c r="N219" s="208"/>
      <c r="O219" s="208"/>
      <c r="P219" s="208"/>
      <c r="Q219" s="208"/>
    </row>
    <row r="220" spans="1:18" ht="17.5" hidden="1">
      <c r="B220" s="413" t="s">
        <v>560</v>
      </c>
      <c r="C220" s="413"/>
      <c r="D220" s="413"/>
      <c r="E220" s="208"/>
      <c r="F220" s="208"/>
      <c r="G220" s="208"/>
      <c r="H220" s="208"/>
      <c r="I220" s="208"/>
      <c r="J220" s="208"/>
      <c r="K220" s="208"/>
      <c r="L220" s="208"/>
      <c r="M220" s="208"/>
      <c r="N220" s="208"/>
      <c r="O220" s="208"/>
      <c r="P220" s="208"/>
      <c r="Q220" s="208"/>
    </row>
    <row r="221" spans="1:18" hidden="1">
      <c r="A221" s="195" t="s">
        <v>490</v>
      </c>
      <c r="B221" s="183">
        <v>6666110101</v>
      </c>
      <c r="C221" s="183" t="s">
        <v>16</v>
      </c>
      <c r="D221" s="183" t="s">
        <v>24</v>
      </c>
      <c r="E221" s="210"/>
      <c r="F221" s="210"/>
      <c r="G221" s="210"/>
      <c r="H221" s="210"/>
      <c r="I221" s="210"/>
      <c r="J221" s="210"/>
      <c r="K221" s="210"/>
      <c r="L221" s="210"/>
      <c r="M221" s="210"/>
      <c r="N221" s="210"/>
      <c r="O221" s="210"/>
      <c r="P221" s="210"/>
      <c r="Q221" s="210"/>
    </row>
    <row r="222" spans="1:18" hidden="1">
      <c r="A222" s="195" t="s">
        <v>490</v>
      </c>
      <c r="B222" s="183">
        <v>6666110106</v>
      </c>
      <c r="C222" s="183" t="s">
        <v>17</v>
      </c>
      <c r="D222" s="183" t="s">
        <v>24</v>
      </c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/>
      <c r="Q222" s="184"/>
    </row>
    <row r="223" spans="1:18" hidden="1">
      <c r="A223" s="195" t="s">
        <v>490</v>
      </c>
      <c r="B223" s="183">
        <v>6666110107</v>
      </c>
      <c r="C223" s="183" t="s">
        <v>18</v>
      </c>
      <c r="D223" s="183" t="s">
        <v>24</v>
      </c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/>
      <c r="Q223" s="184"/>
    </row>
    <row r="224" spans="1:18" hidden="1">
      <c r="A224" s="195" t="s">
        <v>490</v>
      </c>
      <c r="B224" s="183">
        <v>6666110110</v>
      </c>
      <c r="C224" s="183" t="s">
        <v>19</v>
      </c>
      <c r="D224" s="183" t="s">
        <v>24</v>
      </c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/>
      <c r="Q224" s="184"/>
    </row>
    <row r="225" spans="1:18" hidden="1">
      <c r="A225" s="195" t="s">
        <v>490</v>
      </c>
      <c r="B225" s="183">
        <v>6666110112</v>
      </c>
      <c r="C225" s="183" t="s">
        <v>20</v>
      </c>
      <c r="D225" s="183" t="s">
        <v>24</v>
      </c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/>
      <c r="Q225" s="184"/>
    </row>
    <row r="226" spans="1:18" hidden="1">
      <c r="A226" s="195" t="s">
        <v>490</v>
      </c>
      <c r="B226" s="183">
        <v>6666110204</v>
      </c>
      <c r="C226" s="183" t="s">
        <v>154</v>
      </c>
      <c r="D226" s="183" t="s">
        <v>24</v>
      </c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</row>
    <row r="227" spans="1:18" hidden="1">
      <c r="A227" s="195" t="s">
        <v>490</v>
      </c>
      <c r="B227" s="183">
        <v>6666110207</v>
      </c>
      <c r="C227" s="183" t="s">
        <v>21</v>
      </c>
      <c r="D227" s="183" t="s">
        <v>24</v>
      </c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</row>
    <row r="228" spans="1:18" hidden="1">
      <c r="A228" s="195" t="s">
        <v>490</v>
      </c>
      <c r="B228" s="183">
        <v>6666110506</v>
      </c>
      <c r="C228" s="183" t="s">
        <v>22</v>
      </c>
      <c r="D228" s="183" t="s">
        <v>24</v>
      </c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250"/>
    </row>
    <row r="229" spans="1:18" hidden="1">
      <c r="A229" s="195" t="s">
        <v>490</v>
      </c>
      <c r="B229" s="183">
        <v>6666110206</v>
      </c>
      <c r="C229" s="251" t="s">
        <v>561</v>
      </c>
      <c r="D229" s="183" t="s">
        <v>24</v>
      </c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</row>
    <row r="230" spans="1:18" hidden="1">
      <c r="E230" s="252">
        <f t="shared" ref="E230:Q230" si="47">SUM(E221:E229)</f>
        <v>0</v>
      </c>
      <c r="F230" s="252">
        <f t="shared" si="47"/>
        <v>0</v>
      </c>
      <c r="G230" s="252">
        <f t="shared" si="47"/>
        <v>0</v>
      </c>
      <c r="H230" s="252">
        <f t="shared" si="47"/>
        <v>0</v>
      </c>
      <c r="I230" s="252">
        <f t="shared" si="47"/>
        <v>0</v>
      </c>
      <c r="J230" s="252">
        <f t="shared" si="47"/>
        <v>0</v>
      </c>
      <c r="K230" s="252">
        <f t="shared" si="47"/>
        <v>0</v>
      </c>
      <c r="L230" s="252">
        <f t="shared" si="47"/>
        <v>0</v>
      </c>
      <c r="M230" s="252">
        <f t="shared" si="47"/>
        <v>0</v>
      </c>
      <c r="N230" s="252">
        <f t="shared" si="47"/>
        <v>0</v>
      </c>
      <c r="O230" s="252">
        <f t="shared" si="47"/>
        <v>0</v>
      </c>
      <c r="P230" s="252">
        <f t="shared" si="47"/>
        <v>0</v>
      </c>
      <c r="Q230" s="252">
        <f t="shared" si="47"/>
        <v>0</v>
      </c>
    </row>
    <row r="231" spans="1:18" hidden="1">
      <c r="E231" s="208"/>
      <c r="F231" s="208"/>
      <c r="G231" s="208"/>
      <c r="H231" s="208"/>
      <c r="I231" s="208"/>
      <c r="J231" s="208"/>
      <c r="K231" s="208"/>
      <c r="L231" s="208"/>
      <c r="M231" s="208"/>
      <c r="N231" s="208"/>
      <c r="O231" s="208"/>
      <c r="P231" s="208"/>
      <c r="Q231" s="208"/>
    </row>
    <row r="232" spans="1:18" hidden="1">
      <c r="E232" s="208"/>
      <c r="F232" s="208"/>
      <c r="G232" s="208"/>
      <c r="H232" s="208"/>
      <c r="I232" s="208"/>
      <c r="J232" s="208"/>
      <c r="K232" s="208"/>
      <c r="L232" s="208"/>
      <c r="M232" s="208"/>
      <c r="N232" s="208"/>
      <c r="O232" s="208"/>
      <c r="P232" s="208"/>
      <c r="Q232" s="208"/>
    </row>
    <row r="233" spans="1:18" hidden="1">
      <c r="E233" s="208"/>
      <c r="F233" s="208"/>
      <c r="G233" s="208"/>
      <c r="H233" s="208"/>
      <c r="I233" s="208"/>
      <c r="J233" s="208"/>
      <c r="K233" s="208"/>
      <c r="L233" s="208"/>
      <c r="M233" s="208"/>
      <c r="N233" s="208"/>
      <c r="O233" s="208"/>
      <c r="P233" s="208"/>
      <c r="Q233" s="208"/>
    </row>
    <row r="234" spans="1:18" hidden="1">
      <c r="E234" s="208"/>
      <c r="F234" s="208"/>
      <c r="G234" s="208"/>
      <c r="H234" s="208"/>
      <c r="I234" s="208"/>
      <c r="J234" s="208"/>
      <c r="K234" s="208"/>
      <c r="L234" s="208"/>
      <c r="M234" s="208"/>
      <c r="N234" s="208"/>
      <c r="O234" s="208"/>
      <c r="P234" s="208"/>
      <c r="Q234" s="208"/>
    </row>
    <row r="235" spans="1:18">
      <c r="C235" s="253" t="s">
        <v>562</v>
      </c>
      <c r="D235" s="253" t="s">
        <v>490</v>
      </c>
      <c r="E235" s="211">
        <f>+SUMIF($A$5:$A$229,D235,E5:E230)</f>
        <v>2436.4730776017796</v>
      </c>
      <c r="F235" s="211">
        <f t="shared" ref="F235:P235" si="48">+SUMIF($A$5:$A$229,$D$235,F5:F230)</f>
        <v>2445.6584257518366</v>
      </c>
      <c r="G235" s="211">
        <f t="shared" si="48"/>
        <v>2436.0942596138593</v>
      </c>
      <c r="H235" s="211">
        <f t="shared" si="48"/>
        <v>2253.2036445791914</v>
      </c>
      <c r="I235" s="211">
        <f t="shared" si="48"/>
        <v>2348.3298168237243</v>
      </c>
      <c r="J235" s="211">
        <f t="shared" si="48"/>
        <v>2338.7743822600664</v>
      </c>
      <c r="K235" s="211">
        <f t="shared" si="48"/>
        <v>2303.6730189463269</v>
      </c>
      <c r="L235" s="211">
        <f t="shared" si="48"/>
        <v>2309.0846875746752</v>
      </c>
      <c r="M235" s="211">
        <f t="shared" si="48"/>
        <v>2605.2566166953434</v>
      </c>
      <c r="N235" s="211">
        <f t="shared" si="48"/>
        <v>2574.4331282805861</v>
      </c>
      <c r="O235" s="211">
        <f t="shared" si="48"/>
        <v>2631.982702771807</v>
      </c>
      <c r="P235" s="211">
        <f t="shared" si="48"/>
        <v>2705.924723111335</v>
      </c>
      <c r="Q235" s="211">
        <f>F235+E235+G235+H235+I235+J235+K235+L235+M235+N235+O235+P235</f>
        <v>29388.888484010531</v>
      </c>
    </row>
    <row r="236" spans="1:18">
      <c r="C236" s="253" t="s">
        <v>563</v>
      </c>
      <c r="D236" s="253" t="s">
        <v>498</v>
      </c>
      <c r="E236" s="254">
        <f>+SUMIF($A$5:$A$230,D236,E5:E231)</f>
        <v>192.16861009435902</v>
      </c>
      <c r="F236" s="254">
        <f t="shared" ref="F236:P236" si="49">+SUMIF($A$5:$A$230,$D$236,F5:F231)</f>
        <v>204.72028936664583</v>
      </c>
      <c r="G236" s="254">
        <f t="shared" si="49"/>
        <v>204.80902203184905</v>
      </c>
      <c r="H236" s="254">
        <f t="shared" si="49"/>
        <v>210.78448443136827</v>
      </c>
      <c r="I236" s="254">
        <f t="shared" si="49"/>
        <v>213.72886130770414</v>
      </c>
      <c r="J236" s="254">
        <f t="shared" si="49"/>
        <v>210.20250064512379</v>
      </c>
      <c r="K236" s="254">
        <f t="shared" si="49"/>
        <v>212.82114364845737</v>
      </c>
      <c r="L236" s="254">
        <f t="shared" si="49"/>
        <v>207.15326412902218</v>
      </c>
      <c r="M236" s="254">
        <f t="shared" si="49"/>
        <v>194.27624475038274</v>
      </c>
      <c r="N236" s="254">
        <f t="shared" si="49"/>
        <v>176.93677157260825</v>
      </c>
      <c r="O236" s="254">
        <f t="shared" si="49"/>
        <v>175.13537930573276</v>
      </c>
      <c r="P236" s="254">
        <f t="shared" si="49"/>
        <v>188.26819609129365</v>
      </c>
      <c r="Q236" s="254">
        <f>+E236+F236+G236+H236+I236+J236+K236+L236+M236+N236+O236+P236</f>
        <v>2391.0047673745471</v>
      </c>
    </row>
    <row r="237" spans="1:18">
      <c r="C237" s="253" t="s">
        <v>556</v>
      </c>
      <c r="E237" s="255">
        <f t="shared" ref="E237:Q237" si="50">+E236+E235</f>
        <v>2628.6416876961384</v>
      </c>
      <c r="F237" s="255">
        <f t="shared" si="50"/>
        <v>2650.3787151184824</v>
      </c>
      <c r="G237" s="255">
        <f t="shared" si="50"/>
        <v>2640.9032816457084</v>
      </c>
      <c r="H237" s="255">
        <f t="shared" si="50"/>
        <v>2463.9881290105595</v>
      </c>
      <c r="I237" s="255">
        <f t="shared" si="50"/>
        <v>2562.0586781314282</v>
      </c>
      <c r="J237" s="255">
        <f t="shared" si="50"/>
        <v>2548.97688290519</v>
      </c>
      <c r="K237" s="255">
        <f t="shared" si="50"/>
        <v>2516.4941625947845</v>
      </c>
      <c r="L237" s="255">
        <f t="shared" si="50"/>
        <v>2516.2379517036975</v>
      </c>
      <c r="M237" s="255">
        <f t="shared" si="50"/>
        <v>2799.5328614457262</v>
      </c>
      <c r="N237" s="255">
        <f t="shared" si="50"/>
        <v>2751.3698998531945</v>
      </c>
      <c r="O237" s="255">
        <f t="shared" si="50"/>
        <v>2807.1180820775398</v>
      </c>
      <c r="P237" s="255">
        <f t="shared" si="50"/>
        <v>2894.1929192026287</v>
      </c>
      <c r="Q237" s="255">
        <f t="shared" si="50"/>
        <v>31779.893251385078</v>
      </c>
    </row>
    <row r="238" spans="1:18">
      <c r="E238" s="208"/>
      <c r="F238" s="208"/>
      <c r="G238" s="208"/>
      <c r="H238" s="208"/>
      <c r="I238" s="208"/>
      <c r="J238" s="208"/>
      <c r="K238" s="208"/>
      <c r="L238" s="208"/>
      <c r="M238" s="208"/>
      <c r="N238" s="208"/>
      <c r="O238" s="208"/>
      <c r="P238" s="208"/>
      <c r="Q238" s="208"/>
    </row>
    <row r="239" spans="1:18" s="250" customFormat="1">
      <c r="A239" s="249"/>
      <c r="B239" s="222"/>
      <c r="C239" s="222"/>
      <c r="D239" s="256" t="s">
        <v>564</v>
      </c>
      <c r="E239" s="255">
        <f t="shared" ref="E239:Q239" si="51">+E216+E230</f>
        <v>2628.6416876961384</v>
      </c>
      <c r="F239" s="255">
        <f t="shared" si="51"/>
        <v>2650.3787151184824</v>
      </c>
      <c r="G239" s="255">
        <f t="shared" si="51"/>
        <v>2640.9032816457079</v>
      </c>
      <c r="H239" s="255">
        <f t="shared" si="51"/>
        <v>2463.9881290105586</v>
      </c>
      <c r="I239" s="255">
        <f t="shared" si="51"/>
        <v>2562.0586781314287</v>
      </c>
      <c r="J239" s="255">
        <f t="shared" si="51"/>
        <v>2548.9768829051895</v>
      </c>
      <c r="K239" s="255">
        <f t="shared" si="51"/>
        <v>2516.494162594784</v>
      </c>
      <c r="L239" s="255">
        <f t="shared" si="51"/>
        <v>2516.237951703697</v>
      </c>
      <c r="M239" s="255">
        <f t="shared" si="51"/>
        <v>2799.5328614457262</v>
      </c>
      <c r="N239" s="255">
        <f t="shared" si="51"/>
        <v>2751.3698998531941</v>
      </c>
      <c r="O239" s="255">
        <f t="shared" si="51"/>
        <v>2807.1180820775394</v>
      </c>
      <c r="P239" s="255">
        <f t="shared" si="51"/>
        <v>2894.1929192026278</v>
      </c>
      <c r="Q239" s="255">
        <f t="shared" si="51"/>
        <v>31779.893251385074</v>
      </c>
      <c r="R239" s="179"/>
    </row>
    <row r="240" spans="1:18">
      <c r="D240" s="176" t="s">
        <v>565</v>
      </c>
      <c r="E240" s="255">
        <f t="shared" ref="E240:Q240" si="52">+E239-E237</f>
        <v>0</v>
      </c>
      <c r="F240" s="255">
        <f t="shared" si="52"/>
        <v>0</v>
      </c>
      <c r="G240" s="255">
        <f t="shared" si="52"/>
        <v>0</v>
      </c>
      <c r="H240" s="255">
        <f t="shared" si="52"/>
        <v>0</v>
      </c>
      <c r="I240" s="255">
        <f t="shared" si="52"/>
        <v>0</v>
      </c>
      <c r="J240" s="255">
        <f t="shared" si="52"/>
        <v>0</v>
      </c>
      <c r="K240" s="255">
        <f t="shared" si="52"/>
        <v>0</v>
      </c>
      <c r="L240" s="255">
        <f t="shared" si="52"/>
        <v>0</v>
      </c>
      <c r="M240" s="255">
        <f t="shared" si="52"/>
        <v>0</v>
      </c>
      <c r="N240" s="255">
        <f t="shared" si="52"/>
        <v>0</v>
      </c>
      <c r="O240" s="255">
        <f t="shared" si="52"/>
        <v>0</v>
      </c>
      <c r="P240" s="255">
        <f t="shared" si="52"/>
        <v>0</v>
      </c>
      <c r="Q240" s="255">
        <f t="shared" si="52"/>
        <v>0</v>
      </c>
    </row>
    <row r="242" spans="1:18">
      <c r="E242" s="257"/>
      <c r="F242" s="258"/>
      <c r="G242" s="258"/>
      <c r="H242" s="258"/>
      <c r="I242" s="258"/>
      <c r="J242" s="258"/>
      <c r="K242" s="258"/>
      <c r="L242" s="258"/>
      <c r="M242" s="258"/>
      <c r="N242" s="258"/>
      <c r="O242" s="258"/>
      <c r="P242" s="258"/>
      <c r="Q242" s="258"/>
    </row>
    <row r="243" spans="1:18" s="250" customFormat="1">
      <c r="A243" s="249"/>
      <c r="B243" s="222"/>
      <c r="C243" s="222"/>
      <c r="D243" s="222"/>
      <c r="E243" s="258"/>
      <c r="F243" s="258"/>
      <c r="G243" s="258"/>
      <c r="H243" s="258"/>
      <c r="I243" s="258"/>
      <c r="J243" s="258"/>
      <c r="K243" s="258"/>
      <c r="L243" s="258"/>
      <c r="M243" s="258"/>
      <c r="N243" s="258"/>
      <c r="O243" s="258"/>
      <c r="P243" s="258"/>
      <c r="Q243" s="258"/>
      <c r="R243" s="179"/>
    </row>
    <row r="244" spans="1:18">
      <c r="F244" s="258"/>
      <c r="G244" s="258"/>
    </row>
    <row r="245" spans="1:18">
      <c r="E245" s="257"/>
      <c r="F245" s="259"/>
      <c r="G245" s="257"/>
      <c r="H245" s="257"/>
      <c r="I245" s="258"/>
    </row>
    <row r="246" spans="1:18">
      <c r="F246" s="258"/>
      <c r="G246" s="260"/>
    </row>
    <row r="247" spans="1:18">
      <c r="E247" s="257"/>
      <c r="F247" s="257"/>
      <c r="G247" s="257"/>
      <c r="H247" s="257"/>
    </row>
    <row r="249" spans="1:18">
      <c r="E249" s="257"/>
    </row>
    <row r="251" spans="1:18" s="178" customFormat="1">
      <c r="A251" s="175"/>
      <c r="B251" s="177"/>
      <c r="C251" s="177"/>
      <c r="D251" s="177"/>
      <c r="E251" s="260"/>
      <c r="R251" s="179"/>
    </row>
    <row r="255" spans="1:18">
      <c r="R255" s="250"/>
    </row>
    <row r="259" spans="18:18">
      <c r="R259" s="250"/>
    </row>
  </sheetData>
  <autoFilter ref="A4:U118" xr:uid="{249F94CA-CA29-4CA4-9D90-63E0C5E59CE5}"/>
  <mergeCells count="1">
    <mergeCell ref="B220:D220"/>
  </mergeCells>
  <phoneticPr fontId="5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EFDD6-0528-42D0-8FFA-6FCBB3CABB69}">
  <sheetPr>
    <tabColor rgb="FF002060"/>
    <pageSetUpPr autoPageBreaks="0"/>
  </sheetPr>
  <dimension ref="A1:S259"/>
  <sheetViews>
    <sheetView showGridLines="0" zoomScale="60" zoomScaleNormal="60" workbookViewId="0">
      <pane xSplit="4" ySplit="4" topLeftCell="E134" activePane="bottomRight" state="frozen"/>
      <selection pane="topRight" activeCell="D1" sqref="D1"/>
      <selection pane="bottomLeft" activeCell="A4" sqref="A4"/>
      <selection pane="bottomRight" activeCell="C30" sqref="C30"/>
    </sheetView>
  </sheetViews>
  <sheetFormatPr defaultColWidth="8.08203125" defaultRowHeight="14" outlineLevelRow="2"/>
  <cols>
    <col min="1" max="1" width="11.1640625" style="269" customWidth="1"/>
    <col min="2" max="2" width="12.75" style="271" customWidth="1"/>
    <col min="3" max="3" width="47.58203125" style="271" bestFit="1" customWidth="1"/>
    <col min="4" max="4" width="45.83203125" style="271" bestFit="1" customWidth="1"/>
    <col min="5" max="5" width="17" style="272" bestFit="1" customWidth="1"/>
    <col min="6" max="11" width="15.1640625" style="272" bestFit="1" customWidth="1"/>
    <col min="12" max="17" width="15" style="272" customWidth="1"/>
    <col min="18" max="18" width="12.6640625" style="179" customWidth="1"/>
    <col min="19" max="19" width="9.58203125" style="273" bestFit="1" customWidth="1"/>
    <col min="20" max="16384" width="8.08203125" style="273"/>
  </cols>
  <sheetData>
    <row r="1" spans="1:18" s="267" customFormat="1" ht="16">
      <c r="A1" s="263"/>
      <c r="B1" s="264" t="s">
        <v>566</v>
      </c>
      <c r="C1" s="265"/>
      <c r="D1" s="171" t="s">
        <v>472</v>
      </c>
      <c r="E1" s="266">
        <v>50463</v>
      </c>
      <c r="F1" s="266">
        <v>50446</v>
      </c>
      <c r="G1" s="266">
        <v>50447</v>
      </c>
      <c r="H1" s="266">
        <v>48050</v>
      </c>
      <c r="I1" s="266">
        <v>36788</v>
      </c>
      <c r="J1" s="266">
        <v>53265</v>
      </c>
      <c r="K1" s="266">
        <v>42049</v>
      </c>
      <c r="L1" s="266">
        <v>39150</v>
      </c>
      <c r="M1" s="266">
        <v>53732</v>
      </c>
      <c r="N1" s="266">
        <v>48548</v>
      </c>
      <c r="O1" s="266">
        <v>51408</v>
      </c>
      <c r="P1" s="266">
        <v>40676</v>
      </c>
      <c r="Q1" s="266">
        <f>+E1+F1+G1+H1+I1+J1+K1+L1+M1+N1+O1+P1</f>
        <v>565022</v>
      </c>
      <c r="R1" s="173"/>
    </row>
    <row r="2" spans="1:18" s="267" customFormat="1">
      <c r="A2" s="263"/>
      <c r="B2" s="265"/>
      <c r="C2" s="265"/>
      <c r="D2" s="171" t="s">
        <v>473</v>
      </c>
      <c r="E2" s="268">
        <v>52.488689999999991</v>
      </c>
      <c r="F2" s="268">
        <v>53.485975109999984</v>
      </c>
      <c r="G2" s="268">
        <v>54.502208637089979</v>
      </c>
      <c r="H2" s="268">
        <v>55.319741766646324</v>
      </c>
      <c r="I2" s="268">
        <v>56.149537893146011</v>
      </c>
      <c r="J2" s="268">
        <v>56.991780961543199</v>
      </c>
      <c r="K2" s="268">
        <v>57.447715209235547</v>
      </c>
      <c r="L2" s="268">
        <v>57.907296930909432</v>
      </c>
      <c r="M2" s="268">
        <v>58.370555306356707</v>
      </c>
      <c r="N2" s="268">
        <v>59.392040024217955</v>
      </c>
      <c r="O2" s="268">
        <v>60.431400724641776</v>
      </c>
      <c r="P2" s="268">
        <v>61.48895023732301</v>
      </c>
      <c r="Q2" s="268">
        <f>AVERAGE(E2:P2)</f>
        <v>56.997991066759162</v>
      </c>
      <c r="R2" s="173"/>
    </row>
    <row r="3" spans="1:18">
      <c r="B3" s="270"/>
    </row>
    <row r="4" spans="1:18" ht="28">
      <c r="A4" s="274" t="s">
        <v>476</v>
      </c>
      <c r="E4" s="275" t="s">
        <v>477</v>
      </c>
      <c r="F4" s="275" t="s">
        <v>478</v>
      </c>
      <c r="G4" s="275" t="s">
        <v>479</v>
      </c>
      <c r="H4" s="275" t="s">
        <v>480</v>
      </c>
      <c r="I4" s="275" t="s">
        <v>481</v>
      </c>
      <c r="J4" s="275" t="s">
        <v>482</v>
      </c>
      <c r="K4" s="275" t="s">
        <v>483</v>
      </c>
      <c r="L4" s="275" t="s">
        <v>484</v>
      </c>
      <c r="M4" s="275" t="s">
        <v>485</v>
      </c>
      <c r="N4" s="275" t="s">
        <v>486</v>
      </c>
      <c r="O4" s="275" t="s">
        <v>487</v>
      </c>
      <c r="P4" s="275" t="s">
        <v>488</v>
      </c>
      <c r="Q4" s="275" t="s">
        <v>489</v>
      </c>
    </row>
    <row r="5" spans="1:18" outlineLevel="1">
      <c r="A5" s="269" t="s">
        <v>490</v>
      </c>
      <c r="B5" s="276">
        <v>6666110101</v>
      </c>
      <c r="C5" s="276" t="s">
        <v>16</v>
      </c>
      <c r="D5" s="276" t="s">
        <v>24</v>
      </c>
      <c r="E5" s="184">
        <v>32.511068373554025</v>
      </c>
      <c r="F5" s="184">
        <v>29.463954166704728</v>
      </c>
      <c r="G5" s="184">
        <v>32.51113837355404</v>
      </c>
      <c r="H5" s="184">
        <v>31.495350304604255</v>
      </c>
      <c r="I5" s="184">
        <v>32.511051706887358</v>
      </c>
      <c r="J5" s="184">
        <v>31.495346971270934</v>
      </c>
      <c r="K5" s="184">
        <v>32.524483095776255</v>
      </c>
      <c r="L5" s="184">
        <v>32.524419762442925</v>
      </c>
      <c r="M5" s="184">
        <v>31.508725026826472</v>
      </c>
      <c r="N5" s="184">
        <v>32.524409762442922</v>
      </c>
      <c r="O5" s="184">
        <v>31.508738360159814</v>
      </c>
      <c r="P5" s="184">
        <v>32.52449642910959</v>
      </c>
      <c r="Q5" s="185">
        <f t="shared" ref="Q5:Q13" si="0">F5+E5+G5+H5+I5+J5+K5+L5+M5+N5+O5+P5</f>
        <v>383.10318233333334</v>
      </c>
      <c r="R5" s="186"/>
    </row>
    <row r="6" spans="1:18" outlineLevel="1">
      <c r="A6" s="269" t="s">
        <v>490</v>
      </c>
      <c r="B6" s="276">
        <v>6666110106</v>
      </c>
      <c r="C6" s="276" t="s">
        <v>17</v>
      </c>
      <c r="D6" s="276" t="s">
        <v>24</v>
      </c>
      <c r="E6" s="184">
        <v>0</v>
      </c>
      <c r="F6" s="184">
        <v>0</v>
      </c>
      <c r="G6" s="184">
        <v>0</v>
      </c>
      <c r="H6" s="184">
        <v>0</v>
      </c>
      <c r="I6" s="184">
        <v>0</v>
      </c>
      <c r="J6" s="184">
        <v>0</v>
      </c>
      <c r="K6" s="184">
        <v>0</v>
      </c>
      <c r="L6" s="184">
        <v>0</v>
      </c>
      <c r="M6" s="184">
        <v>0</v>
      </c>
      <c r="N6" s="184">
        <v>0</v>
      </c>
      <c r="O6" s="184">
        <v>0</v>
      </c>
      <c r="P6" s="184">
        <v>0</v>
      </c>
      <c r="Q6" s="185">
        <f t="shared" si="0"/>
        <v>0</v>
      </c>
      <c r="R6" s="186"/>
    </row>
    <row r="7" spans="1:18" outlineLevel="1">
      <c r="A7" s="269" t="s">
        <v>490</v>
      </c>
      <c r="B7" s="276">
        <v>6666110107</v>
      </c>
      <c r="C7" s="276" t="s">
        <v>18</v>
      </c>
      <c r="D7" s="276" t="s">
        <v>24</v>
      </c>
      <c r="E7" s="184">
        <v>228.97844063318087</v>
      </c>
      <c r="F7" s="184">
        <v>220.52584855431022</v>
      </c>
      <c r="G7" s="184">
        <v>229.95889123924147</v>
      </c>
      <c r="H7" s="184">
        <v>226.9398336775983</v>
      </c>
      <c r="I7" s="184">
        <v>230.14195290590837</v>
      </c>
      <c r="J7" s="184">
        <v>227.12175534426424</v>
      </c>
      <c r="K7" s="184">
        <v>239.47537527909574</v>
      </c>
      <c r="L7" s="184">
        <v>239.47602527909575</v>
      </c>
      <c r="M7" s="184">
        <v>236.45646771745157</v>
      </c>
      <c r="N7" s="184">
        <v>239.65947861242873</v>
      </c>
      <c r="O7" s="184">
        <v>236.63936105078494</v>
      </c>
      <c r="P7" s="184">
        <v>239.65941861242942</v>
      </c>
      <c r="Q7" s="185">
        <f t="shared" si="0"/>
        <v>2795.0328489057893</v>
      </c>
      <c r="R7" s="186"/>
    </row>
    <row r="8" spans="1:18" outlineLevel="1">
      <c r="A8" s="269" t="s">
        <v>490</v>
      </c>
      <c r="B8" s="276">
        <v>6666110110</v>
      </c>
      <c r="C8" s="276" t="s">
        <v>19</v>
      </c>
      <c r="D8" s="276" t="s">
        <v>24</v>
      </c>
      <c r="E8" s="184">
        <v>297.92455736389115</v>
      </c>
      <c r="F8" s="184">
        <v>269.49018279116206</v>
      </c>
      <c r="G8" s="184">
        <v>301.0102967578307</v>
      </c>
      <c r="H8" s="184">
        <v>291.77164099116146</v>
      </c>
      <c r="I8" s="184">
        <v>300.83235175782971</v>
      </c>
      <c r="J8" s="184">
        <v>293.97808527687778</v>
      </c>
      <c r="K8" s="184">
        <v>307.75604309909949</v>
      </c>
      <c r="L8" s="184">
        <v>308.04588309909929</v>
      </c>
      <c r="M8" s="184">
        <v>298.71036399910003</v>
      </c>
      <c r="N8" s="184">
        <v>309.9090597657667</v>
      </c>
      <c r="O8" s="184">
        <v>304.00345399909935</v>
      </c>
      <c r="P8" s="184">
        <v>322.92788519329434</v>
      </c>
      <c r="Q8" s="185">
        <f t="shared" si="0"/>
        <v>3606.359804094212</v>
      </c>
      <c r="R8" s="186"/>
    </row>
    <row r="9" spans="1:18" outlineLevel="1">
      <c r="A9" s="269" t="s">
        <v>490</v>
      </c>
      <c r="B9" s="276">
        <v>6666110112</v>
      </c>
      <c r="C9" s="276" t="s">
        <v>20</v>
      </c>
      <c r="D9" s="276" t="s">
        <v>24</v>
      </c>
      <c r="E9" s="184">
        <v>15.246976534246562</v>
      </c>
      <c r="F9" s="184">
        <v>14.298245310502271</v>
      </c>
      <c r="G9" s="184">
        <v>15.560153200913227</v>
      </c>
      <c r="H9" s="184">
        <v>15.243713904109578</v>
      </c>
      <c r="I9" s="184">
        <v>13.930613200913237</v>
      </c>
      <c r="J9" s="184">
        <v>13.850399618395302</v>
      </c>
      <c r="K9" s="184">
        <v>14.576628915198958</v>
      </c>
      <c r="L9" s="184">
        <v>14.574998915198954</v>
      </c>
      <c r="M9" s="184">
        <v>14.317969618395304</v>
      </c>
      <c r="N9" s="184">
        <v>14.73367224853229</v>
      </c>
      <c r="O9" s="184">
        <v>14.4739996183953</v>
      </c>
      <c r="P9" s="184">
        <v>14.417415581865622</v>
      </c>
      <c r="Q9" s="185">
        <f t="shared" si="0"/>
        <v>175.22478666666657</v>
      </c>
      <c r="R9" s="186"/>
    </row>
    <row r="10" spans="1:18" outlineLevel="1">
      <c r="A10" s="269" t="s">
        <v>490</v>
      </c>
      <c r="B10" s="276">
        <v>6666110204</v>
      </c>
      <c r="C10" s="276" t="s">
        <v>154</v>
      </c>
      <c r="D10" s="276" t="s">
        <v>24</v>
      </c>
      <c r="E10" s="184">
        <v>0.25252000000000002</v>
      </c>
      <c r="F10" s="184">
        <v>0.25251000000000001</v>
      </c>
      <c r="G10" s="184">
        <v>0.25252000000000002</v>
      </c>
      <c r="H10" s="184">
        <v>0.25252000000000002</v>
      </c>
      <c r="I10" s="184">
        <v>0.25251000000000001</v>
      </c>
      <c r="J10" s="184">
        <v>0.25252000000000002</v>
      </c>
      <c r="K10" s="184">
        <v>0.25252000000000002</v>
      </c>
      <c r="L10" s="184">
        <v>0.25251000000000001</v>
      </c>
      <c r="M10" s="184">
        <v>0.25252000000000002</v>
      </c>
      <c r="N10" s="184">
        <v>0.25252000000000002</v>
      </c>
      <c r="O10" s="184">
        <v>0.25251000000000001</v>
      </c>
      <c r="P10" s="184">
        <v>0.25252000000000002</v>
      </c>
      <c r="Q10" s="185">
        <f t="shared" si="0"/>
        <v>3.0302000000000007</v>
      </c>
      <c r="R10" s="186"/>
    </row>
    <row r="11" spans="1:18" outlineLevel="1">
      <c r="A11" s="269" t="s">
        <v>490</v>
      </c>
      <c r="B11" s="276">
        <v>6666110207</v>
      </c>
      <c r="C11" s="276" t="s">
        <v>21</v>
      </c>
      <c r="D11" s="276" t="s">
        <v>24</v>
      </c>
      <c r="E11" s="184">
        <v>2.5668129284627095</v>
      </c>
      <c r="F11" s="184">
        <v>2.4512650106544895</v>
      </c>
      <c r="G11" s="184">
        <v>2.5668229284627087</v>
      </c>
      <c r="H11" s="184">
        <v>2.5282936225266361</v>
      </c>
      <c r="I11" s="184">
        <v>2.566802928462709</v>
      </c>
      <c r="J11" s="184">
        <v>2.5283336225266364</v>
      </c>
      <c r="K11" s="184">
        <v>4.8189575951293762</v>
      </c>
      <c r="L11" s="184">
        <v>4.8090675951293758</v>
      </c>
      <c r="M11" s="184">
        <v>4.3331182891933029</v>
      </c>
      <c r="N11" s="184">
        <v>4.3567075951293761</v>
      </c>
      <c r="O11" s="184">
        <v>3.8428682891933028</v>
      </c>
      <c r="P11" s="184">
        <v>3.8501275951293756</v>
      </c>
      <c r="Q11" s="185">
        <f t="shared" si="0"/>
        <v>41.219177999999999</v>
      </c>
      <c r="R11" s="186"/>
    </row>
    <row r="12" spans="1:18" outlineLevel="1">
      <c r="A12" s="269" t="s">
        <v>490</v>
      </c>
      <c r="B12" s="276">
        <v>6666110506</v>
      </c>
      <c r="C12" s="276" t="s">
        <v>22</v>
      </c>
      <c r="D12" s="276" t="s">
        <v>24</v>
      </c>
      <c r="E12" s="184">
        <v>0</v>
      </c>
      <c r="F12" s="184">
        <v>0</v>
      </c>
      <c r="G12" s="184">
        <v>0</v>
      </c>
      <c r="H12" s="184">
        <v>0</v>
      </c>
      <c r="I12" s="184">
        <v>0</v>
      </c>
      <c r="J12" s="184">
        <v>0</v>
      </c>
      <c r="K12" s="184">
        <v>0</v>
      </c>
      <c r="L12" s="184">
        <v>0</v>
      </c>
      <c r="M12" s="184">
        <v>0</v>
      </c>
      <c r="N12" s="184">
        <v>0</v>
      </c>
      <c r="O12" s="184">
        <v>0</v>
      </c>
      <c r="P12" s="184">
        <v>0</v>
      </c>
      <c r="Q12" s="185">
        <f t="shared" si="0"/>
        <v>0</v>
      </c>
      <c r="R12" s="186"/>
    </row>
    <row r="13" spans="1:18" outlineLevel="1">
      <c r="A13" s="269" t="s">
        <v>490</v>
      </c>
      <c r="B13" s="276" t="s">
        <v>302</v>
      </c>
      <c r="C13" s="276" t="s">
        <v>23</v>
      </c>
      <c r="D13" s="276" t="s">
        <v>24</v>
      </c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5">
        <f t="shared" si="0"/>
        <v>0</v>
      </c>
    </row>
    <row r="14" spans="1:18" s="280" customFormat="1">
      <c r="A14" s="269"/>
      <c r="B14" s="277" t="s">
        <v>492</v>
      </c>
      <c r="C14" s="278" t="s">
        <v>24</v>
      </c>
      <c r="D14" s="279"/>
      <c r="E14" s="190">
        <f t="shared" ref="E14:Q14" si="1">SUM(E5:E13)</f>
        <v>577.4803758333353</v>
      </c>
      <c r="F14" s="190">
        <f t="shared" si="1"/>
        <v>536.4820058333338</v>
      </c>
      <c r="G14" s="191">
        <f t="shared" si="1"/>
        <v>581.85982250000211</v>
      </c>
      <c r="H14" s="191">
        <f t="shared" si="1"/>
        <v>568.2313525000003</v>
      </c>
      <c r="I14" s="191">
        <f t="shared" si="1"/>
        <v>580.2352825000014</v>
      </c>
      <c r="J14" s="191">
        <f t="shared" si="1"/>
        <v>569.22644083333478</v>
      </c>
      <c r="K14" s="191">
        <f t="shared" si="1"/>
        <v>599.40400798429994</v>
      </c>
      <c r="L14" s="191">
        <f t="shared" si="1"/>
        <v>599.68290465096641</v>
      </c>
      <c r="M14" s="191">
        <f t="shared" si="1"/>
        <v>585.57916465096673</v>
      </c>
      <c r="N14" s="191">
        <f t="shared" si="1"/>
        <v>601.43584798430004</v>
      </c>
      <c r="O14" s="191">
        <f t="shared" si="1"/>
        <v>590.72093131763279</v>
      </c>
      <c r="P14" s="191">
        <f t="shared" si="1"/>
        <v>613.63186341182836</v>
      </c>
      <c r="Q14" s="190">
        <f t="shared" si="1"/>
        <v>7003.9700000000021</v>
      </c>
      <c r="R14" s="186" t="s">
        <v>493</v>
      </c>
    </row>
    <row r="15" spans="1:18" outlineLevel="1">
      <c r="A15" s="269" t="s">
        <v>490</v>
      </c>
      <c r="B15" s="276">
        <v>5001010205</v>
      </c>
      <c r="C15" s="276" t="s">
        <v>25</v>
      </c>
      <c r="D15" s="276" t="s">
        <v>32</v>
      </c>
      <c r="E15" s="184">
        <v>8.3247335425974551</v>
      </c>
      <c r="F15" s="184">
        <v>9.00708146779081</v>
      </c>
      <c r="G15" s="184">
        <v>9.0985918642393102</v>
      </c>
      <c r="H15" s="184">
        <v>8.7606392451961739</v>
      </c>
      <c r="I15" s="184">
        <v>10.118542811968766</v>
      </c>
      <c r="J15" s="184">
        <v>9.4081204010242399</v>
      </c>
      <c r="K15" s="184">
        <v>8.5296298562391524</v>
      </c>
      <c r="L15" s="184">
        <v>8.6901252806965985</v>
      </c>
      <c r="M15" s="184">
        <v>10.360640486441495</v>
      </c>
      <c r="N15" s="184">
        <v>9.572773647574337</v>
      </c>
      <c r="O15" s="184">
        <v>9.2153955643281673</v>
      </c>
      <c r="P15" s="184">
        <v>9.2953957596163956</v>
      </c>
      <c r="Q15" s="185">
        <f t="shared" ref="Q15:Q22" si="2">F15+E15+G15+H15+I15+J15+K15+L15+M15+N15+O15+P15</f>
        <v>110.38166992771291</v>
      </c>
      <c r="R15" s="186"/>
    </row>
    <row r="16" spans="1:18" outlineLevel="1">
      <c r="A16" s="269" t="s">
        <v>490</v>
      </c>
      <c r="B16" s="276">
        <v>6666010380</v>
      </c>
      <c r="C16" s="276" t="s">
        <v>26</v>
      </c>
      <c r="D16" s="276" t="s">
        <v>32</v>
      </c>
      <c r="E16" s="184">
        <v>-21.80647611842663</v>
      </c>
      <c r="F16" s="184">
        <v>-23.502848352576244</v>
      </c>
      <c r="G16" s="184">
        <v>-23.717256190967536</v>
      </c>
      <c r="H16" s="184">
        <v>-22.855604506998453</v>
      </c>
      <c r="I16" s="184">
        <v>-26.252196291507797</v>
      </c>
      <c r="J16" s="184">
        <v>-24.456386856347965</v>
      </c>
      <c r="K16" s="184">
        <v>-22.2436257507817</v>
      </c>
      <c r="L16" s="184">
        <v>-22.639116464934762</v>
      </c>
      <c r="M16" s="184">
        <v>-26.827515671015419</v>
      </c>
      <c r="N16" s="184">
        <v>-24.835669362767419</v>
      </c>
      <c r="O16" s="184">
        <v>-23.924414740925208</v>
      </c>
      <c r="P16" s="184">
        <v>-24.111509534622353</v>
      </c>
      <c r="Q16" s="185">
        <f t="shared" si="2"/>
        <v>-287.17261984187149</v>
      </c>
      <c r="R16" s="186"/>
    </row>
    <row r="17" spans="1:18" outlineLevel="1">
      <c r="A17" s="269" t="s">
        <v>490</v>
      </c>
      <c r="B17" s="276">
        <v>6666010019</v>
      </c>
      <c r="C17" s="276" t="s">
        <v>27</v>
      </c>
      <c r="D17" s="276" t="s">
        <v>32</v>
      </c>
      <c r="E17" s="184">
        <v>86.369110504448486</v>
      </c>
      <c r="F17" s="184">
        <v>93.448470228329469</v>
      </c>
      <c r="G17" s="184">
        <v>94.397890591482209</v>
      </c>
      <c r="H17" s="184">
        <v>90.891632168910135</v>
      </c>
      <c r="I17" s="184">
        <v>104.97988167417634</v>
      </c>
      <c r="J17" s="184">
        <v>97.60924916062622</v>
      </c>
      <c r="K17" s="184">
        <v>88.494909758480944</v>
      </c>
      <c r="L17" s="184">
        <v>90.16004978722701</v>
      </c>
      <c r="M17" s="184">
        <v>107.49164504683012</v>
      </c>
      <c r="N17" s="184">
        <v>99.317526593583864</v>
      </c>
      <c r="O17" s="184">
        <v>95.609728979904006</v>
      </c>
      <c r="P17" s="184">
        <v>96.43973100602004</v>
      </c>
      <c r="Q17" s="185">
        <f t="shared" si="2"/>
        <v>1145.209825500019</v>
      </c>
      <c r="R17" s="186"/>
    </row>
    <row r="18" spans="1:18" outlineLevel="1">
      <c r="A18" s="269" t="s">
        <v>490</v>
      </c>
      <c r="B18" s="276">
        <v>6666010183</v>
      </c>
      <c r="C18" s="276" t="s">
        <v>28</v>
      </c>
      <c r="D18" s="276" t="s">
        <v>32</v>
      </c>
      <c r="E18" s="184">
        <v>0</v>
      </c>
      <c r="F18" s="184">
        <v>0</v>
      </c>
      <c r="G18" s="184">
        <v>0</v>
      </c>
      <c r="H18" s="184">
        <v>0</v>
      </c>
      <c r="I18" s="184">
        <v>0</v>
      </c>
      <c r="J18" s="184">
        <v>0</v>
      </c>
      <c r="K18" s="184">
        <v>0</v>
      </c>
      <c r="L18" s="184">
        <v>0</v>
      </c>
      <c r="M18" s="184">
        <v>0</v>
      </c>
      <c r="N18" s="184">
        <v>0</v>
      </c>
      <c r="O18" s="184">
        <v>0</v>
      </c>
      <c r="P18" s="184">
        <v>0</v>
      </c>
      <c r="Q18" s="185">
        <f t="shared" si="2"/>
        <v>0</v>
      </c>
      <c r="R18" s="186"/>
    </row>
    <row r="19" spans="1:18" outlineLevel="1">
      <c r="A19" s="269" t="s">
        <v>490</v>
      </c>
      <c r="B19" s="276">
        <v>6666010229</v>
      </c>
      <c r="C19" s="276" t="s">
        <v>29</v>
      </c>
      <c r="D19" s="276" t="s">
        <v>32</v>
      </c>
      <c r="E19" s="184">
        <v>9.1664448605409454</v>
      </c>
      <c r="F19" s="184">
        <v>8.9955297944464636</v>
      </c>
      <c r="G19" s="184">
        <v>8.8278015647168449</v>
      </c>
      <c r="H19" s="184">
        <v>8.6973414430707834</v>
      </c>
      <c r="I19" s="184">
        <v>8.5688093035180088</v>
      </c>
      <c r="J19" s="184">
        <v>8.4421766537123286</v>
      </c>
      <c r="K19" s="184">
        <v>8.375175251698785</v>
      </c>
      <c r="L19" s="184">
        <v>8.3087056068440273</v>
      </c>
      <c r="M19" s="184">
        <v>8.2427634988531757</v>
      </c>
      <c r="N19" s="184">
        <v>8.1009960676689943</v>
      </c>
      <c r="O19" s="184">
        <v>7.961666896971983</v>
      </c>
      <c r="P19" s="184">
        <v>7.8247340510781092</v>
      </c>
      <c r="Q19" s="185">
        <f t="shared" si="2"/>
        <v>101.51214499312046</v>
      </c>
      <c r="R19" s="186"/>
    </row>
    <row r="20" spans="1:18" outlineLevel="1">
      <c r="A20" s="269" t="s">
        <v>490</v>
      </c>
      <c r="B20" s="276">
        <v>6666010188</v>
      </c>
      <c r="C20" s="276" t="s">
        <v>30</v>
      </c>
      <c r="D20" s="276" t="s">
        <v>32</v>
      </c>
      <c r="E20" s="184">
        <v>402.75256775795549</v>
      </c>
      <c r="F20" s="184">
        <v>436.36707015025604</v>
      </c>
      <c r="G20" s="184">
        <v>440.76167207409492</v>
      </c>
      <c r="H20" s="184">
        <v>423.94452889166757</v>
      </c>
      <c r="I20" s="184">
        <v>481.30513099650739</v>
      </c>
      <c r="J20" s="184">
        <v>411.70734981677231</v>
      </c>
      <c r="K20" s="184">
        <v>367.70540282147255</v>
      </c>
      <c r="L20" s="184">
        <v>375.58159332536275</v>
      </c>
      <c r="M20" s="184">
        <v>450.37721188884558</v>
      </c>
      <c r="N20" s="184">
        <v>414.99990360746989</v>
      </c>
      <c r="O20" s="184">
        <v>399.0165116449985</v>
      </c>
      <c r="P20" s="184">
        <v>402.91396002571105</v>
      </c>
      <c r="Q20" s="185">
        <f t="shared" si="2"/>
        <v>5007.4329030011149</v>
      </c>
      <c r="R20" s="186"/>
    </row>
    <row r="21" spans="1:18" outlineLevel="1">
      <c r="A21" s="269" t="s">
        <v>490</v>
      </c>
      <c r="B21" s="276">
        <v>5102040406</v>
      </c>
      <c r="C21" s="276" t="s">
        <v>496</v>
      </c>
      <c r="D21" s="276" t="s">
        <v>32</v>
      </c>
      <c r="E21" s="184">
        <v>0</v>
      </c>
      <c r="F21" s="184">
        <v>0</v>
      </c>
      <c r="G21" s="184">
        <v>0</v>
      </c>
      <c r="H21" s="184">
        <v>0</v>
      </c>
      <c r="I21" s="184">
        <v>0</v>
      </c>
      <c r="J21" s="184">
        <v>0</v>
      </c>
      <c r="K21" s="184">
        <v>0</v>
      </c>
      <c r="L21" s="184">
        <v>0</v>
      </c>
      <c r="M21" s="184">
        <v>0</v>
      </c>
      <c r="N21" s="184">
        <v>0</v>
      </c>
      <c r="O21" s="184">
        <v>0</v>
      </c>
      <c r="P21" s="184">
        <v>0</v>
      </c>
      <c r="Q21" s="185">
        <f t="shared" si="2"/>
        <v>0</v>
      </c>
      <c r="R21" s="186"/>
    </row>
    <row r="22" spans="1:18" outlineLevel="1">
      <c r="A22" s="269" t="s">
        <v>490</v>
      </c>
      <c r="B22" s="276">
        <v>6666010115</v>
      </c>
      <c r="C22" s="276" t="s">
        <v>31</v>
      </c>
      <c r="D22" s="276" t="s">
        <v>32</v>
      </c>
      <c r="E22" s="184">
        <v>0</v>
      </c>
      <c r="F22" s="184">
        <v>0</v>
      </c>
      <c r="G22" s="184">
        <v>0</v>
      </c>
      <c r="H22" s="184">
        <v>0</v>
      </c>
      <c r="I22" s="184">
        <v>0</v>
      </c>
      <c r="J22" s="184">
        <v>0</v>
      </c>
      <c r="K22" s="184">
        <v>0</v>
      </c>
      <c r="L22" s="184">
        <v>0</v>
      </c>
      <c r="M22" s="184">
        <v>0</v>
      </c>
      <c r="N22" s="184">
        <v>0</v>
      </c>
      <c r="O22" s="184">
        <v>0</v>
      </c>
      <c r="P22" s="184">
        <v>0</v>
      </c>
      <c r="Q22" s="185">
        <f t="shared" si="2"/>
        <v>0</v>
      </c>
    </row>
    <row r="23" spans="1:18" s="281" customFormat="1">
      <c r="A23" s="269"/>
      <c r="B23" s="277" t="s">
        <v>497</v>
      </c>
      <c r="C23" s="278" t="s">
        <v>32</v>
      </c>
      <c r="D23" s="279"/>
      <c r="E23" s="190">
        <f t="shared" ref="E23:Q23" si="3">SUM(E15:E22)</f>
        <v>484.80638054711574</v>
      </c>
      <c r="F23" s="191">
        <f t="shared" si="3"/>
        <v>524.31530328824658</v>
      </c>
      <c r="G23" s="191">
        <f t="shared" si="3"/>
        <v>529.36869990356581</v>
      </c>
      <c r="H23" s="191">
        <f>SUM(H15:H22)</f>
        <v>509.43853724184623</v>
      </c>
      <c r="I23" s="191">
        <f t="shared" si="3"/>
        <v>578.72016849466274</v>
      </c>
      <c r="J23" s="191">
        <f t="shared" si="3"/>
        <v>502.71050917578714</v>
      </c>
      <c r="K23" s="191">
        <f t="shared" si="3"/>
        <v>450.86149193710969</v>
      </c>
      <c r="L23" s="191">
        <f t="shared" si="3"/>
        <v>460.10135753519563</v>
      </c>
      <c r="M23" s="191">
        <f t="shared" si="3"/>
        <v>549.64474524995489</v>
      </c>
      <c r="N23" s="191">
        <f t="shared" si="3"/>
        <v>507.15553055352967</v>
      </c>
      <c r="O23" s="191">
        <f t="shared" si="3"/>
        <v>487.87888834527746</v>
      </c>
      <c r="P23" s="191">
        <f t="shared" si="3"/>
        <v>492.36231130780322</v>
      </c>
      <c r="Q23" s="190">
        <f t="shared" si="3"/>
        <v>6077.3639235800956</v>
      </c>
      <c r="R23" s="186" t="s">
        <v>404</v>
      </c>
    </row>
    <row r="24" spans="1:18" outlineLevel="1">
      <c r="A24" s="269" t="s">
        <v>498</v>
      </c>
      <c r="B24" s="276">
        <v>8701530201</v>
      </c>
      <c r="C24" s="276" t="s">
        <v>33</v>
      </c>
      <c r="D24" s="276" t="s">
        <v>37</v>
      </c>
      <c r="E24" s="184">
        <v>0</v>
      </c>
      <c r="F24" s="184">
        <v>0</v>
      </c>
      <c r="G24" s="184">
        <v>0</v>
      </c>
      <c r="H24" s="184">
        <v>0</v>
      </c>
      <c r="I24" s="184">
        <v>0</v>
      </c>
      <c r="J24" s="184">
        <v>0</v>
      </c>
      <c r="K24" s="184">
        <v>0</v>
      </c>
      <c r="L24" s="184">
        <v>0</v>
      </c>
      <c r="M24" s="184">
        <v>0</v>
      </c>
      <c r="N24" s="184">
        <v>0</v>
      </c>
      <c r="O24" s="184">
        <v>0</v>
      </c>
      <c r="P24" s="184">
        <v>0</v>
      </c>
      <c r="Q24" s="185">
        <f>F24+E24+G24+H24+I24+J24+K24+L24+M24+N24+O24+P24</f>
        <v>0</v>
      </c>
      <c r="R24" s="186"/>
    </row>
    <row r="25" spans="1:18" outlineLevel="1">
      <c r="A25" s="269" t="s">
        <v>498</v>
      </c>
      <c r="B25" s="276">
        <v>6666050309</v>
      </c>
      <c r="C25" s="276" t="s">
        <v>34</v>
      </c>
      <c r="D25" s="276" t="s">
        <v>37</v>
      </c>
      <c r="E25" s="184">
        <v>27.445548776672091</v>
      </c>
      <c r="F25" s="184">
        <v>27.445548776672091</v>
      </c>
      <c r="G25" s="184">
        <v>27.445548776672091</v>
      </c>
      <c r="H25" s="184">
        <v>19.321771337838488</v>
      </c>
      <c r="I25" s="184">
        <v>14.552884143670459</v>
      </c>
      <c r="J25" s="184">
        <v>21.22932621550569</v>
      </c>
      <c r="K25" s="184">
        <v>17.414216460171271</v>
      </c>
      <c r="L25" s="184">
        <v>15.985545652211314</v>
      </c>
      <c r="M25" s="184">
        <v>21.899763913095839</v>
      </c>
      <c r="N25" s="184">
        <v>18.942654782653577</v>
      </c>
      <c r="O25" s="184">
        <v>20.914060869615092</v>
      </c>
      <c r="P25" s="184">
        <v>16.019466607148917</v>
      </c>
      <c r="Q25" s="185">
        <f>F25+E25+G25+H25+I25+J25+K25+L25+M25+N25+O25+P25</f>
        <v>248.61633631192694</v>
      </c>
      <c r="R25" s="186"/>
    </row>
    <row r="26" spans="1:18" outlineLevel="1">
      <c r="A26" s="269" t="s">
        <v>498</v>
      </c>
      <c r="B26" s="276">
        <v>6666050308</v>
      </c>
      <c r="C26" s="276" t="s">
        <v>35</v>
      </c>
      <c r="D26" s="276" t="s">
        <v>37</v>
      </c>
      <c r="E26" s="184">
        <v>0</v>
      </c>
      <c r="F26" s="184">
        <v>0</v>
      </c>
      <c r="G26" s="184">
        <v>0</v>
      </c>
      <c r="H26" s="184">
        <v>0</v>
      </c>
      <c r="I26" s="184">
        <v>0</v>
      </c>
      <c r="J26" s="184">
        <v>0</v>
      </c>
      <c r="K26" s="184">
        <v>0</v>
      </c>
      <c r="L26" s="184">
        <v>0</v>
      </c>
      <c r="M26" s="184">
        <v>0</v>
      </c>
      <c r="N26" s="184">
        <v>0</v>
      </c>
      <c r="O26" s="184">
        <v>0</v>
      </c>
      <c r="P26" s="184">
        <v>0</v>
      </c>
      <c r="Q26" s="185">
        <f>F26+E26+G26+H26+I26+J26+K26+L26+M26+N26+O26+P26</f>
        <v>0</v>
      </c>
      <c r="R26" s="186"/>
    </row>
    <row r="27" spans="1:18" outlineLevel="1">
      <c r="A27" s="269" t="s">
        <v>498</v>
      </c>
      <c r="B27" s="276">
        <v>6666050306</v>
      </c>
      <c r="C27" s="276" t="s">
        <v>36</v>
      </c>
      <c r="D27" s="276" t="s">
        <v>37</v>
      </c>
      <c r="E27" s="184">
        <v>0</v>
      </c>
      <c r="F27" s="184">
        <v>0</v>
      </c>
      <c r="G27" s="184">
        <v>0</v>
      </c>
      <c r="H27" s="184">
        <v>0</v>
      </c>
      <c r="I27" s="184">
        <v>0</v>
      </c>
      <c r="J27" s="184">
        <v>0</v>
      </c>
      <c r="K27" s="184">
        <v>0</v>
      </c>
      <c r="L27" s="184">
        <v>0</v>
      </c>
      <c r="M27" s="184">
        <v>0</v>
      </c>
      <c r="N27" s="184">
        <v>0</v>
      </c>
      <c r="O27" s="184">
        <v>0</v>
      </c>
      <c r="P27" s="184">
        <v>0</v>
      </c>
      <c r="Q27" s="185">
        <f>F27+E27+G27+H27+I27+J27+K27+L27+M27+N27+O27+P27</f>
        <v>0</v>
      </c>
    </row>
    <row r="28" spans="1:18" s="281" customFormat="1">
      <c r="A28" s="269"/>
      <c r="B28" s="277" t="s">
        <v>497</v>
      </c>
      <c r="C28" s="278" t="s">
        <v>37</v>
      </c>
      <c r="D28" s="279"/>
      <c r="E28" s="190">
        <f t="shared" ref="E28:Q28" si="4">SUM(E24:E27)</f>
        <v>27.445548776672091</v>
      </c>
      <c r="F28" s="191">
        <f t="shared" si="4"/>
        <v>27.445548776672091</v>
      </c>
      <c r="G28" s="191">
        <f t="shared" si="4"/>
        <v>27.445548776672091</v>
      </c>
      <c r="H28" s="191">
        <f>SUM(H24:H27)</f>
        <v>19.321771337838488</v>
      </c>
      <c r="I28" s="191">
        <f t="shared" si="4"/>
        <v>14.552884143670459</v>
      </c>
      <c r="J28" s="191">
        <f t="shared" si="4"/>
        <v>21.22932621550569</v>
      </c>
      <c r="K28" s="191">
        <f t="shared" si="4"/>
        <v>17.414216460171271</v>
      </c>
      <c r="L28" s="191">
        <f t="shared" si="4"/>
        <v>15.985545652211314</v>
      </c>
      <c r="M28" s="191">
        <f t="shared" si="4"/>
        <v>21.899763913095839</v>
      </c>
      <c r="N28" s="191">
        <f t="shared" si="4"/>
        <v>18.942654782653577</v>
      </c>
      <c r="O28" s="191">
        <f t="shared" si="4"/>
        <v>20.914060869615092</v>
      </c>
      <c r="P28" s="191">
        <f t="shared" si="4"/>
        <v>16.019466607148917</v>
      </c>
      <c r="Q28" s="190">
        <f t="shared" si="4"/>
        <v>248.61633631192694</v>
      </c>
      <c r="R28" s="186" t="s">
        <v>501</v>
      </c>
    </row>
    <row r="29" spans="1:18" outlineLevel="1">
      <c r="A29" s="269" t="s">
        <v>490</v>
      </c>
      <c r="B29" s="276">
        <v>5102010151</v>
      </c>
      <c r="C29" s="276" t="s">
        <v>38</v>
      </c>
      <c r="D29" s="276" t="s">
        <v>79</v>
      </c>
      <c r="E29" s="184">
        <v>0</v>
      </c>
      <c r="F29" s="184">
        <v>0</v>
      </c>
      <c r="G29" s="184">
        <v>0</v>
      </c>
      <c r="H29" s="184">
        <v>0</v>
      </c>
      <c r="I29" s="184">
        <v>0</v>
      </c>
      <c r="J29" s="184">
        <v>0</v>
      </c>
      <c r="K29" s="184">
        <v>0</v>
      </c>
      <c r="L29" s="184">
        <v>0</v>
      </c>
      <c r="M29" s="184">
        <v>0</v>
      </c>
      <c r="N29" s="184">
        <v>0</v>
      </c>
      <c r="O29" s="184">
        <v>0</v>
      </c>
      <c r="P29" s="184">
        <v>0</v>
      </c>
      <c r="Q29" s="185">
        <f t="shared" ref="Q29:Q76" si="5">F29+E29+G29+H29+I29+J29+K29+L29+M29+N29+O29+P29</f>
        <v>0</v>
      </c>
      <c r="R29" s="186"/>
    </row>
    <row r="30" spans="1:18" outlineLevel="1">
      <c r="A30" s="269" t="s">
        <v>490</v>
      </c>
      <c r="B30" s="276">
        <v>5001010200</v>
      </c>
      <c r="C30" s="276" t="s">
        <v>41</v>
      </c>
      <c r="D30" s="276" t="s">
        <v>79</v>
      </c>
      <c r="E30" s="184">
        <v>0</v>
      </c>
      <c r="F30" s="184">
        <v>0</v>
      </c>
      <c r="G30" s="184">
        <v>0</v>
      </c>
      <c r="H30" s="184">
        <v>0</v>
      </c>
      <c r="I30" s="184">
        <v>0</v>
      </c>
      <c r="J30" s="184">
        <v>0</v>
      </c>
      <c r="K30" s="184">
        <v>0</v>
      </c>
      <c r="L30" s="184">
        <v>0</v>
      </c>
      <c r="M30" s="184">
        <v>0</v>
      </c>
      <c r="N30" s="184">
        <v>0</v>
      </c>
      <c r="O30" s="184">
        <v>0</v>
      </c>
      <c r="P30" s="184">
        <v>0</v>
      </c>
      <c r="Q30" s="185">
        <f t="shared" si="5"/>
        <v>0</v>
      </c>
      <c r="R30" s="186"/>
    </row>
    <row r="31" spans="1:18" outlineLevel="1">
      <c r="A31" s="269" t="s">
        <v>490</v>
      </c>
      <c r="B31" s="276">
        <v>5001010201</v>
      </c>
      <c r="C31" s="276" t="s">
        <v>42</v>
      </c>
      <c r="D31" s="276" t="s">
        <v>79</v>
      </c>
      <c r="E31" s="184">
        <v>0</v>
      </c>
      <c r="F31" s="184">
        <v>0</v>
      </c>
      <c r="G31" s="184">
        <v>0</v>
      </c>
      <c r="H31" s="184">
        <v>0</v>
      </c>
      <c r="I31" s="184">
        <v>0</v>
      </c>
      <c r="J31" s="184">
        <v>0</v>
      </c>
      <c r="K31" s="184">
        <v>0</v>
      </c>
      <c r="L31" s="184">
        <v>0</v>
      </c>
      <c r="M31" s="184">
        <v>0</v>
      </c>
      <c r="N31" s="184">
        <v>0</v>
      </c>
      <c r="O31" s="184">
        <v>0</v>
      </c>
      <c r="P31" s="184">
        <v>0</v>
      </c>
      <c r="Q31" s="185">
        <f t="shared" si="5"/>
        <v>0</v>
      </c>
      <c r="R31" s="186"/>
    </row>
    <row r="32" spans="1:18" outlineLevel="1">
      <c r="A32" s="282" t="s">
        <v>498</v>
      </c>
      <c r="B32" s="276">
        <v>5207000011</v>
      </c>
      <c r="C32" s="276" t="s">
        <v>75</v>
      </c>
      <c r="D32" s="276" t="s">
        <v>79</v>
      </c>
      <c r="E32" s="184">
        <v>0</v>
      </c>
      <c r="F32" s="184">
        <v>0</v>
      </c>
      <c r="G32" s="184">
        <v>0</v>
      </c>
      <c r="H32" s="184">
        <v>0</v>
      </c>
      <c r="I32" s="184">
        <v>0</v>
      </c>
      <c r="J32" s="184">
        <v>0</v>
      </c>
      <c r="K32" s="184">
        <v>0</v>
      </c>
      <c r="L32" s="184">
        <v>0</v>
      </c>
      <c r="M32" s="184">
        <v>0</v>
      </c>
      <c r="N32" s="184">
        <v>0</v>
      </c>
      <c r="O32" s="184">
        <v>0</v>
      </c>
      <c r="P32" s="184">
        <v>0</v>
      </c>
      <c r="Q32" s="185">
        <f t="shared" si="5"/>
        <v>0</v>
      </c>
      <c r="R32" s="186"/>
    </row>
    <row r="33" spans="1:18" outlineLevel="1">
      <c r="A33" s="282" t="s">
        <v>498</v>
      </c>
      <c r="B33" s="276">
        <v>5207000012</v>
      </c>
      <c r="C33" s="276" t="s">
        <v>73</v>
      </c>
      <c r="D33" s="276" t="s">
        <v>79</v>
      </c>
      <c r="E33" s="184">
        <v>0</v>
      </c>
      <c r="F33" s="184">
        <v>0</v>
      </c>
      <c r="G33" s="184">
        <v>0</v>
      </c>
      <c r="H33" s="184">
        <v>0</v>
      </c>
      <c r="I33" s="184">
        <v>0</v>
      </c>
      <c r="J33" s="184">
        <v>0</v>
      </c>
      <c r="K33" s="184">
        <v>0</v>
      </c>
      <c r="L33" s="184">
        <v>0</v>
      </c>
      <c r="M33" s="184">
        <v>0</v>
      </c>
      <c r="N33" s="184">
        <v>0</v>
      </c>
      <c r="O33" s="184">
        <v>0</v>
      </c>
      <c r="P33" s="184">
        <v>0</v>
      </c>
      <c r="Q33" s="185">
        <f t="shared" si="5"/>
        <v>0</v>
      </c>
      <c r="R33" s="186"/>
    </row>
    <row r="34" spans="1:18" outlineLevel="1">
      <c r="A34" s="282" t="s">
        <v>498</v>
      </c>
      <c r="B34" s="276">
        <v>5207000022</v>
      </c>
      <c r="C34" s="276" t="s">
        <v>503</v>
      </c>
      <c r="D34" s="276" t="s">
        <v>79</v>
      </c>
      <c r="E34" s="184">
        <v>0</v>
      </c>
      <c r="F34" s="184">
        <v>0</v>
      </c>
      <c r="G34" s="184">
        <v>0</v>
      </c>
      <c r="H34" s="184">
        <v>0</v>
      </c>
      <c r="I34" s="184">
        <v>0</v>
      </c>
      <c r="J34" s="184">
        <v>0</v>
      </c>
      <c r="K34" s="184">
        <v>0</v>
      </c>
      <c r="L34" s="184">
        <v>0</v>
      </c>
      <c r="M34" s="184">
        <v>0</v>
      </c>
      <c r="N34" s="184">
        <v>0</v>
      </c>
      <c r="O34" s="184">
        <v>0</v>
      </c>
      <c r="P34" s="184">
        <v>0</v>
      </c>
      <c r="Q34" s="185">
        <f t="shared" si="5"/>
        <v>0</v>
      </c>
      <c r="R34" s="186"/>
    </row>
    <row r="35" spans="1:18" outlineLevel="1">
      <c r="A35" s="269" t="s">
        <v>490</v>
      </c>
      <c r="B35" s="276">
        <v>5301060000</v>
      </c>
      <c r="C35" s="276" t="s">
        <v>43</v>
      </c>
      <c r="D35" s="276" t="s">
        <v>79</v>
      </c>
      <c r="E35" s="184">
        <v>0</v>
      </c>
      <c r="F35" s="184">
        <v>0</v>
      </c>
      <c r="G35" s="184">
        <v>0</v>
      </c>
      <c r="H35" s="184">
        <v>0</v>
      </c>
      <c r="I35" s="184">
        <v>0</v>
      </c>
      <c r="J35" s="184">
        <v>0</v>
      </c>
      <c r="K35" s="184">
        <v>0</v>
      </c>
      <c r="L35" s="184">
        <v>0</v>
      </c>
      <c r="M35" s="184">
        <v>0</v>
      </c>
      <c r="N35" s="184">
        <v>0</v>
      </c>
      <c r="O35" s="184">
        <v>0</v>
      </c>
      <c r="P35" s="184">
        <v>0</v>
      </c>
      <c r="Q35" s="185">
        <f t="shared" si="5"/>
        <v>0</v>
      </c>
      <c r="R35" s="186"/>
    </row>
    <row r="36" spans="1:18" outlineLevel="1">
      <c r="A36" s="269" t="s">
        <v>490</v>
      </c>
      <c r="B36" s="276">
        <v>5301999999</v>
      </c>
      <c r="C36" s="276" t="s">
        <v>39</v>
      </c>
      <c r="D36" s="276" t="s">
        <v>79</v>
      </c>
      <c r="E36" s="184">
        <v>0</v>
      </c>
      <c r="F36" s="184">
        <v>0</v>
      </c>
      <c r="G36" s="184">
        <v>0</v>
      </c>
      <c r="H36" s="184">
        <v>0</v>
      </c>
      <c r="I36" s="184">
        <v>0</v>
      </c>
      <c r="J36" s="184">
        <v>0</v>
      </c>
      <c r="K36" s="184">
        <v>0</v>
      </c>
      <c r="L36" s="184">
        <v>0</v>
      </c>
      <c r="M36" s="184">
        <v>0</v>
      </c>
      <c r="N36" s="184">
        <v>0</v>
      </c>
      <c r="O36" s="184">
        <v>0</v>
      </c>
      <c r="P36" s="184">
        <v>0</v>
      </c>
      <c r="Q36" s="185">
        <f t="shared" si="5"/>
        <v>0</v>
      </c>
      <c r="R36" s="186"/>
    </row>
    <row r="37" spans="1:18" outlineLevel="1">
      <c r="A37" s="269" t="s">
        <v>490</v>
      </c>
      <c r="B37" s="276">
        <v>5405030000</v>
      </c>
      <c r="C37" s="276" t="s">
        <v>44</v>
      </c>
      <c r="D37" s="276" t="s">
        <v>79</v>
      </c>
      <c r="E37" s="184">
        <v>0</v>
      </c>
      <c r="F37" s="184">
        <v>0</v>
      </c>
      <c r="G37" s="184">
        <v>0</v>
      </c>
      <c r="H37" s="184">
        <v>0</v>
      </c>
      <c r="I37" s="184">
        <v>0</v>
      </c>
      <c r="J37" s="184">
        <v>0</v>
      </c>
      <c r="K37" s="184">
        <v>0</v>
      </c>
      <c r="L37" s="184">
        <v>0</v>
      </c>
      <c r="M37" s="184">
        <v>0</v>
      </c>
      <c r="N37" s="184">
        <v>0</v>
      </c>
      <c r="O37" s="184">
        <v>0</v>
      </c>
      <c r="P37" s="184">
        <v>0</v>
      </c>
      <c r="Q37" s="185">
        <f t="shared" si="5"/>
        <v>0</v>
      </c>
      <c r="R37" s="186"/>
    </row>
    <row r="38" spans="1:18" outlineLevel="1">
      <c r="A38" s="269" t="s">
        <v>490</v>
      </c>
      <c r="B38" s="276">
        <v>5601050000</v>
      </c>
      <c r="C38" s="276" t="s">
        <v>46</v>
      </c>
      <c r="D38" s="276" t="s">
        <v>79</v>
      </c>
      <c r="E38" s="184">
        <v>0</v>
      </c>
      <c r="F38" s="184">
        <v>0</v>
      </c>
      <c r="G38" s="184">
        <v>0</v>
      </c>
      <c r="H38" s="184">
        <v>0</v>
      </c>
      <c r="I38" s="184">
        <v>0</v>
      </c>
      <c r="J38" s="184">
        <v>0</v>
      </c>
      <c r="K38" s="184">
        <v>0</v>
      </c>
      <c r="L38" s="184">
        <v>0</v>
      </c>
      <c r="M38" s="184">
        <v>0</v>
      </c>
      <c r="N38" s="184">
        <v>0</v>
      </c>
      <c r="O38" s="184">
        <v>0</v>
      </c>
      <c r="P38" s="184">
        <v>0</v>
      </c>
      <c r="Q38" s="185">
        <f t="shared" si="5"/>
        <v>0</v>
      </c>
      <c r="R38" s="186"/>
    </row>
    <row r="39" spans="1:18" outlineLevel="1">
      <c r="A39" s="269" t="s">
        <v>490</v>
      </c>
      <c r="B39" s="276">
        <v>5601050100</v>
      </c>
      <c r="C39" s="276" t="s">
        <v>45</v>
      </c>
      <c r="D39" s="276" t="s">
        <v>79</v>
      </c>
      <c r="E39" s="184">
        <v>0</v>
      </c>
      <c r="F39" s="184">
        <v>0</v>
      </c>
      <c r="G39" s="184">
        <v>0</v>
      </c>
      <c r="H39" s="184">
        <v>0</v>
      </c>
      <c r="I39" s="184">
        <v>0</v>
      </c>
      <c r="J39" s="184">
        <v>0</v>
      </c>
      <c r="K39" s="184">
        <v>0</v>
      </c>
      <c r="L39" s="184">
        <v>0</v>
      </c>
      <c r="M39" s="184">
        <v>0</v>
      </c>
      <c r="N39" s="184">
        <v>0</v>
      </c>
      <c r="O39" s="184">
        <v>0</v>
      </c>
      <c r="P39" s="184">
        <v>0</v>
      </c>
      <c r="Q39" s="185">
        <f t="shared" si="5"/>
        <v>0</v>
      </c>
      <c r="R39" s="186"/>
    </row>
    <row r="40" spans="1:18" outlineLevel="1">
      <c r="A40" s="269" t="s">
        <v>490</v>
      </c>
      <c r="B40" s="276">
        <v>5102040893</v>
      </c>
      <c r="C40" s="276" t="s">
        <v>504</v>
      </c>
      <c r="D40" s="276" t="s">
        <v>79</v>
      </c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5">
        <f t="shared" si="5"/>
        <v>0</v>
      </c>
      <c r="R40" s="186"/>
    </row>
    <row r="41" spans="1:18" outlineLevel="1">
      <c r="A41" s="269" t="s">
        <v>490</v>
      </c>
      <c r="B41" s="276">
        <v>5801000041</v>
      </c>
      <c r="C41" s="276" t="s">
        <v>505</v>
      </c>
      <c r="D41" s="276" t="s">
        <v>79</v>
      </c>
      <c r="E41" s="184">
        <v>0</v>
      </c>
      <c r="F41" s="184">
        <v>0</v>
      </c>
      <c r="G41" s="184">
        <v>0</v>
      </c>
      <c r="H41" s="184">
        <v>0</v>
      </c>
      <c r="I41" s="184">
        <v>0</v>
      </c>
      <c r="J41" s="184">
        <v>0</v>
      </c>
      <c r="K41" s="184">
        <v>0</v>
      </c>
      <c r="L41" s="184">
        <v>0</v>
      </c>
      <c r="M41" s="184">
        <v>0</v>
      </c>
      <c r="N41" s="184">
        <v>0</v>
      </c>
      <c r="O41" s="184">
        <v>0</v>
      </c>
      <c r="P41" s="184">
        <v>0</v>
      </c>
      <c r="Q41" s="185">
        <f t="shared" si="5"/>
        <v>0</v>
      </c>
      <c r="R41" s="186"/>
    </row>
    <row r="42" spans="1:18" outlineLevel="1">
      <c r="A42" s="269" t="s">
        <v>490</v>
      </c>
      <c r="B42" s="276">
        <v>6666010322</v>
      </c>
      <c r="C42" s="276" t="s">
        <v>48</v>
      </c>
      <c r="D42" s="276" t="s">
        <v>79</v>
      </c>
      <c r="E42" s="184">
        <v>2.0274050149343288</v>
      </c>
      <c r="F42" s="184">
        <v>1.9896025661769665</v>
      </c>
      <c r="G42" s="184">
        <v>1.9525049717143932</v>
      </c>
      <c r="H42" s="184">
        <v>1.9236502184378259</v>
      </c>
      <c r="I42" s="184">
        <v>1.8952218900865285</v>
      </c>
      <c r="J42" s="184">
        <v>1.8672136848143137</v>
      </c>
      <c r="K42" s="184">
        <v>1.8523945285856287</v>
      </c>
      <c r="L42" s="184">
        <v>1.8376929847079648</v>
      </c>
      <c r="M42" s="184">
        <v>1.8231081197499652</v>
      </c>
      <c r="N42" s="184">
        <v>1.7917524518427175</v>
      </c>
      <c r="O42" s="184">
        <v>1.7609360706070931</v>
      </c>
      <c r="P42" s="184">
        <v>1.7306497008423518</v>
      </c>
      <c r="Q42" s="185">
        <f t="shared" si="5"/>
        <v>22.452132202500081</v>
      </c>
      <c r="R42" s="186"/>
    </row>
    <row r="43" spans="1:18" outlineLevel="1">
      <c r="A43" s="269" t="s">
        <v>490</v>
      </c>
      <c r="B43" s="276">
        <v>6666020101</v>
      </c>
      <c r="C43" s="276" t="s">
        <v>49</v>
      </c>
      <c r="D43" s="276" t="s">
        <v>79</v>
      </c>
      <c r="E43" s="184">
        <v>4.7055176712037081</v>
      </c>
      <c r="F43" s="184">
        <v>4.6177798539781252</v>
      </c>
      <c r="G43" s="184">
        <v>4.5316779725006135</v>
      </c>
      <c r="H43" s="184">
        <v>4.4647073620695696</v>
      </c>
      <c r="I43" s="184">
        <v>4.3987264650931737</v>
      </c>
      <c r="J43" s="184">
        <v>4.3337206552642105</v>
      </c>
      <c r="K43" s="184">
        <v>4.2993260468890977</v>
      </c>
      <c r="L43" s="184">
        <v>4.2652044115963275</v>
      </c>
      <c r="M43" s="184">
        <v>4.2313535829328641</v>
      </c>
      <c r="N43" s="184">
        <v>4.1585784598848781</v>
      </c>
      <c r="O43" s="184">
        <v>4.0870549974298553</v>
      </c>
      <c r="P43" s="184">
        <v>4.0167616682357297</v>
      </c>
      <c r="Q43" s="185">
        <f t="shared" si="5"/>
        <v>52.110409147078151</v>
      </c>
      <c r="R43" s="186"/>
    </row>
    <row r="44" spans="1:18" outlineLevel="1">
      <c r="A44" s="269" t="s">
        <v>490</v>
      </c>
      <c r="B44" s="276">
        <v>6666020201</v>
      </c>
      <c r="C44" s="276" t="s">
        <v>50</v>
      </c>
      <c r="D44" s="276" t="s">
        <v>79</v>
      </c>
      <c r="E44" s="184">
        <v>2.5561062138656285</v>
      </c>
      <c r="F44" s="184">
        <v>2.5084457447160244</v>
      </c>
      <c r="G44" s="184">
        <v>2.4616739398587093</v>
      </c>
      <c r="H44" s="184">
        <v>2.4252945220282851</v>
      </c>
      <c r="I44" s="184">
        <v>2.3894527310623501</v>
      </c>
      <c r="J44" s="184">
        <v>2.3541406217363057</v>
      </c>
      <c r="K44" s="184">
        <v>2.3354569660082398</v>
      </c>
      <c r="L44" s="184">
        <v>2.3169215932621423</v>
      </c>
      <c r="M44" s="184">
        <v>2.2985333266489509</v>
      </c>
      <c r="N44" s="184">
        <v>2.2590008124314012</v>
      </c>
      <c r="O44" s="184">
        <v>2.2201482186057993</v>
      </c>
      <c r="P44" s="184">
        <v>2.1819638512096309</v>
      </c>
      <c r="Q44" s="185">
        <f t="shared" si="5"/>
        <v>28.307138541433467</v>
      </c>
      <c r="R44" s="186"/>
    </row>
    <row r="45" spans="1:18" outlineLevel="1">
      <c r="A45" s="269" t="s">
        <v>490</v>
      </c>
      <c r="B45" s="276">
        <v>6666020202</v>
      </c>
      <c r="C45" s="276" t="s">
        <v>51</v>
      </c>
      <c r="D45" s="276" t="s">
        <v>79</v>
      </c>
      <c r="E45" s="184">
        <v>0</v>
      </c>
      <c r="F45" s="184">
        <v>0</v>
      </c>
      <c r="G45" s="184">
        <v>0</v>
      </c>
      <c r="H45" s="184">
        <v>0</v>
      </c>
      <c r="I45" s="184">
        <v>0</v>
      </c>
      <c r="J45" s="184">
        <v>0</v>
      </c>
      <c r="K45" s="184">
        <v>0</v>
      </c>
      <c r="L45" s="184">
        <v>0</v>
      </c>
      <c r="M45" s="184">
        <v>0</v>
      </c>
      <c r="N45" s="184">
        <v>0</v>
      </c>
      <c r="O45" s="184">
        <v>0</v>
      </c>
      <c r="P45" s="184">
        <v>0</v>
      </c>
      <c r="Q45" s="185">
        <f t="shared" si="5"/>
        <v>0</v>
      </c>
      <c r="R45" s="186"/>
    </row>
    <row r="46" spans="1:18" outlineLevel="1">
      <c r="A46" s="269" t="s">
        <v>490</v>
      </c>
      <c r="B46" s="276">
        <v>6666020204</v>
      </c>
      <c r="C46" s="276" t="s">
        <v>53</v>
      </c>
      <c r="D46" s="276" t="s">
        <v>79</v>
      </c>
      <c r="E46" s="184">
        <v>0</v>
      </c>
      <c r="F46" s="184">
        <v>0</v>
      </c>
      <c r="G46" s="184">
        <v>0</v>
      </c>
      <c r="H46" s="184">
        <v>0</v>
      </c>
      <c r="I46" s="184">
        <v>0</v>
      </c>
      <c r="J46" s="184">
        <v>0</v>
      </c>
      <c r="K46" s="184">
        <v>0</v>
      </c>
      <c r="L46" s="184">
        <v>0</v>
      </c>
      <c r="M46" s="184">
        <v>0</v>
      </c>
      <c r="N46" s="184">
        <v>0</v>
      </c>
      <c r="O46" s="184">
        <v>0</v>
      </c>
      <c r="P46" s="184">
        <v>0</v>
      </c>
      <c r="Q46" s="185">
        <f t="shared" si="5"/>
        <v>0</v>
      </c>
      <c r="R46" s="186"/>
    </row>
    <row r="47" spans="1:18" outlineLevel="1">
      <c r="A47" s="269" t="s">
        <v>490</v>
      </c>
      <c r="B47" s="276">
        <v>6666020205</v>
      </c>
      <c r="C47" s="276" t="s">
        <v>52</v>
      </c>
      <c r="D47" s="276" t="s">
        <v>79</v>
      </c>
      <c r="E47" s="184">
        <v>0</v>
      </c>
      <c r="F47" s="184">
        <v>0</v>
      </c>
      <c r="G47" s="184">
        <v>0</v>
      </c>
      <c r="H47" s="184">
        <v>0</v>
      </c>
      <c r="I47" s="184">
        <v>0</v>
      </c>
      <c r="J47" s="184">
        <v>0</v>
      </c>
      <c r="K47" s="184">
        <v>0</v>
      </c>
      <c r="L47" s="184">
        <v>0</v>
      </c>
      <c r="M47" s="184">
        <v>0</v>
      </c>
      <c r="N47" s="184">
        <v>0</v>
      </c>
      <c r="O47" s="184">
        <v>0</v>
      </c>
      <c r="P47" s="184">
        <v>0</v>
      </c>
      <c r="Q47" s="185">
        <f t="shared" si="5"/>
        <v>0</v>
      </c>
      <c r="R47" s="186"/>
    </row>
    <row r="48" spans="1:18" outlineLevel="1">
      <c r="A48" s="269" t="s">
        <v>490</v>
      </c>
      <c r="B48" s="276">
        <v>6666020301</v>
      </c>
      <c r="C48" s="276" t="s">
        <v>506</v>
      </c>
      <c r="D48" s="276" t="s">
        <v>79</v>
      </c>
      <c r="E48" s="184">
        <v>0.37888354615060893</v>
      </c>
      <c r="F48" s="184">
        <v>0.3718189854274867</v>
      </c>
      <c r="G48" s="184">
        <v>0.36488614860401053</v>
      </c>
      <c r="H48" s="184">
        <v>0.35949374246700549</v>
      </c>
      <c r="I48" s="184">
        <v>0.35418102706108923</v>
      </c>
      <c r="J48" s="184">
        <v>0.3489468246907283</v>
      </c>
      <c r="K48" s="184">
        <v>0.34617740544715109</v>
      </c>
      <c r="L48" s="184">
        <v>0.34342996572138001</v>
      </c>
      <c r="M48" s="184">
        <v>0.34070433107279768</v>
      </c>
      <c r="N48" s="184">
        <v>0.33484455142289693</v>
      </c>
      <c r="O48" s="184">
        <v>0.32908555422397728</v>
      </c>
      <c r="P48" s="184">
        <v>0.323425606116931</v>
      </c>
      <c r="Q48" s="185">
        <f t="shared" si="5"/>
        <v>4.1958776884060631</v>
      </c>
      <c r="R48" s="186"/>
    </row>
    <row r="49" spans="1:18" outlineLevel="1">
      <c r="A49" s="269" t="s">
        <v>490</v>
      </c>
      <c r="B49" s="276">
        <v>6666020302</v>
      </c>
      <c r="C49" s="276" t="s">
        <v>54</v>
      </c>
      <c r="D49" s="276" t="s">
        <v>79</v>
      </c>
      <c r="E49" s="184">
        <v>4.3208927485140138E-2</v>
      </c>
      <c r="F49" s="184">
        <v>4.2403265441746954E-2</v>
      </c>
      <c r="G49" s="184">
        <v>4.1612625556179547E-2</v>
      </c>
      <c r="H49" s="184">
        <v>4.0997660646482317E-2</v>
      </c>
      <c r="I49" s="184">
        <v>4.0391783888159921E-2</v>
      </c>
      <c r="J49" s="184">
        <v>3.9794860973556577E-2</v>
      </c>
      <c r="K49" s="184">
        <v>3.9479028743607716E-2</v>
      </c>
      <c r="L49" s="184">
        <v>3.916570311865844E-2</v>
      </c>
      <c r="M49" s="184">
        <v>3.8854864205018297E-2</v>
      </c>
      <c r="N49" s="184">
        <v>3.8186598727290709E-2</v>
      </c>
      <c r="O49" s="184">
        <v>3.752982675900806E-2</v>
      </c>
      <c r="P49" s="184">
        <v>3.6884350623103745E-2</v>
      </c>
      <c r="Q49" s="185">
        <f t="shared" si="5"/>
        <v>0.47850949616795241</v>
      </c>
      <c r="R49" s="186"/>
    </row>
    <row r="50" spans="1:18" outlineLevel="1">
      <c r="A50" s="269" t="s">
        <v>490</v>
      </c>
      <c r="B50" s="276" t="s">
        <v>507</v>
      </c>
      <c r="C50" s="276" t="s">
        <v>508</v>
      </c>
      <c r="D50" s="276" t="s">
        <v>79</v>
      </c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/>
      <c r="Q50" s="185">
        <f t="shared" si="5"/>
        <v>0</v>
      </c>
      <c r="R50" s="186"/>
    </row>
    <row r="51" spans="1:18" outlineLevel="1">
      <c r="A51" s="269" t="s">
        <v>490</v>
      </c>
      <c r="B51" s="276">
        <v>6666020405</v>
      </c>
      <c r="C51" s="276" t="s">
        <v>509</v>
      </c>
      <c r="D51" s="276" t="s">
        <v>79</v>
      </c>
      <c r="E51" s="184">
        <v>0</v>
      </c>
      <c r="F51" s="184">
        <v>0</v>
      </c>
      <c r="G51" s="184">
        <v>0</v>
      </c>
      <c r="H51" s="184">
        <v>0</v>
      </c>
      <c r="I51" s="184">
        <v>0</v>
      </c>
      <c r="J51" s="184">
        <v>0</v>
      </c>
      <c r="K51" s="184">
        <v>0</v>
      </c>
      <c r="L51" s="184">
        <v>0</v>
      </c>
      <c r="M51" s="184">
        <v>0</v>
      </c>
      <c r="N51" s="184">
        <v>0</v>
      </c>
      <c r="O51" s="184">
        <v>0</v>
      </c>
      <c r="P51" s="184">
        <v>0</v>
      </c>
      <c r="Q51" s="185">
        <f t="shared" si="5"/>
        <v>0</v>
      </c>
      <c r="R51" s="186"/>
    </row>
    <row r="52" spans="1:18" outlineLevel="1">
      <c r="A52" s="269" t="s">
        <v>490</v>
      </c>
      <c r="B52" s="276">
        <v>6666020495</v>
      </c>
      <c r="C52" s="276" t="s">
        <v>66</v>
      </c>
      <c r="D52" s="276" t="s">
        <v>79</v>
      </c>
      <c r="E52" s="184">
        <v>0</v>
      </c>
      <c r="F52" s="184">
        <v>0</v>
      </c>
      <c r="G52" s="184">
        <v>0</v>
      </c>
      <c r="H52" s="184">
        <v>0</v>
      </c>
      <c r="I52" s="184">
        <v>0</v>
      </c>
      <c r="J52" s="184">
        <v>0</v>
      </c>
      <c r="K52" s="184">
        <v>0</v>
      </c>
      <c r="L52" s="184">
        <v>0</v>
      </c>
      <c r="M52" s="184">
        <v>0</v>
      </c>
      <c r="N52" s="184">
        <v>0</v>
      </c>
      <c r="O52" s="184">
        <v>0</v>
      </c>
      <c r="P52" s="184">
        <v>0</v>
      </c>
      <c r="Q52" s="185">
        <f t="shared" si="5"/>
        <v>0</v>
      </c>
      <c r="R52" s="186"/>
    </row>
    <row r="53" spans="1:18" outlineLevel="1">
      <c r="A53" s="269" t="s">
        <v>490</v>
      </c>
      <c r="B53" s="276">
        <v>6666020504</v>
      </c>
      <c r="C53" s="276" t="s">
        <v>40</v>
      </c>
      <c r="D53" s="276" t="s">
        <v>79</v>
      </c>
      <c r="E53" s="184">
        <v>5.3640889113445216E-2</v>
      </c>
      <c r="F53" s="184">
        <v>5.2640715518591973E-2</v>
      </c>
      <c r="G53" s="184">
        <v>5.1659190891650622E-2</v>
      </c>
      <c r="H53" s="184">
        <v>5.0895754573054799E-2</v>
      </c>
      <c r="I53" s="184">
        <v>5.0143600564586013E-2</v>
      </c>
      <c r="J53" s="184">
        <v>4.9402562132597062E-2</v>
      </c>
      <c r="K53" s="184">
        <v>4.9010478306147881E-2</v>
      </c>
      <c r="L53" s="184">
        <v>4.8621506256099088E-2</v>
      </c>
      <c r="M53" s="184">
        <v>4.8235621285812581E-2</v>
      </c>
      <c r="N53" s="184">
        <v>4.7406016005712606E-2</v>
      </c>
      <c r="O53" s="184">
        <v>4.6590679121093471E-2</v>
      </c>
      <c r="P53" s="184">
        <v>4.5789365229575892E-2</v>
      </c>
      <c r="Q53" s="185">
        <f t="shared" si="5"/>
        <v>0.59403637899836725</v>
      </c>
      <c r="R53" s="186"/>
    </row>
    <row r="54" spans="1:18" outlineLevel="1">
      <c r="A54" s="269" t="s">
        <v>490</v>
      </c>
      <c r="B54" s="276">
        <v>6666020508</v>
      </c>
      <c r="C54" s="276" t="s">
        <v>55</v>
      </c>
      <c r="D54" s="276" t="s">
        <v>79</v>
      </c>
      <c r="E54" s="184">
        <v>0.43933369264883543</v>
      </c>
      <c r="F54" s="184">
        <v>0.43114199474861187</v>
      </c>
      <c r="G54" s="184">
        <v>0.42310303704476143</v>
      </c>
      <c r="H54" s="184">
        <v>0.41685028280272068</v>
      </c>
      <c r="I54" s="184">
        <v>0.410689933795784</v>
      </c>
      <c r="J54" s="184">
        <v>0.40462062442934382</v>
      </c>
      <c r="K54" s="184">
        <v>0.40140934963228558</v>
      </c>
      <c r="L54" s="184">
        <v>0.39822356114314039</v>
      </c>
      <c r="M54" s="184">
        <v>0.39506305668962338</v>
      </c>
      <c r="N54" s="184">
        <v>0.38826836038292223</v>
      </c>
      <c r="O54" s="184">
        <v>0.38159052617486211</v>
      </c>
      <c r="P54" s="184">
        <v>0.37502754415219863</v>
      </c>
      <c r="Q54" s="185">
        <f t="shared" si="5"/>
        <v>4.8653219636450888</v>
      </c>
      <c r="R54" s="186"/>
    </row>
    <row r="55" spans="1:18" outlineLevel="1">
      <c r="A55" s="269" t="s">
        <v>490</v>
      </c>
      <c r="B55" s="276">
        <v>6666020602</v>
      </c>
      <c r="C55" s="276" t="s">
        <v>56</v>
      </c>
      <c r="D55" s="276" t="s">
        <v>79</v>
      </c>
      <c r="E55" s="184">
        <v>2.0012339152845815</v>
      </c>
      <c r="F55" s="184">
        <v>1.9639194458141136</v>
      </c>
      <c r="G55" s="184">
        <v>1.9273007319078643</v>
      </c>
      <c r="H55" s="184">
        <v>1.89881845508164</v>
      </c>
      <c r="I55" s="184">
        <v>1.8707570986026012</v>
      </c>
      <c r="J55" s="184">
        <v>1.8431104419730062</v>
      </c>
      <c r="K55" s="184">
        <v>1.8284825813224266</v>
      </c>
      <c r="L55" s="184">
        <v>1.8139708148039948</v>
      </c>
      <c r="M55" s="184">
        <v>1.7995742210357091</v>
      </c>
      <c r="N55" s="184">
        <v>1.7686233130572078</v>
      </c>
      <c r="O55" s="184">
        <v>1.7382047302773538</v>
      </c>
      <c r="P55" s="184">
        <v>1.7083093172259005</v>
      </c>
      <c r="Q55" s="185">
        <f t="shared" si="5"/>
        <v>22.162305066386399</v>
      </c>
      <c r="R55" s="186"/>
    </row>
    <row r="56" spans="1:18" outlineLevel="1">
      <c r="A56" s="269" t="s">
        <v>490</v>
      </c>
      <c r="B56" s="276">
        <v>6666020701</v>
      </c>
      <c r="C56" s="276" t="s">
        <v>57</v>
      </c>
      <c r="D56" s="276" t="s">
        <v>79</v>
      </c>
      <c r="E56" s="184">
        <v>0</v>
      </c>
      <c r="F56" s="184">
        <v>0</v>
      </c>
      <c r="G56" s="184">
        <v>0</v>
      </c>
      <c r="H56" s="184">
        <v>0</v>
      </c>
      <c r="I56" s="184">
        <v>0</v>
      </c>
      <c r="J56" s="184">
        <v>0</v>
      </c>
      <c r="K56" s="184">
        <v>0</v>
      </c>
      <c r="L56" s="184">
        <v>0</v>
      </c>
      <c r="M56" s="184">
        <v>0</v>
      </c>
      <c r="N56" s="184">
        <v>0</v>
      </c>
      <c r="O56" s="184">
        <v>0</v>
      </c>
      <c r="P56" s="184">
        <v>0</v>
      </c>
      <c r="Q56" s="185">
        <f t="shared" si="5"/>
        <v>0</v>
      </c>
      <c r="R56" s="186"/>
    </row>
    <row r="57" spans="1:18" outlineLevel="1">
      <c r="A57" s="269" t="s">
        <v>490</v>
      </c>
      <c r="B57" s="276">
        <v>6666020802</v>
      </c>
      <c r="C57" s="276" t="s">
        <v>58</v>
      </c>
      <c r="D57" s="276" t="s">
        <v>79</v>
      </c>
      <c r="E57" s="184">
        <v>12.783000000000001</v>
      </c>
      <c r="F57" s="184">
        <v>12.783000000000001</v>
      </c>
      <c r="G57" s="184">
        <v>12.783000000000001</v>
      </c>
      <c r="H57" s="184">
        <v>12.782999999999999</v>
      </c>
      <c r="I57" s="184">
        <v>12.782999999999998</v>
      </c>
      <c r="J57" s="184">
        <v>14.282999999999999</v>
      </c>
      <c r="K57" s="184">
        <v>12.782999999999999</v>
      </c>
      <c r="L57" s="184">
        <v>12.782999999999999</v>
      </c>
      <c r="M57" s="184">
        <v>12.782999999999999</v>
      </c>
      <c r="N57" s="184">
        <v>12.782999999999998</v>
      </c>
      <c r="O57" s="184">
        <v>12.782999999999999</v>
      </c>
      <c r="P57" s="184">
        <v>14.282999999999998</v>
      </c>
      <c r="Q57" s="185">
        <f t="shared" si="5"/>
        <v>156.39599999999999</v>
      </c>
      <c r="R57" s="186"/>
    </row>
    <row r="58" spans="1:18" outlineLevel="1">
      <c r="A58" s="269" t="s">
        <v>490</v>
      </c>
      <c r="B58" s="276">
        <v>6666020803</v>
      </c>
      <c r="C58" s="276" t="s">
        <v>59</v>
      </c>
      <c r="D58" s="276" t="s">
        <v>79</v>
      </c>
      <c r="E58" s="184">
        <v>3.9024978523944878</v>
      </c>
      <c r="F58" s="184">
        <v>3.8297329267855624</v>
      </c>
      <c r="G58" s="184">
        <v>3.7583247564137028</v>
      </c>
      <c r="H58" s="184">
        <v>3.7027830112450277</v>
      </c>
      <c r="I58" s="184">
        <v>3.6480620800443626</v>
      </c>
      <c r="J58" s="184">
        <v>3.5941498325560222</v>
      </c>
      <c r="K58" s="184">
        <v>3.5656248338849426</v>
      </c>
      <c r="L58" s="184">
        <v>3.537326224092205</v>
      </c>
      <c r="M58" s="184">
        <v>3.5092522064406797</v>
      </c>
      <c r="N58" s="184">
        <v>3.4488965173864172</v>
      </c>
      <c r="O58" s="184">
        <v>3.3895788868662571</v>
      </c>
      <c r="P58" s="184">
        <v>3.3312814612936186</v>
      </c>
      <c r="Q58" s="185">
        <f t="shared" si="5"/>
        <v>43.217510589403282</v>
      </c>
      <c r="R58" s="186"/>
    </row>
    <row r="59" spans="1:18" outlineLevel="1">
      <c r="A59" s="269" t="s">
        <v>490</v>
      </c>
      <c r="B59" s="276">
        <v>6666021100</v>
      </c>
      <c r="C59" s="276" t="s">
        <v>60</v>
      </c>
      <c r="D59" s="276" t="s">
        <v>79</v>
      </c>
      <c r="E59" s="184">
        <v>5.9033672984281642</v>
      </c>
      <c r="F59" s="184">
        <v>5.7932946991444219</v>
      </c>
      <c r="G59" s="184">
        <v>5.6852744839493834</v>
      </c>
      <c r="H59" s="184">
        <v>5.6012556492112155</v>
      </c>
      <c r="I59" s="184">
        <v>5.518478472129277</v>
      </c>
      <c r="J59" s="184">
        <v>5.4369246030830318</v>
      </c>
      <c r="K59" s="184">
        <v>5.3937744078204677</v>
      </c>
      <c r="L59" s="184">
        <v>5.3509666744250675</v>
      </c>
      <c r="M59" s="184">
        <v>5.3084986849455031</v>
      </c>
      <c r="N59" s="184">
        <v>5.2171977247621655</v>
      </c>
      <c r="O59" s="184">
        <v>5.1274670513633067</v>
      </c>
      <c r="P59" s="184">
        <v>5.0392796573595149</v>
      </c>
      <c r="Q59" s="185">
        <f t="shared" si="5"/>
        <v>65.375779406621518</v>
      </c>
      <c r="R59" s="186"/>
    </row>
    <row r="60" spans="1:18" outlineLevel="1">
      <c r="A60" s="269" t="s">
        <v>490</v>
      </c>
      <c r="B60" s="276">
        <v>6666021104</v>
      </c>
      <c r="C60" s="276" t="s">
        <v>510</v>
      </c>
      <c r="D60" s="276" t="s">
        <v>79</v>
      </c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5">
        <f t="shared" si="5"/>
        <v>0</v>
      </c>
      <c r="R60" s="186"/>
    </row>
    <row r="61" spans="1:18" outlineLevel="1">
      <c r="A61" s="269" t="s">
        <v>490</v>
      </c>
      <c r="B61" s="276">
        <v>6666021902</v>
      </c>
      <c r="C61" s="276" t="s">
        <v>61</v>
      </c>
      <c r="D61" s="276" t="s">
        <v>79</v>
      </c>
      <c r="E61" s="184">
        <v>8.1687246261580899</v>
      </c>
      <c r="F61" s="184">
        <v>8.0164127832758485</v>
      </c>
      <c r="G61" s="184">
        <v>7.8669409060606972</v>
      </c>
      <c r="H61" s="184">
        <v>7.7506806956263024</v>
      </c>
      <c r="I61" s="184">
        <v>7.6361386163805944</v>
      </c>
      <c r="J61" s="184">
        <v>7.5232892772222613</v>
      </c>
      <c r="K61" s="184">
        <v>7.4635806321649412</v>
      </c>
      <c r="L61" s="184">
        <v>7.4043458652429974</v>
      </c>
      <c r="M61" s="184">
        <v>7.3455812155188465</v>
      </c>
      <c r="N61" s="184">
        <v>7.2192444378563598</v>
      </c>
      <c r="O61" s="184">
        <v>7.0950805286057577</v>
      </c>
      <c r="P61" s="184">
        <v>6.9730521165658548</v>
      </c>
      <c r="Q61" s="185">
        <f t="shared" si="5"/>
        <v>90.463071700678555</v>
      </c>
      <c r="R61" s="186"/>
    </row>
    <row r="62" spans="1:18" outlineLevel="1">
      <c r="A62" s="269" t="s">
        <v>490</v>
      </c>
      <c r="B62" s="276">
        <v>6666022100</v>
      </c>
      <c r="C62" s="276" t="s">
        <v>62</v>
      </c>
      <c r="D62" s="276" t="s">
        <v>79</v>
      </c>
      <c r="E62" s="184">
        <v>1.5128050202815124</v>
      </c>
      <c r="F62" s="184">
        <v>1.4845976646531036</v>
      </c>
      <c r="G62" s="184">
        <v>1.4569162557930362</v>
      </c>
      <c r="H62" s="184">
        <v>1.4353854736877203</v>
      </c>
      <c r="I62" s="184">
        <v>1.4141728804805129</v>
      </c>
      <c r="J62" s="184">
        <v>1.3932737738724266</v>
      </c>
      <c r="K62" s="184">
        <v>1.3822160455083596</v>
      </c>
      <c r="L62" s="184">
        <v>1.371246076893214</v>
      </c>
      <c r="M62" s="184">
        <v>1.3603631715210456</v>
      </c>
      <c r="N62" s="184">
        <v>1.3369662619371454</v>
      </c>
      <c r="O62" s="184">
        <v>1.3139717562035826</v>
      </c>
      <c r="P62" s="184">
        <v>1.2913727333696143</v>
      </c>
      <c r="Q62" s="185">
        <f t="shared" si="5"/>
        <v>16.753287114201274</v>
      </c>
      <c r="R62" s="199"/>
    </row>
    <row r="63" spans="1:18" outlineLevel="1">
      <c r="A63" s="269" t="s">
        <v>490</v>
      </c>
      <c r="B63" s="276">
        <v>6666022300</v>
      </c>
      <c r="C63" s="276" t="s">
        <v>63</v>
      </c>
      <c r="D63" s="276" t="s">
        <v>79</v>
      </c>
      <c r="E63" s="184">
        <v>0</v>
      </c>
      <c r="F63" s="184">
        <v>0</v>
      </c>
      <c r="G63" s="184">
        <v>0</v>
      </c>
      <c r="H63" s="184">
        <v>0</v>
      </c>
      <c r="I63" s="184">
        <v>0</v>
      </c>
      <c r="J63" s="184">
        <v>0</v>
      </c>
      <c r="K63" s="184">
        <v>0</v>
      </c>
      <c r="L63" s="184">
        <v>0</v>
      </c>
      <c r="M63" s="184">
        <v>0</v>
      </c>
      <c r="N63" s="184">
        <v>0</v>
      </c>
      <c r="O63" s="184">
        <v>0</v>
      </c>
      <c r="P63" s="184">
        <v>0</v>
      </c>
      <c r="Q63" s="185">
        <f t="shared" si="5"/>
        <v>0</v>
      </c>
      <c r="R63" s="186"/>
    </row>
    <row r="64" spans="1:18" outlineLevel="1">
      <c r="A64" s="269" t="s">
        <v>490</v>
      </c>
      <c r="B64" s="276">
        <v>6666029700</v>
      </c>
      <c r="C64" s="276" t="s">
        <v>169</v>
      </c>
      <c r="D64" s="276" t="s">
        <v>79</v>
      </c>
      <c r="E64" s="184">
        <v>0</v>
      </c>
      <c r="F64" s="184">
        <v>0</v>
      </c>
      <c r="G64" s="184">
        <v>0</v>
      </c>
      <c r="H64" s="184">
        <v>0</v>
      </c>
      <c r="I64" s="184">
        <v>0</v>
      </c>
      <c r="J64" s="184">
        <v>0</v>
      </c>
      <c r="K64" s="184">
        <v>0</v>
      </c>
      <c r="L64" s="184">
        <v>0</v>
      </c>
      <c r="M64" s="184">
        <v>0</v>
      </c>
      <c r="N64" s="184">
        <v>0</v>
      </c>
      <c r="O64" s="184">
        <v>0</v>
      </c>
      <c r="P64" s="184">
        <v>0</v>
      </c>
      <c r="Q64" s="185">
        <f t="shared" si="5"/>
        <v>0</v>
      </c>
      <c r="R64" s="186"/>
    </row>
    <row r="65" spans="1:18" outlineLevel="1">
      <c r="A65" s="269" t="s">
        <v>490</v>
      </c>
      <c r="B65" s="276">
        <v>6666029900</v>
      </c>
      <c r="C65" s="276" t="s">
        <v>64</v>
      </c>
      <c r="D65" s="276" t="s">
        <v>79</v>
      </c>
      <c r="E65" s="184">
        <v>0</v>
      </c>
      <c r="F65" s="184">
        <v>0</v>
      </c>
      <c r="G65" s="184">
        <v>0</v>
      </c>
      <c r="H65" s="184">
        <v>0</v>
      </c>
      <c r="I65" s="184">
        <v>0</v>
      </c>
      <c r="J65" s="184">
        <v>0</v>
      </c>
      <c r="K65" s="184">
        <v>0</v>
      </c>
      <c r="L65" s="184">
        <v>0</v>
      </c>
      <c r="M65" s="184">
        <v>0</v>
      </c>
      <c r="N65" s="184">
        <v>0</v>
      </c>
      <c r="O65" s="184">
        <v>0</v>
      </c>
      <c r="P65" s="184">
        <v>0</v>
      </c>
      <c r="Q65" s="185">
        <f t="shared" si="5"/>
        <v>0</v>
      </c>
      <c r="R65" s="186"/>
    </row>
    <row r="66" spans="1:18" outlineLevel="1">
      <c r="A66" s="269" t="s">
        <v>490</v>
      </c>
      <c r="B66" s="276">
        <v>6666029996</v>
      </c>
      <c r="C66" s="276" t="s">
        <v>511</v>
      </c>
      <c r="D66" s="276" t="s">
        <v>79</v>
      </c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5">
        <f t="shared" si="5"/>
        <v>0</v>
      </c>
      <c r="R66" s="186"/>
    </row>
    <row r="67" spans="1:18" outlineLevel="1">
      <c r="A67" s="269" t="s">
        <v>490</v>
      </c>
      <c r="B67" s="276">
        <v>6666029997</v>
      </c>
      <c r="C67" s="276" t="s">
        <v>65</v>
      </c>
      <c r="D67" s="276" t="s">
        <v>79</v>
      </c>
      <c r="E67" s="184">
        <v>0.61134836857235353</v>
      </c>
      <c r="F67" s="184">
        <v>0.59994933127807015</v>
      </c>
      <c r="G67" s="184">
        <v>0.58876283736807677</v>
      </c>
      <c r="H67" s="184">
        <v>0.58006190873702157</v>
      </c>
      <c r="I67" s="184">
        <v>0.57148956525814931</v>
      </c>
      <c r="J67" s="184">
        <v>0.56304390665827531</v>
      </c>
      <c r="K67" s="184">
        <v>0.55857530422447943</v>
      </c>
      <c r="L67" s="184">
        <v>0.55414216688936446</v>
      </c>
      <c r="M67" s="184">
        <v>0.54974421318389344</v>
      </c>
      <c r="N67" s="184">
        <v>0.54028915300628344</v>
      </c>
      <c r="O67" s="184">
        <v>0.53099671057128583</v>
      </c>
      <c r="P67" s="184">
        <v>2.0035525216827685</v>
      </c>
      <c r="Q67" s="185">
        <f t="shared" si="5"/>
        <v>8.2519559874300228</v>
      </c>
      <c r="R67" s="186"/>
    </row>
    <row r="68" spans="1:18" outlineLevel="1">
      <c r="A68" s="269" t="s">
        <v>490</v>
      </c>
      <c r="B68" s="276">
        <v>6666030702</v>
      </c>
      <c r="C68" s="276" t="s">
        <v>512</v>
      </c>
      <c r="D68" s="276" t="s">
        <v>79</v>
      </c>
      <c r="E68" s="184">
        <v>0</v>
      </c>
      <c r="F68" s="184">
        <v>0</v>
      </c>
      <c r="G68" s="184">
        <v>0</v>
      </c>
      <c r="H68" s="184">
        <v>0</v>
      </c>
      <c r="I68" s="184">
        <v>0</v>
      </c>
      <c r="J68" s="184">
        <v>0</v>
      </c>
      <c r="K68" s="184">
        <v>0</v>
      </c>
      <c r="L68" s="184">
        <v>0</v>
      </c>
      <c r="M68" s="184">
        <v>0</v>
      </c>
      <c r="N68" s="184">
        <v>0</v>
      </c>
      <c r="O68" s="184">
        <v>0</v>
      </c>
      <c r="P68" s="184">
        <v>0</v>
      </c>
      <c r="Q68" s="185">
        <f t="shared" si="5"/>
        <v>0</v>
      </c>
      <c r="R68" s="186"/>
    </row>
    <row r="69" spans="1:18" outlineLevel="1">
      <c r="A69" s="269" t="s">
        <v>490</v>
      </c>
      <c r="B69" s="276">
        <v>6666031200</v>
      </c>
      <c r="C69" s="276" t="s">
        <v>68</v>
      </c>
      <c r="D69" s="276" t="s">
        <v>79</v>
      </c>
      <c r="E69" s="184">
        <v>0</v>
      </c>
      <c r="F69" s="184">
        <v>0</v>
      </c>
      <c r="G69" s="184">
        <v>0</v>
      </c>
      <c r="H69" s="184">
        <v>0</v>
      </c>
      <c r="I69" s="184">
        <v>0</v>
      </c>
      <c r="J69" s="184">
        <v>0</v>
      </c>
      <c r="K69" s="184">
        <v>0</v>
      </c>
      <c r="L69" s="184">
        <v>0</v>
      </c>
      <c r="M69" s="184">
        <v>0</v>
      </c>
      <c r="N69" s="184">
        <v>0</v>
      </c>
      <c r="O69" s="184">
        <v>0</v>
      </c>
      <c r="P69" s="184">
        <v>0</v>
      </c>
      <c r="Q69" s="185">
        <f t="shared" si="5"/>
        <v>0</v>
      </c>
      <c r="R69" s="186"/>
    </row>
    <row r="70" spans="1:18" outlineLevel="1">
      <c r="A70" s="269" t="s">
        <v>490</v>
      </c>
      <c r="B70" s="276">
        <v>6666050107</v>
      </c>
      <c r="C70" s="276" t="s">
        <v>69</v>
      </c>
      <c r="D70" s="276" t="s">
        <v>79</v>
      </c>
      <c r="E70" s="184">
        <v>0</v>
      </c>
      <c r="F70" s="184">
        <v>0</v>
      </c>
      <c r="G70" s="184">
        <v>0</v>
      </c>
      <c r="H70" s="184">
        <v>0</v>
      </c>
      <c r="I70" s="184">
        <v>0</v>
      </c>
      <c r="J70" s="184">
        <v>0</v>
      </c>
      <c r="K70" s="184">
        <v>0</v>
      </c>
      <c r="L70" s="184">
        <v>0</v>
      </c>
      <c r="M70" s="184">
        <v>0</v>
      </c>
      <c r="N70" s="184">
        <v>0</v>
      </c>
      <c r="O70" s="184">
        <v>0</v>
      </c>
      <c r="P70" s="184">
        <v>0</v>
      </c>
      <c r="Q70" s="185">
        <f t="shared" si="5"/>
        <v>0</v>
      </c>
      <c r="R70" s="186"/>
    </row>
    <row r="71" spans="1:18" outlineLevel="1">
      <c r="A71" s="269" t="s">
        <v>490</v>
      </c>
      <c r="B71" s="276">
        <v>6666070100</v>
      </c>
      <c r="C71" s="276" t="s">
        <v>74</v>
      </c>
      <c r="D71" s="276" t="s">
        <v>79</v>
      </c>
      <c r="E71" s="184">
        <v>0</v>
      </c>
      <c r="F71" s="184">
        <v>0</v>
      </c>
      <c r="G71" s="184">
        <v>0</v>
      </c>
      <c r="H71" s="184">
        <v>0</v>
      </c>
      <c r="I71" s="184">
        <v>0</v>
      </c>
      <c r="J71" s="184">
        <v>0</v>
      </c>
      <c r="K71" s="184">
        <v>0</v>
      </c>
      <c r="L71" s="184">
        <v>0</v>
      </c>
      <c r="M71" s="184">
        <v>0</v>
      </c>
      <c r="N71" s="184">
        <v>0</v>
      </c>
      <c r="O71" s="184">
        <v>0</v>
      </c>
      <c r="P71" s="184">
        <v>0</v>
      </c>
      <c r="Q71" s="185">
        <f t="shared" si="5"/>
        <v>0</v>
      </c>
      <c r="R71" s="186"/>
    </row>
    <row r="72" spans="1:18" outlineLevel="1">
      <c r="A72" s="269" t="s">
        <v>490</v>
      </c>
      <c r="B72" s="276">
        <v>6666070300</v>
      </c>
      <c r="C72" s="276" t="s">
        <v>255</v>
      </c>
      <c r="D72" s="276" t="s">
        <v>79</v>
      </c>
      <c r="E72" s="184">
        <v>0</v>
      </c>
      <c r="F72" s="184">
        <v>0</v>
      </c>
      <c r="G72" s="184">
        <v>0</v>
      </c>
      <c r="H72" s="184">
        <v>0</v>
      </c>
      <c r="I72" s="184">
        <v>0</v>
      </c>
      <c r="J72" s="184">
        <v>0</v>
      </c>
      <c r="K72" s="184">
        <v>0</v>
      </c>
      <c r="L72" s="184">
        <v>0</v>
      </c>
      <c r="M72" s="184">
        <v>0</v>
      </c>
      <c r="N72" s="184">
        <v>0</v>
      </c>
      <c r="O72" s="184">
        <v>0</v>
      </c>
      <c r="P72" s="184">
        <v>0</v>
      </c>
      <c r="Q72" s="185">
        <f t="shared" si="5"/>
        <v>0</v>
      </c>
      <c r="R72" s="186"/>
    </row>
    <row r="73" spans="1:18" outlineLevel="1">
      <c r="A73" s="269" t="s">
        <v>490</v>
      </c>
      <c r="B73" s="276">
        <v>6666070400</v>
      </c>
      <c r="C73" s="276" t="s">
        <v>72</v>
      </c>
      <c r="D73" s="276" t="s">
        <v>79</v>
      </c>
      <c r="E73" s="184">
        <v>13.094725739964174</v>
      </c>
      <c r="F73" s="184">
        <v>12.850565004871614</v>
      </c>
      <c r="G73" s="184">
        <v>12.61095682519295</v>
      </c>
      <c r="H73" s="184">
        <v>12.424588005116208</v>
      </c>
      <c r="I73" s="184">
        <v>12.24097340405538</v>
      </c>
      <c r="J73" s="184">
        <v>12.060072319266382</v>
      </c>
      <c r="K73" s="184">
        <v>11.964357459589666</v>
      </c>
      <c r="L73" s="184">
        <v>11.869402241656415</v>
      </c>
      <c r="M73" s="184">
        <v>11.775200636563902</v>
      </c>
      <c r="N73" s="184">
        <v>11.572678758293762</v>
      </c>
      <c r="O73" s="184">
        <v>11.373640057291164</v>
      </c>
      <c r="P73" s="184">
        <v>11.178024626330382</v>
      </c>
      <c r="Q73" s="185">
        <f t="shared" si="5"/>
        <v>145.01518507819199</v>
      </c>
      <c r="R73" s="199"/>
    </row>
    <row r="74" spans="1:18" outlineLevel="1">
      <c r="A74" s="269" t="s">
        <v>490</v>
      </c>
      <c r="B74" s="276">
        <v>5401050201</v>
      </c>
      <c r="C74" s="276" t="s">
        <v>513</v>
      </c>
      <c r="D74" s="276" t="s">
        <v>79</v>
      </c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5">
        <f t="shared" si="5"/>
        <v>0</v>
      </c>
      <c r="R74" s="186"/>
    </row>
    <row r="75" spans="1:18" outlineLevel="1">
      <c r="A75" s="269" t="s">
        <v>490</v>
      </c>
      <c r="B75" s="276">
        <v>5401020212</v>
      </c>
      <c r="C75" s="276" t="s">
        <v>514</v>
      </c>
      <c r="D75" s="276" t="s">
        <v>79</v>
      </c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5">
        <f t="shared" si="5"/>
        <v>0</v>
      </c>
    </row>
    <row r="76" spans="1:18" outlineLevel="1">
      <c r="A76" s="269" t="s">
        <v>490</v>
      </c>
      <c r="B76" s="276">
        <v>6666020801</v>
      </c>
      <c r="C76" s="276" t="s">
        <v>567</v>
      </c>
      <c r="D76" s="276" t="s">
        <v>79</v>
      </c>
      <c r="E76" s="184"/>
      <c r="F76" s="184">
        <v>1.2620130765341488</v>
      </c>
      <c r="G76" s="184">
        <v>1.2384819200531394</v>
      </c>
      <c r="H76" s="184">
        <v>1.2201792315794477</v>
      </c>
      <c r="I76" s="184">
        <v>1.2021470261866485</v>
      </c>
      <c r="J76" s="184">
        <v>1.184381306587831</v>
      </c>
      <c r="K76" s="184">
        <v>1.1749814549482449</v>
      </c>
      <c r="L76" s="184">
        <v>1.1656562053057984</v>
      </c>
      <c r="M76" s="184">
        <v>1.1564049655811492</v>
      </c>
      <c r="N76" s="184">
        <v>1.13651593668909</v>
      </c>
      <c r="O76" s="184">
        <v>1.1169689795470172</v>
      </c>
      <c r="P76" s="184">
        <v>1.0977582108570194</v>
      </c>
      <c r="Q76" s="185">
        <f t="shared" si="5"/>
        <v>12.955488313869536</v>
      </c>
    </row>
    <row r="77" spans="1:18" s="281" customFormat="1">
      <c r="A77" s="269"/>
      <c r="B77" s="277" t="s">
        <v>492</v>
      </c>
      <c r="C77" s="278" t="s">
        <v>79</v>
      </c>
      <c r="D77" s="279"/>
      <c r="E77" s="190">
        <f t="shared" ref="E77" si="6">SUM(E29:E75)</f>
        <v>58.18179877648506</v>
      </c>
      <c r="F77" s="191">
        <f>SUM(F29:F76)</f>
        <v>58.597318058364429</v>
      </c>
      <c r="G77" s="191">
        <f t="shared" ref="G77:P77" si="7">SUM(G29:G76)</f>
        <v>57.74307660290917</v>
      </c>
      <c r="H77" s="191">
        <f t="shared" si="7"/>
        <v>57.07864197330953</v>
      </c>
      <c r="I77" s="191">
        <f t="shared" si="7"/>
        <v>56.424026574689194</v>
      </c>
      <c r="J77" s="191">
        <f t="shared" si="7"/>
        <v>57.279085295260295</v>
      </c>
      <c r="K77" s="191">
        <f t="shared" si="7"/>
        <v>55.437846523075677</v>
      </c>
      <c r="L77" s="191">
        <f t="shared" si="7"/>
        <v>55.099315995114772</v>
      </c>
      <c r="M77" s="191">
        <f t="shared" si="7"/>
        <v>54.763472217375757</v>
      </c>
      <c r="N77" s="191">
        <f t="shared" si="7"/>
        <v>54.041449353686247</v>
      </c>
      <c r="O77" s="191">
        <f t="shared" si="7"/>
        <v>53.331844573647416</v>
      </c>
      <c r="P77" s="191">
        <f t="shared" si="7"/>
        <v>55.616132731094183</v>
      </c>
      <c r="Q77" s="190">
        <f>SUM(Q29:Q76)</f>
        <v>673.59400867501165</v>
      </c>
      <c r="R77" s="201" t="s">
        <v>402</v>
      </c>
    </row>
    <row r="78" spans="1:18" outlineLevel="1">
      <c r="A78" s="269" t="s">
        <v>490</v>
      </c>
      <c r="B78" s="276">
        <v>6666110203</v>
      </c>
      <c r="C78" s="276" t="s">
        <v>80</v>
      </c>
      <c r="D78" s="276" t="s">
        <v>82</v>
      </c>
      <c r="E78" s="184">
        <v>16.73</v>
      </c>
      <c r="F78" s="184">
        <v>16.73</v>
      </c>
      <c r="G78" s="184">
        <v>16.73</v>
      </c>
      <c r="H78" s="184">
        <v>15.893499999999998</v>
      </c>
      <c r="I78" s="184">
        <v>11.711</v>
      </c>
      <c r="J78" s="184">
        <v>17.566500000000001</v>
      </c>
      <c r="K78" s="184">
        <v>14.220499999999999</v>
      </c>
      <c r="L78" s="184">
        <v>12.967499999999999</v>
      </c>
      <c r="M78" s="184">
        <v>18.154499999999999</v>
      </c>
      <c r="N78" s="184">
        <v>15.560999999999998</v>
      </c>
      <c r="O78" s="184">
        <v>17.29</v>
      </c>
      <c r="P78" s="184">
        <v>11.47725</v>
      </c>
      <c r="Q78" s="185">
        <f>F78+E78+G78+H78+I78+J78+K78+L78+M78+N78+O78+P78</f>
        <v>185.03175000000002</v>
      </c>
    </row>
    <row r="79" spans="1:18" outlineLevel="1">
      <c r="A79" s="269" t="s">
        <v>490</v>
      </c>
      <c r="B79" s="276">
        <v>5102040000</v>
      </c>
      <c r="C79" s="276" t="s">
        <v>516</v>
      </c>
      <c r="D79" s="276" t="s">
        <v>82</v>
      </c>
      <c r="E79" s="184">
        <v>0</v>
      </c>
      <c r="F79" s="184">
        <v>0</v>
      </c>
      <c r="G79" s="184">
        <v>0</v>
      </c>
      <c r="H79" s="184">
        <v>0</v>
      </c>
      <c r="I79" s="184">
        <v>0</v>
      </c>
      <c r="J79" s="184">
        <v>0</v>
      </c>
      <c r="K79" s="184">
        <v>0</v>
      </c>
      <c r="L79" s="184">
        <v>0</v>
      </c>
      <c r="M79" s="184">
        <v>0</v>
      </c>
      <c r="N79" s="184">
        <v>0</v>
      </c>
      <c r="O79" s="184">
        <v>0</v>
      </c>
      <c r="P79" s="184">
        <v>0</v>
      </c>
      <c r="Q79" s="185">
        <f t="shared" ref="Q79:Q81" si="8">F79+E79+G79+H79+I79+J79+K79+L79+M79+N79+O79+P79</f>
        <v>0</v>
      </c>
    </row>
    <row r="80" spans="1:18" outlineLevel="1">
      <c r="A80" s="269" t="s">
        <v>498</v>
      </c>
      <c r="B80" s="276">
        <v>6666050307</v>
      </c>
      <c r="C80" s="276" t="s">
        <v>81</v>
      </c>
      <c r="D80" s="276" t="s">
        <v>82</v>
      </c>
      <c r="E80" s="184">
        <v>0</v>
      </c>
      <c r="F80" s="184">
        <v>0</v>
      </c>
      <c r="G80" s="184">
        <v>0</v>
      </c>
      <c r="H80" s="184">
        <v>0</v>
      </c>
      <c r="I80" s="184">
        <v>0</v>
      </c>
      <c r="J80" s="184">
        <v>0</v>
      </c>
      <c r="K80" s="184">
        <v>0</v>
      </c>
      <c r="L80" s="184">
        <v>0</v>
      </c>
      <c r="M80" s="184">
        <v>0</v>
      </c>
      <c r="N80" s="184">
        <v>0</v>
      </c>
      <c r="O80" s="184">
        <v>0</v>
      </c>
      <c r="P80" s="184">
        <v>0</v>
      </c>
      <c r="Q80" s="185">
        <f t="shared" si="8"/>
        <v>0</v>
      </c>
    </row>
    <row r="81" spans="1:18" outlineLevel="1">
      <c r="A81" s="269" t="s">
        <v>498</v>
      </c>
      <c r="B81" s="276">
        <v>6666050312</v>
      </c>
      <c r="C81" s="276" t="s">
        <v>70</v>
      </c>
      <c r="D81" s="276" t="s">
        <v>79</v>
      </c>
      <c r="E81" s="184">
        <v>0</v>
      </c>
      <c r="F81" s="184">
        <v>0</v>
      </c>
      <c r="G81" s="184">
        <v>0</v>
      </c>
      <c r="H81" s="184">
        <v>0</v>
      </c>
      <c r="I81" s="184">
        <v>0</v>
      </c>
      <c r="J81" s="184">
        <v>0</v>
      </c>
      <c r="K81" s="184">
        <v>0</v>
      </c>
      <c r="L81" s="184">
        <v>0</v>
      </c>
      <c r="M81" s="184">
        <v>0</v>
      </c>
      <c r="N81" s="184">
        <v>0</v>
      </c>
      <c r="O81" s="184">
        <v>0</v>
      </c>
      <c r="P81" s="184">
        <v>0</v>
      </c>
      <c r="Q81" s="185">
        <f t="shared" si="8"/>
        <v>0</v>
      </c>
    </row>
    <row r="82" spans="1:18" s="281" customFormat="1">
      <c r="A82" s="269"/>
      <c r="B82" s="277" t="s">
        <v>497</v>
      </c>
      <c r="C82" s="278" t="s">
        <v>82</v>
      </c>
      <c r="D82" s="279"/>
      <c r="E82" s="190">
        <f t="shared" ref="E82:Q82" si="9">SUM(E78:E81)</f>
        <v>16.73</v>
      </c>
      <c r="F82" s="191">
        <f t="shared" si="9"/>
        <v>16.73</v>
      </c>
      <c r="G82" s="191">
        <f t="shared" si="9"/>
        <v>16.73</v>
      </c>
      <c r="H82" s="191">
        <f t="shared" si="9"/>
        <v>15.893499999999998</v>
      </c>
      <c r="I82" s="191">
        <f t="shared" si="9"/>
        <v>11.711</v>
      </c>
      <c r="J82" s="191">
        <f t="shared" si="9"/>
        <v>17.566500000000001</v>
      </c>
      <c r="K82" s="191">
        <f t="shared" si="9"/>
        <v>14.220499999999999</v>
      </c>
      <c r="L82" s="191">
        <f t="shared" si="9"/>
        <v>12.967499999999999</v>
      </c>
      <c r="M82" s="191">
        <f t="shared" si="9"/>
        <v>18.154499999999999</v>
      </c>
      <c r="N82" s="191">
        <f t="shared" si="9"/>
        <v>15.560999999999998</v>
      </c>
      <c r="O82" s="191">
        <f t="shared" si="9"/>
        <v>17.29</v>
      </c>
      <c r="P82" s="191">
        <f t="shared" si="9"/>
        <v>11.47725</v>
      </c>
      <c r="Q82" s="190">
        <f t="shared" si="9"/>
        <v>185.03175000000002</v>
      </c>
      <c r="R82" s="186" t="s">
        <v>145</v>
      </c>
    </row>
    <row r="83" spans="1:18" outlineLevel="1">
      <c r="A83" s="269" t="s">
        <v>498</v>
      </c>
      <c r="B83" s="276">
        <v>6666100203</v>
      </c>
      <c r="C83" s="276" t="s">
        <v>83</v>
      </c>
      <c r="D83" s="276" t="s">
        <v>84</v>
      </c>
      <c r="E83" s="184">
        <v>9.0299611846539385</v>
      </c>
      <c r="F83" s="184">
        <v>8.8615909564808071</v>
      </c>
      <c r="G83" s="184">
        <v>8.696360114308936</v>
      </c>
      <c r="H83" s="184">
        <v>8.5678424771516628</v>
      </c>
      <c r="I83" s="184">
        <v>8.4412241154203578</v>
      </c>
      <c r="J83" s="184">
        <v>8.3164769610052787</v>
      </c>
      <c r="K83" s="184">
        <v>8.2504731756004741</v>
      </c>
      <c r="L83" s="184">
        <v>8.1849932297623766</v>
      </c>
      <c r="M83" s="184">
        <v>8.1200329660341026</v>
      </c>
      <c r="N83" s="184">
        <v>7.9803763793946958</v>
      </c>
      <c r="O83" s="184">
        <v>7.8431217487908542</v>
      </c>
      <c r="P83" s="184">
        <v>7.7082277629394138</v>
      </c>
      <c r="Q83" s="185">
        <f>F83+E83+G83+H83+I83+J83+K83+L83+M83+N83+O83+P83</f>
        <v>100.0006810715429</v>
      </c>
    </row>
    <row r="84" spans="1:18" s="281" customFormat="1">
      <c r="A84" s="269"/>
      <c r="B84" s="277" t="s">
        <v>492</v>
      </c>
      <c r="C84" s="278" t="s">
        <v>84</v>
      </c>
      <c r="D84" s="279"/>
      <c r="E84" s="190">
        <f>SUM(E83)</f>
        <v>9.0299611846539385</v>
      </c>
      <c r="F84" s="191">
        <f t="shared" ref="F84:Q84" si="10">+F83</f>
        <v>8.8615909564808071</v>
      </c>
      <c r="G84" s="191">
        <f t="shared" si="10"/>
        <v>8.696360114308936</v>
      </c>
      <c r="H84" s="191">
        <f t="shared" si="10"/>
        <v>8.5678424771516628</v>
      </c>
      <c r="I84" s="191">
        <f t="shared" si="10"/>
        <v>8.4412241154203578</v>
      </c>
      <c r="J84" s="191">
        <f t="shared" si="10"/>
        <v>8.3164769610052787</v>
      </c>
      <c r="K84" s="191">
        <f t="shared" si="10"/>
        <v>8.2504731756004741</v>
      </c>
      <c r="L84" s="191">
        <f t="shared" si="10"/>
        <v>8.1849932297623766</v>
      </c>
      <c r="M84" s="191">
        <f t="shared" si="10"/>
        <v>8.1200329660341026</v>
      </c>
      <c r="N84" s="191">
        <f t="shared" si="10"/>
        <v>7.9803763793946958</v>
      </c>
      <c r="O84" s="191">
        <f t="shared" si="10"/>
        <v>7.8431217487908542</v>
      </c>
      <c r="P84" s="191">
        <f t="shared" si="10"/>
        <v>7.7082277629394138</v>
      </c>
      <c r="Q84" s="190">
        <f t="shared" si="10"/>
        <v>100.0006810715429</v>
      </c>
      <c r="R84" s="186" t="s">
        <v>403</v>
      </c>
    </row>
    <row r="85" spans="1:18" outlineLevel="1">
      <c r="A85" s="269" t="s">
        <v>498</v>
      </c>
      <c r="B85" s="276">
        <v>5301070000</v>
      </c>
      <c r="C85" s="276" t="s">
        <v>85</v>
      </c>
      <c r="D85" s="276" t="s">
        <v>86</v>
      </c>
      <c r="E85" s="184">
        <v>-55.206016858542952</v>
      </c>
      <c r="F85" s="184">
        <v>-55.378439464397175</v>
      </c>
      <c r="G85" s="184">
        <v>-55.503948409112127</v>
      </c>
      <c r="H85" s="184">
        <v>-47.847787047901605</v>
      </c>
      <c r="I85" s="184">
        <v>-36.207666028762688</v>
      </c>
      <c r="J85" s="184">
        <v>-53.057454280354051</v>
      </c>
      <c r="K85" s="184">
        <v>-43.808102945710587</v>
      </c>
      <c r="L85" s="184">
        <v>-40.425051247495617</v>
      </c>
      <c r="M85" s="184">
        <v>-55.868634500873867</v>
      </c>
      <c r="N85" s="184">
        <v>-48.224784725567972</v>
      </c>
      <c r="O85" s="184">
        <v>-53.307566405414477</v>
      </c>
      <c r="P85" s="184">
        <v>-40.818689266358476</v>
      </c>
      <c r="Q85" s="185">
        <f>F85+E85+G85+H85+I85+J85+K85+L85+M85+N85+O85+P85</f>
        <v>-585.65414118049148</v>
      </c>
    </row>
    <row r="86" spans="1:18" s="281" customFormat="1">
      <c r="A86" s="269"/>
      <c r="B86" s="277" t="s">
        <v>497</v>
      </c>
      <c r="C86" s="278" t="s">
        <v>86</v>
      </c>
      <c r="D86" s="279"/>
      <c r="E86" s="190">
        <f>SUM(E85)</f>
        <v>-55.206016858542952</v>
      </c>
      <c r="F86" s="191">
        <f t="shared" ref="F86:Q86" si="11">+F85</f>
        <v>-55.378439464397175</v>
      </c>
      <c r="G86" s="191">
        <f t="shared" si="11"/>
        <v>-55.503948409112127</v>
      </c>
      <c r="H86" s="191">
        <f t="shared" si="11"/>
        <v>-47.847787047901605</v>
      </c>
      <c r="I86" s="191">
        <f t="shared" si="11"/>
        <v>-36.207666028762688</v>
      </c>
      <c r="J86" s="191">
        <f t="shared" si="11"/>
        <v>-53.057454280354051</v>
      </c>
      <c r="K86" s="191">
        <f t="shared" si="11"/>
        <v>-43.808102945710587</v>
      </c>
      <c r="L86" s="191">
        <f t="shared" si="11"/>
        <v>-40.425051247495617</v>
      </c>
      <c r="M86" s="191">
        <f t="shared" si="11"/>
        <v>-55.868634500873867</v>
      </c>
      <c r="N86" s="191">
        <f t="shared" si="11"/>
        <v>-48.224784725567972</v>
      </c>
      <c r="O86" s="191">
        <f t="shared" si="11"/>
        <v>-53.307566405414477</v>
      </c>
      <c r="P86" s="191">
        <f t="shared" si="11"/>
        <v>-40.818689266358476</v>
      </c>
      <c r="Q86" s="190">
        <f t="shared" si="11"/>
        <v>-585.65414118049148</v>
      </c>
      <c r="R86" s="186" t="s">
        <v>519</v>
      </c>
    </row>
    <row r="87" spans="1:18" outlineLevel="1">
      <c r="A87" s="269" t="s">
        <v>490</v>
      </c>
      <c r="B87" s="276">
        <v>6666021602</v>
      </c>
      <c r="C87" s="283" t="s">
        <v>87</v>
      </c>
      <c r="D87" s="276" t="s">
        <v>88</v>
      </c>
      <c r="E87" s="184">
        <v>3.7942927453057043</v>
      </c>
      <c r="F87" s="184">
        <v>3.8307958119046481</v>
      </c>
      <c r="G87" s="184">
        <v>3.8617645000265211</v>
      </c>
      <c r="H87" s="184">
        <v>3.6559368209392153</v>
      </c>
      <c r="I87" s="184">
        <v>2.4319951853508663</v>
      </c>
      <c r="J87" s="184">
        <v>5.0341481368925187</v>
      </c>
      <c r="K87" s="184">
        <v>3.9100759230316871</v>
      </c>
      <c r="L87" s="184">
        <v>3.5003535252938067</v>
      </c>
      <c r="M87" s="184">
        <v>5.3916099745812609</v>
      </c>
      <c r="N87" s="184">
        <v>4.4615028522140889</v>
      </c>
      <c r="O87" s="184">
        <v>5.0885573643528854</v>
      </c>
      <c r="P87" s="184">
        <v>3.5634964891672927</v>
      </c>
      <c r="Q87" s="185">
        <f>F87+E87+G87+H87+I87+J87+K87+L87+M87+N87+O87+P87</f>
        <v>48.524529329060499</v>
      </c>
    </row>
    <row r="88" spans="1:18" outlineLevel="1">
      <c r="A88" s="269" t="s">
        <v>490</v>
      </c>
      <c r="B88" s="276">
        <v>6666021603</v>
      </c>
      <c r="C88" s="283" t="s">
        <v>90</v>
      </c>
      <c r="D88" s="276" t="s">
        <v>88</v>
      </c>
      <c r="E88" s="184">
        <v>1.08346006553046</v>
      </c>
      <c r="F88" s="184">
        <v>1.0915408275501184</v>
      </c>
      <c r="G88" s="184">
        <v>1.0983964323551436</v>
      </c>
      <c r="H88" s="184">
        <v>1.0528319182819286</v>
      </c>
      <c r="I88" s="184">
        <v>0.78188533749721467</v>
      </c>
      <c r="J88" s="184">
        <v>1.1768722407501178</v>
      </c>
      <c r="K88" s="184">
        <v>0.96121240411606157</v>
      </c>
      <c r="L88" s="184">
        <v>0.88260476283474698</v>
      </c>
      <c r="M88" s="184">
        <v>1.2454533875556986</v>
      </c>
      <c r="N88" s="184">
        <v>1.0670068895563174</v>
      </c>
      <c r="O88" s="184">
        <v>1.1873109696509827</v>
      </c>
      <c r="P88" s="184">
        <v>0.89471911020996986</v>
      </c>
      <c r="Q88" s="185">
        <f t="shared" ref="Q88:Q89" si="12">F88+E88+G88+H88+I88+J88+K88+L88+M88+N88+O88+P88</f>
        <v>12.523294345888761</v>
      </c>
    </row>
    <row r="89" spans="1:18" outlineLevel="1">
      <c r="A89" s="269" t="s">
        <v>490</v>
      </c>
      <c r="B89" s="276">
        <v>6666021604</v>
      </c>
      <c r="C89" s="284" t="s">
        <v>568</v>
      </c>
      <c r="D89" s="276" t="s">
        <v>88</v>
      </c>
      <c r="E89" s="184">
        <v>0.57954513555217269</v>
      </c>
      <c r="F89" s="184">
        <v>0.58386755265737067</v>
      </c>
      <c r="G89" s="184">
        <v>0.58753463051508115</v>
      </c>
      <c r="H89" s="184">
        <v>0.5631620732561281</v>
      </c>
      <c r="I89" s="184">
        <v>0.31563458354640689</v>
      </c>
      <c r="J89" s="184">
        <v>0.10631260822223802</v>
      </c>
      <c r="K89" s="184">
        <v>0.1079724653078729</v>
      </c>
      <c r="L89" s="184">
        <v>0.10858465580186678</v>
      </c>
      <c r="M89" s="184">
        <v>0.11250787763153798</v>
      </c>
      <c r="N89" s="184">
        <v>0.47734977491179881</v>
      </c>
      <c r="O89" s="184">
        <v>0.53117053850409279</v>
      </c>
      <c r="P89" s="184">
        <v>0.40468122855593891</v>
      </c>
      <c r="Q89" s="185">
        <f t="shared" si="12"/>
        <v>4.4783231244625057</v>
      </c>
    </row>
    <row r="90" spans="1:18" s="281" customFormat="1">
      <c r="A90" s="269"/>
      <c r="B90" s="277" t="s">
        <v>492</v>
      </c>
      <c r="C90" s="278" t="s">
        <v>88</v>
      </c>
      <c r="D90" s="279"/>
      <c r="E90" s="190">
        <f>SUM(E87:E89)</f>
        <v>5.4572979463883371</v>
      </c>
      <c r="F90" s="190">
        <f t="shared" ref="F90:P90" si="13">SUM(F87:F89)</f>
        <v>5.5062041921121363</v>
      </c>
      <c r="G90" s="190">
        <f t="shared" si="13"/>
        <v>5.5476955628967453</v>
      </c>
      <c r="H90" s="190">
        <f t="shared" si="13"/>
        <v>5.2719308124772724</v>
      </c>
      <c r="I90" s="190">
        <f t="shared" si="13"/>
        <v>3.5295151063944878</v>
      </c>
      <c r="J90" s="190">
        <f t="shared" si="13"/>
        <v>6.3173329858648746</v>
      </c>
      <c r="K90" s="190">
        <f t="shared" si="13"/>
        <v>4.979260792455622</v>
      </c>
      <c r="L90" s="190">
        <f t="shared" si="13"/>
        <v>4.49154294393042</v>
      </c>
      <c r="M90" s="190">
        <f t="shared" si="13"/>
        <v>6.7495712397684979</v>
      </c>
      <c r="N90" s="190">
        <f t="shared" si="13"/>
        <v>6.0058595166822055</v>
      </c>
      <c r="O90" s="190">
        <f t="shared" si="13"/>
        <v>6.8070388725079614</v>
      </c>
      <c r="P90" s="190">
        <f t="shared" si="13"/>
        <v>4.8628968279332012</v>
      </c>
      <c r="Q90" s="190">
        <f>SUM(Q87:Q89)</f>
        <v>65.526146799411762</v>
      </c>
      <c r="R90" s="186" t="s">
        <v>383</v>
      </c>
    </row>
    <row r="91" spans="1:18" outlineLevel="1">
      <c r="A91" s="269" t="s">
        <v>490</v>
      </c>
      <c r="B91" s="276">
        <v>6666021600</v>
      </c>
      <c r="C91" s="276" t="s">
        <v>89</v>
      </c>
      <c r="D91" s="276" t="s">
        <v>92</v>
      </c>
      <c r="E91" s="184">
        <v>31.18643522500907</v>
      </c>
      <c r="F91" s="184">
        <v>30.220542485603904</v>
      </c>
      <c r="G91" s="184">
        <v>30.539509865053034</v>
      </c>
      <c r="H91" s="184">
        <v>29.776597721802535</v>
      </c>
      <c r="I91" s="184">
        <v>21.344342716969006</v>
      </c>
      <c r="J91" s="184">
        <v>33.067161893787556</v>
      </c>
      <c r="K91" s="184">
        <v>26.957860481395862</v>
      </c>
      <c r="L91" s="184">
        <v>28.681906953725157</v>
      </c>
      <c r="M91" s="184">
        <v>28.715382923498087</v>
      </c>
      <c r="N91" s="184">
        <v>24.084127027620116</v>
      </c>
      <c r="O91" s="184">
        <v>29.474364944414461</v>
      </c>
      <c r="P91" s="184">
        <v>22.480182492002093</v>
      </c>
      <c r="Q91" s="185">
        <f>F91+E91+G91+H91+I91+J91+K91+L91+M91+N91+O91+P91</f>
        <v>336.52841473088091</v>
      </c>
    </row>
    <row r="92" spans="1:18" outlineLevel="1">
      <c r="A92" s="269" t="s">
        <v>490</v>
      </c>
      <c r="B92" s="276">
        <v>6666021604</v>
      </c>
      <c r="C92" s="276" t="s">
        <v>91</v>
      </c>
      <c r="D92" s="276" t="s">
        <v>92</v>
      </c>
      <c r="E92" s="184">
        <v>7.3303414340082256</v>
      </c>
      <c r="F92" s="184">
        <v>7.3707590166624009</v>
      </c>
      <c r="G92" s="184">
        <v>7.4050487251301664</v>
      </c>
      <c r="H92" s="184">
        <v>5.956964004214206</v>
      </c>
      <c r="I92" s="184">
        <v>2.6768566678977912</v>
      </c>
      <c r="J92" s="184">
        <v>2.6948762153715067</v>
      </c>
      <c r="K92" s="184">
        <v>2.5724093349300055</v>
      </c>
      <c r="L92" s="184">
        <v>2.5277775420785527</v>
      </c>
      <c r="M92" s="184">
        <v>2.8408021928024452</v>
      </c>
      <c r="N92" s="184">
        <v>6.4851042093821754</v>
      </c>
      <c r="O92" s="184">
        <v>11.625887406898688</v>
      </c>
      <c r="P92" s="184">
        <v>9.3068255431860241</v>
      </c>
      <c r="Q92" s="185">
        <f>F92+E92+G92+H92+I92+J92+K92+L92+M92+N92+O92+P92</f>
        <v>68.793652292562186</v>
      </c>
    </row>
    <row r="93" spans="1:18" s="281" customFormat="1">
      <c r="A93" s="269"/>
      <c r="B93" s="277" t="s">
        <v>497</v>
      </c>
      <c r="C93" s="278" t="s">
        <v>92</v>
      </c>
      <c r="D93" s="279"/>
      <c r="E93" s="190">
        <f t="shared" ref="E93:Q93" si="14">SUM(E91:E92)</f>
        <v>38.516776659017296</v>
      </c>
      <c r="F93" s="191">
        <f t="shared" si="14"/>
        <v>37.591301502266305</v>
      </c>
      <c r="G93" s="191">
        <f t="shared" si="14"/>
        <v>37.944558590183199</v>
      </c>
      <c r="H93" s="191">
        <f t="shared" si="14"/>
        <v>35.733561726016738</v>
      </c>
      <c r="I93" s="191">
        <f t="shared" si="14"/>
        <v>24.021199384866797</v>
      </c>
      <c r="J93" s="191">
        <f t="shared" si="14"/>
        <v>35.762038109159064</v>
      </c>
      <c r="K93" s="191">
        <f t="shared" si="14"/>
        <v>29.530269816325866</v>
      </c>
      <c r="L93" s="191">
        <f t="shared" si="14"/>
        <v>31.20968449580371</v>
      </c>
      <c r="M93" s="191">
        <f t="shared" si="14"/>
        <v>31.556185116300533</v>
      </c>
      <c r="N93" s="191">
        <f t="shared" si="14"/>
        <v>30.569231237002292</v>
      </c>
      <c r="O93" s="191">
        <f t="shared" si="14"/>
        <v>41.100252351313145</v>
      </c>
      <c r="P93" s="191">
        <f t="shared" si="14"/>
        <v>31.787008035188116</v>
      </c>
      <c r="Q93" s="190">
        <f t="shared" si="14"/>
        <v>405.32206702344308</v>
      </c>
      <c r="R93" s="186" t="s">
        <v>146</v>
      </c>
    </row>
    <row r="94" spans="1:18" outlineLevel="1">
      <c r="A94" s="269" t="s">
        <v>490</v>
      </c>
      <c r="B94" s="276">
        <v>5001010206</v>
      </c>
      <c r="C94" s="276" t="s">
        <v>93</v>
      </c>
      <c r="D94" s="276" t="s">
        <v>100</v>
      </c>
      <c r="E94" s="184">
        <v>3.1780247387103779</v>
      </c>
      <c r="F94" s="184">
        <v>3.3971560864565449</v>
      </c>
      <c r="G94" s="184">
        <v>3.4748442329385378</v>
      </c>
      <c r="H94" s="184">
        <v>3.3535185249665882</v>
      </c>
      <c r="I94" s="184">
        <v>3.759117618771191</v>
      </c>
      <c r="J94" s="184">
        <v>3.5713176445388597</v>
      </c>
      <c r="K94" s="184">
        <v>3.2357857139392561</v>
      </c>
      <c r="L94" s="184">
        <v>3.2531391711552349</v>
      </c>
      <c r="M94" s="184">
        <v>3.871892887988575</v>
      </c>
      <c r="N94" s="184">
        <v>3.6011279731761721</v>
      </c>
      <c r="O94" s="184">
        <v>3.5116745082042833</v>
      </c>
      <c r="P94" s="184">
        <v>3.4993980476824329</v>
      </c>
      <c r="Q94" s="185">
        <f t="shared" ref="Q94:Q100" si="15">F94+E94+G94+H94+I94+J94+K94+L94+M94+N94+O94+P94</f>
        <v>41.70699714852806</v>
      </c>
    </row>
    <row r="95" spans="1:18" outlineLevel="1">
      <c r="A95" s="269" t="s">
        <v>490</v>
      </c>
      <c r="B95" s="276">
        <v>6666010184</v>
      </c>
      <c r="C95" s="276" t="s">
        <v>94</v>
      </c>
      <c r="D95" s="276" t="s">
        <v>100</v>
      </c>
      <c r="E95" s="184">
        <v>-7.9698356210404535</v>
      </c>
      <c r="F95" s="184">
        <v>-8.5086222350167802</v>
      </c>
      <c r="G95" s="184">
        <v>-8.6996372167029623</v>
      </c>
      <c r="H95" s="184">
        <v>-8.3980520629723916</v>
      </c>
      <c r="I95" s="184">
        <v>-9.3984691657729886</v>
      </c>
      <c r="J95" s="184">
        <v>-8.9327493855375923</v>
      </c>
      <c r="K95" s="184">
        <v>-8.1030144864943328</v>
      </c>
      <c r="L95" s="184">
        <v>-8.1451133122437565</v>
      </c>
      <c r="M95" s="184">
        <v>-9.6735773318256513</v>
      </c>
      <c r="N95" s="184">
        <v>-9.0029001192439821</v>
      </c>
      <c r="O95" s="184">
        <v>-8.7800178682923615</v>
      </c>
      <c r="P95" s="184">
        <v>-8.7479959859406975</v>
      </c>
      <c r="Q95" s="185">
        <f t="shared" si="15"/>
        <v>-104.35998479108395</v>
      </c>
    </row>
    <row r="96" spans="1:18" outlineLevel="1">
      <c r="A96" s="269" t="s">
        <v>490</v>
      </c>
      <c r="B96" s="276">
        <v>6666010186</v>
      </c>
      <c r="C96" s="276" t="s">
        <v>95</v>
      </c>
      <c r="D96" s="276" t="s">
        <v>100</v>
      </c>
      <c r="E96" s="184">
        <v>5.0463634022872395</v>
      </c>
      <c r="F96" s="184">
        <v>4.9522702672102463</v>
      </c>
      <c r="G96" s="184">
        <v>5.5306021237342984</v>
      </c>
      <c r="H96" s="184">
        <v>5.7213125417941084</v>
      </c>
      <c r="I96" s="184">
        <v>3.7578407499468653</v>
      </c>
      <c r="J96" s="184">
        <v>5.8179096762020572</v>
      </c>
      <c r="K96" s="184">
        <v>4.459977655818669</v>
      </c>
      <c r="L96" s="184">
        <v>4.1643115367121082</v>
      </c>
      <c r="M96" s="184">
        <v>6.3451011720711525</v>
      </c>
      <c r="N96" s="184">
        <v>5.6690651526210836</v>
      </c>
      <c r="O96" s="184">
        <v>7.7215305677556145</v>
      </c>
      <c r="P96" s="184">
        <v>6.3673162885243775</v>
      </c>
      <c r="Q96" s="185">
        <f t="shared" si="15"/>
        <v>65.55360113467782</v>
      </c>
    </row>
    <row r="97" spans="1:18" outlineLevel="1">
      <c r="A97" s="269" t="s">
        <v>490</v>
      </c>
      <c r="B97" s="276">
        <v>6666010189</v>
      </c>
      <c r="C97" s="276" t="s">
        <v>96</v>
      </c>
      <c r="D97" s="276" t="s">
        <v>100</v>
      </c>
      <c r="E97" s="184">
        <v>0</v>
      </c>
      <c r="F97" s="184">
        <v>0</v>
      </c>
      <c r="G97" s="184">
        <v>0</v>
      </c>
      <c r="H97" s="184">
        <v>0</v>
      </c>
      <c r="I97" s="184">
        <v>0</v>
      </c>
      <c r="J97" s="184">
        <v>0</v>
      </c>
      <c r="K97" s="184">
        <v>54.053245332861223</v>
      </c>
      <c r="L97" s="184">
        <v>30.780201932075663</v>
      </c>
      <c r="M97" s="184">
        <v>0</v>
      </c>
      <c r="N97" s="184">
        <v>0</v>
      </c>
      <c r="O97" s="184">
        <v>0</v>
      </c>
      <c r="P97" s="184">
        <v>75.420564084162862</v>
      </c>
      <c r="Q97" s="185">
        <f t="shared" si="15"/>
        <v>160.25401134909976</v>
      </c>
    </row>
    <row r="98" spans="1:18" outlineLevel="1">
      <c r="A98" s="269" t="s">
        <v>490</v>
      </c>
      <c r="B98" s="276">
        <v>6666010012</v>
      </c>
      <c r="C98" s="276" t="s">
        <v>97</v>
      </c>
      <c r="D98" s="276" t="s">
        <v>100</v>
      </c>
      <c r="E98" s="184">
        <v>32.972006664120158</v>
      </c>
      <c r="F98" s="184">
        <v>35.245494396986665</v>
      </c>
      <c r="G98" s="184">
        <v>36.051508916737333</v>
      </c>
      <c r="H98" s="184">
        <v>34.792754696528384</v>
      </c>
      <c r="I98" s="184">
        <v>39.000845294751187</v>
      </c>
      <c r="J98" s="184">
        <v>37.052420562090695</v>
      </c>
      <c r="K98" s="184">
        <v>33.571276782119831</v>
      </c>
      <c r="L98" s="184">
        <v>33.751318900735562</v>
      </c>
      <c r="M98" s="184">
        <v>40.170888712881464</v>
      </c>
      <c r="N98" s="184">
        <v>37.361702721702912</v>
      </c>
      <c r="O98" s="184">
        <v>36.433623022619464</v>
      </c>
      <c r="P98" s="184">
        <v>36.306254744705328</v>
      </c>
      <c r="Q98" s="185">
        <f t="shared" si="15"/>
        <v>432.71009541597903</v>
      </c>
    </row>
    <row r="99" spans="1:18" outlineLevel="1">
      <c r="A99" s="269" t="s">
        <v>490</v>
      </c>
      <c r="B99" s="276">
        <v>6666010226</v>
      </c>
      <c r="C99" s="276" t="s">
        <v>98</v>
      </c>
      <c r="D99" s="276" t="s">
        <v>100</v>
      </c>
      <c r="E99" s="184">
        <v>4.995912544455936</v>
      </c>
      <c r="F99" s="184">
        <v>4.9027601025082799</v>
      </c>
      <c r="G99" s="184">
        <v>4.8113445559453183</v>
      </c>
      <c r="H99" s="184">
        <v>4.7402409418180484</v>
      </c>
      <c r="I99" s="184">
        <v>4.6701881200177819</v>
      </c>
      <c r="J99" s="184">
        <v>4.6011705615938743</v>
      </c>
      <c r="K99" s="184">
        <v>4.5646533349145573</v>
      </c>
      <c r="L99" s="184">
        <v>4.5284259274946006</v>
      </c>
      <c r="M99" s="184">
        <v>4.4924860391811521</v>
      </c>
      <c r="N99" s="184">
        <v>4.4152196945269298</v>
      </c>
      <c r="O99" s="184">
        <v>4.3392822550633205</v>
      </c>
      <c r="P99" s="184">
        <v>4.2646508649270976</v>
      </c>
      <c r="Q99" s="185">
        <f t="shared" si="15"/>
        <v>55.326334942446898</v>
      </c>
    </row>
    <row r="100" spans="1:18" outlineLevel="1">
      <c r="A100" s="269" t="s">
        <v>490</v>
      </c>
      <c r="B100" s="276">
        <v>6666010102</v>
      </c>
      <c r="C100" s="276" t="s">
        <v>99</v>
      </c>
      <c r="D100" s="276" t="s">
        <v>100</v>
      </c>
      <c r="E100" s="184">
        <v>156.52648175968955</v>
      </c>
      <c r="F100" s="184">
        <v>167.52732819345616</v>
      </c>
      <c r="G100" s="184">
        <v>170.78451839251426</v>
      </c>
      <c r="H100" s="184">
        <v>164.48949929207421</v>
      </c>
      <c r="I100" s="184">
        <v>186.6954644108184</v>
      </c>
      <c r="J100" s="184">
        <v>175.2084890258204</v>
      </c>
      <c r="K100" s="184">
        <v>159.77029660769134</v>
      </c>
      <c r="L100" s="184">
        <v>160.91426266246552</v>
      </c>
      <c r="M100" s="184">
        <v>189.8456937146137</v>
      </c>
      <c r="N100" s="184">
        <v>176.93883275656236</v>
      </c>
      <c r="O100" s="184">
        <v>170.36981081334261</v>
      </c>
      <c r="P100" s="184">
        <v>171.06707353626962</v>
      </c>
      <c r="Q100" s="185">
        <f t="shared" si="15"/>
        <v>2050.1377511653182</v>
      </c>
    </row>
    <row r="101" spans="1:18" s="281" customFormat="1">
      <c r="A101" s="269"/>
      <c r="B101" s="277" t="s">
        <v>523</v>
      </c>
      <c r="C101" s="278" t="s">
        <v>100</v>
      </c>
      <c r="D101" s="279"/>
      <c r="E101" s="190">
        <f t="shared" ref="E101:Q101" si="16">SUM(E94:E100)</f>
        <v>194.74895348822281</v>
      </c>
      <c r="F101" s="191">
        <f t="shared" si="16"/>
        <v>207.51638681160111</v>
      </c>
      <c r="G101" s="191">
        <f t="shared" si="16"/>
        <v>211.95318100516678</v>
      </c>
      <c r="H101" s="191">
        <f t="shared" si="16"/>
        <v>204.69927393420895</v>
      </c>
      <c r="I101" s="191">
        <f t="shared" si="16"/>
        <v>228.48498702853243</v>
      </c>
      <c r="J101" s="191">
        <f t="shared" si="16"/>
        <v>217.31855808470829</v>
      </c>
      <c r="K101" s="191">
        <f t="shared" si="16"/>
        <v>251.55222094085053</v>
      </c>
      <c r="L101" s="191">
        <f t="shared" si="16"/>
        <v>229.24654681839493</v>
      </c>
      <c r="M101" s="191">
        <f t="shared" si="16"/>
        <v>235.05248519491039</v>
      </c>
      <c r="N101" s="191">
        <f t="shared" si="16"/>
        <v>218.98304817934547</v>
      </c>
      <c r="O101" s="191">
        <f t="shared" si="16"/>
        <v>213.59590329869292</v>
      </c>
      <c r="P101" s="191">
        <f t="shared" si="16"/>
        <v>288.17726158033099</v>
      </c>
      <c r="Q101" s="190">
        <f t="shared" si="16"/>
        <v>2701.3288063649657</v>
      </c>
      <c r="R101" s="186" t="s">
        <v>140</v>
      </c>
    </row>
    <row r="102" spans="1:18" outlineLevel="1">
      <c r="A102" s="269" t="s">
        <v>490</v>
      </c>
      <c r="B102" s="276">
        <v>6666010196</v>
      </c>
      <c r="C102" s="276" t="s">
        <v>101</v>
      </c>
      <c r="D102" s="276" t="s">
        <v>107</v>
      </c>
      <c r="E102" s="184">
        <v>16.303362620551706</v>
      </c>
      <c r="F102" s="184">
        <v>17.308754970169101</v>
      </c>
      <c r="G102" s="184">
        <v>15.701054470027003</v>
      </c>
      <c r="H102" s="184">
        <v>15.816143301860956</v>
      </c>
      <c r="I102" s="184">
        <v>16.821304546960651</v>
      </c>
      <c r="J102" s="184">
        <v>16.341585069804829</v>
      </c>
      <c r="K102" s="184">
        <v>15.230283049839398</v>
      </c>
      <c r="L102" s="184">
        <v>15.512850727603688</v>
      </c>
      <c r="M102" s="184">
        <v>16.36248756333379</v>
      </c>
      <c r="N102" s="184">
        <v>15.315172428569237</v>
      </c>
      <c r="O102" s="184">
        <v>15.051766514564358</v>
      </c>
      <c r="P102" s="184">
        <v>14.792890923404775</v>
      </c>
      <c r="Q102" s="185">
        <f t="shared" ref="Q102:Q108" si="17">F102+E102+G102+H102+I102+J102+K102+L102+M102+N102+O102+P102</f>
        <v>190.55765618668948</v>
      </c>
    </row>
    <row r="103" spans="1:18" outlineLevel="1">
      <c r="A103" s="269" t="s">
        <v>490</v>
      </c>
      <c r="B103" s="276">
        <v>6666010101</v>
      </c>
      <c r="C103" s="276" t="s">
        <v>102</v>
      </c>
      <c r="D103" s="276" t="s">
        <v>107</v>
      </c>
      <c r="E103" s="184">
        <v>91.394644594629497</v>
      </c>
      <c r="F103" s="184">
        <v>96.999233154224598</v>
      </c>
      <c r="G103" s="184">
        <v>88.018179221513051</v>
      </c>
      <c r="H103" s="184">
        <v>89.658044019573666</v>
      </c>
      <c r="I103" s="184">
        <v>95.294229769540777</v>
      </c>
      <c r="J103" s="184">
        <v>92.579942481372441</v>
      </c>
      <c r="K103" s="184">
        <v>86.336938282065134</v>
      </c>
      <c r="L103" s="184">
        <v>87.175096404316733</v>
      </c>
      <c r="M103" s="184">
        <v>91.930480649603638</v>
      </c>
      <c r="N103" s="184">
        <v>86.071999202431783</v>
      </c>
      <c r="O103" s="184">
        <v>84.591645407795355</v>
      </c>
      <c r="P103" s="184">
        <v>83.136752243533508</v>
      </c>
      <c r="Q103" s="185">
        <f t="shared" si="17"/>
        <v>1073.1871854306003</v>
      </c>
    </row>
    <row r="104" spans="1:18" outlineLevel="1">
      <c r="A104" s="269" t="s">
        <v>490</v>
      </c>
      <c r="B104" s="276">
        <v>6666010199</v>
      </c>
      <c r="C104" s="276" t="s">
        <v>103</v>
      </c>
      <c r="D104" s="276" t="s">
        <v>107</v>
      </c>
      <c r="E104" s="184">
        <v>0</v>
      </c>
      <c r="F104" s="184">
        <v>0</v>
      </c>
      <c r="G104" s="184">
        <v>0</v>
      </c>
      <c r="H104" s="184">
        <v>0</v>
      </c>
      <c r="I104" s="184">
        <v>0</v>
      </c>
      <c r="J104" s="184">
        <v>0</v>
      </c>
      <c r="K104" s="184">
        <v>0</v>
      </c>
      <c r="L104" s="184">
        <v>0</v>
      </c>
      <c r="M104" s="184">
        <v>0</v>
      </c>
      <c r="N104" s="184">
        <v>0</v>
      </c>
      <c r="O104" s="184">
        <v>0</v>
      </c>
      <c r="P104" s="184">
        <v>0</v>
      </c>
      <c r="Q104" s="185">
        <f t="shared" si="17"/>
        <v>0</v>
      </c>
    </row>
    <row r="105" spans="1:18" outlineLevel="1">
      <c r="A105" s="269" t="s">
        <v>490</v>
      </c>
      <c r="B105" s="276">
        <v>6666010185</v>
      </c>
      <c r="C105" s="276" t="s">
        <v>104</v>
      </c>
      <c r="D105" s="276" t="s">
        <v>107</v>
      </c>
      <c r="E105" s="184">
        <v>-4.2515553026480681</v>
      </c>
      <c r="F105" s="184">
        <v>-4.537781895049557</v>
      </c>
      <c r="G105" s="184">
        <v>-4.0944866984103498</v>
      </c>
      <c r="H105" s="184">
        <v>-4.1521734136735464</v>
      </c>
      <c r="I105" s="184">
        <v>-4.4389346976325603</v>
      </c>
      <c r="J105" s="184">
        <v>-4.3080226903579018</v>
      </c>
      <c r="K105" s="184">
        <v>-3.9983689547644152</v>
      </c>
      <c r="L105" s="184">
        <v>-4.0638510341024672</v>
      </c>
      <c r="M105" s="184">
        <v>-4.3028856965610993</v>
      </c>
      <c r="N105" s="184">
        <v>-4.0149735991540343</v>
      </c>
      <c r="O105" s="184">
        <v>-3.9459199991685838</v>
      </c>
      <c r="P105" s="184">
        <v>-3.8780540532369372</v>
      </c>
      <c r="Q105" s="185">
        <f t="shared" si="17"/>
        <v>-49.987008034759519</v>
      </c>
    </row>
    <row r="106" spans="1:18" outlineLevel="1">
      <c r="A106" s="269" t="s">
        <v>490</v>
      </c>
      <c r="B106" s="276">
        <v>6666010207</v>
      </c>
      <c r="C106" s="276" t="s">
        <v>105</v>
      </c>
      <c r="D106" s="276" t="s">
        <v>107</v>
      </c>
      <c r="E106" s="184">
        <v>1.5714084453543813</v>
      </c>
      <c r="F106" s="184">
        <v>1.6683137320644916</v>
      </c>
      <c r="G106" s="184">
        <v>1.5133546477134459</v>
      </c>
      <c r="H106" s="184">
        <v>1.5244475471673211</v>
      </c>
      <c r="I106" s="184">
        <v>1.6213305587431954</v>
      </c>
      <c r="J106" s="184">
        <v>1.5750925368486586</v>
      </c>
      <c r="K106" s="184">
        <v>1.4679790891411466</v>
      </c>
      <c r="L106" s="184">
        <v>1.4952145279618012</v>
      </c>
      <c r="M106" s="184">
        <v>1.5771072350201238</v>
      </c>
      <c r="N106" s="184">
        <v>1.4761611979343843</v>
      </c>
      <c r="O106" s="184">
        <v>1.4507726761025888</v>
      </c>
      <c r="P106" s="184">
        <v>1.425820811894436</v>
      </c>
      <c r="Q106" s="185">
        <f t="shared" si="17"/>
        <v>18.367003005945975</v>
      </c>
    </row>
    <row r="107" spans="1:18" outlineLevel="1">
      <c r="A107" s="269" t="s">
        <v>490</v>
      </c>
      <c r="B107" s="276">
        <v>5102040406</v>
      </c>
      <c r="C107" s="276" t="s">
        <v>496</v>
      </c>
      <c r="D107" s="276" t="s">
        <v>32</v>
      </c>
      <c r="E107" s="184">
        <v>0</v>
      </c>
      <c r="F107" s="184">
        <v>0</v>
      </c>
      <c r="G107" s="184">
        <v>0</v>
      </c>
      <c r="H107" s="184">
        <v>0</v>
      </c>
      <c r="I107" s="184">
        <v>0</v>
      </c>
      <c r="J107" s="184">
        <v>0</v>
      </c>
      <c r="K107" s="184">
        <v>0</v>
      </c>
      <c r="L107" s="184">
        <v>0</v>
      </c>
      <c r="M107" s="184">
        <v>0</v>
      </c>
      <c r="N107" s="184">
        <v>0</v>
      </c>
      <c r="O107" s="184">
        <v>0</v>
      </c>
      <c r="P107" s="184">
        <v>0</v>
      </c>
      <c r="Q107" s="185">
        <f t="shared" si="17"/>
        <v>0</v>
      </c>
    </row>
    <row r="108" spans="1:18" outlineLevel="1">
      <c r="A108" s="269" t="s">
        <v>490</v>
      </c>
      <c r="B108" s="276">
        <v>6666010227</v>
      </c>
      <c r="C108" s="276" t="s">
        <v>106</v>
      </c>
      <c r="D108" s="276" t="s">
        <v>107</v>
      </c>
      <c r="E108" s="184">
        <v>1.5621350179646933</v>
      </c>
      <c r="F108" s="184">
        <v>1.5329656283508586</v>
      </c>
      <c r="G108" s="184">
        <v>1.504423815960628</v>
      </c>
      <c r="H108" s="184">
        <v>1.4821850177580445</v>
      </c>
      <c r="I108" s="184">
        <v>1.4602396875558388</v>
      </c>
      <c r="J108" s="184">
        <v>1.4386675049105857</v>
      </c>
      <c r="K108" s="184">
        <v>1.4272820447972383</v>
      </c>
      <c r="L108" s="184">
        <v>1.4159544095210699</v>
      </c>
      <c r="M108" s="184">
        <v>1.4046863333876523</v>
      </c>
      <c r="N108" s="184">
        <v>1.3805515520997504</v>
      </c>
      <c r="O108" s="184">
        <v>1.3568074222110569</v>
      </c>
      <c r="P108" s="184">
        <v>1.3334716680206948</v>
      </c>
      <c r="Q108" s="185">
        <f t="shared" si="17"/>
        <v>17.299370102538109</v>
      </c>
    </row>
    <row r="109" spans="1:18" s="281" customFormat="1">
      <c r="A109" s="269"/>
      <c r="B109" s="277" t="s">
        <v>523</v>
      </c>
      <c r="C109" s="278" t="s">
        <v>107</v>
      </c>
      <c r="D109" s="279"/>
      <c r="E109" s="190">
        <f t="shared" ref="E109:Q109" si="18">SUM(E102:E108)</f>
        <v>106.57999537585221</v>
      </c>
      <c r="F109" s="191">
        <f t="shared" si="18"/>
        <v>112.9714855897595</v>
      </c>
      <c r="G109" s="191">
        <f t="shared" si="18"/>
        <v>102.64252545680378</v>
      </c>
      <c r="H109" s="191">
        <f t="shared" si="18"/>
        <v>104.32864647268644</v>
      </c>
      <c r="I109" s="191">
        <f t="shared" si="18"/>
        <v>110.7581698651679</v>
      </c>
      <c r="J109" s="191">
        <f t="shared" si="18"/>
        <v>107.6272649025786</v>
      </c>
      <c r="K109" s="191">
        <f t="shared" si="18"/>
        <v>100.46411351107851</v>
      </c>
      <c r="L109" s="191">
        <f t="shared" si="18"/>
        <v>101.53526503530082</v>
      </c>
      <c r="M109" s="191">
        <f t="shared" si="18"/>
        <v>106.9718760847841</v>
      </c>
      <c r="N109" s="191">
        <f t="shared" si="18"/>
        <v>100.22891078188113</v>
      </c>
      <c r="O109" s="191">
        <f t="shared" si="18"/>
        <v>98.505072021504787</v>
      </c>
      <c r="P109" s="191">
        <f t="shared" si="18"/>
        <v>96.810881593616472</v>
      </c>
      <c r="Q109" s="202">
        <f t="shared" si="18"/>
        <v>1249.4242066910142</v>
      </c>
      <c r="R109" s="186" t="s">
        <v>141</v>
      </c>
    </row>
    <row r="110" spans="1:18" outlineLevel="1">
      <c r="A110" s="269" t="s">
        <v>490</v>
      </c>
      <c r="B110" s="276">
        <v>6666010302</v>
      </c>
      <c r="C110" s="276" t="s">
        <v>108</v>
      </c>
      <c r="D110" s="276" t="s">
        <v>121</v>
      </c>
      <c r="E110" s="184">
        <v>4.801776126676053</v>
      </c>
      <c r="F110" s="184">
        <v>4.7122435001727698</v>
      </c>
      <c r="G110" s="184">
        <v>4.624380274948745</v>
      </c>
      <c r="H110" s="184">
        <v>4.556039679752458</v>
      </c>
      <c r="I110" s="184">
        <v>4.4887090440910926</v>
      </c>
      <c r="J110" s="184">
        <v>4.422373442454278</v>
      </c>
      <c r="K110" s="184">
        <v>4.3872752405300384</v>
      </c>
      <c r="L110" s="184">
        <v>4.352455595763927</v>
      </c>
      <c r="M110" s="184">
        <v>4.3179122973848481</v>
      </c>
      <c r="N110" s="184">
        <v>4.243648449518278</v>
      </c>
      <c r="O110" s="184">
        <v>4.1706618668484294</v>
      </c>
      <c r="P110" s="184">
        <v>4.0989305816692179</v>
      </c>
      <c r="Q110" s="185">
        <f t="shared" ref="Q110:Q120" si="19">F110+E110+G110+H110+I110+J110+K110+L110+M110+N110+O110+P110</f>
        <v>53.17640609981013</v>
      </c>
    </row>
    <row r="111" spans="1:18" outlineLevel="1">
      <c r="A111" s="269" t="s">
        <v>490</v>
      </c>
      <c r="B111" s="276">
        <v>6666010314</v>
      </c>
      <c r="C111" s="276" t="s">
        <v>109</v>
      </c>
      <c r="D111" s="276" t="s">
        <v>121</v>
      </c>
      <c r="E111" s="184">
        <v>5.1639213927165404</v>
      </c>
      <c r="F111" s="184">
        <v>5.0676363029602953</v>
      </c>
      <c r="G111" s="184">
        <v>4.973146519097444</v>
      </c>
      <c r="H111" s="184">
        <v>4.8996517429531465</v>
      </c>
      <c r="I111" s="184">
        <v>4.8272430965055646</v>
      </c>
      <c r="J111" s="184">
        <v>4.7559045285769104</v>
      </c>
      <c r="K111" s="184">
        <v>4.7181592545405868</v>
      </c>
      <c r="L111" s="184">
        <v>4.6807135461712157</v>
      </c>
      <c r="M111" s="184">
        <v>4.6435650259635084</v>
      </c>
      <c r="N111" s="184">
        <v>4.5637002712172068</v>
      </c>
      <c r="O111" s="184">
        <v>4.4852091117613817</v>
      </c>
      <c r="P111" s="184">
        <v>4.4080679231070086</v>
      </c>
      <c r="Q111" s="185">
        <f t="shared" si="19"/>
        <v>57.186918715570826</v>
      </c>
    </row>
    <row r="112" spans="1:18" outlineLevel="1">
      <c r="A112" s="269" t="s">
        <v>490</v>
      </c>
      <c r="B112" s="276">
        <v>6666010315</v>
      </c>
      <c r="C112" s="276" t="s">
        <v>569</v>
      </c>
      <c r="D112" s="276" t="s">
        <v>121</v>
      </c>
      <c r="E112" s="184">
        <v>11.723163415257089</v>
      </c>
      <c r="F112" s="184">
        <v>11.504576462470158</v>
      </c>
      <c r="G112" s="184">
        <v>11.290065223228812</v>
      </c>
      <c r="H112" s="184">
        <v>11.123216968698339</v>
      </c>
      <c r="I112" s="184">
        <v>10.958834451919545</v>
      </c>
      <c r="J112" s="184">
        <v>10.796881233418272</v>
      </c>
      <c r="K112" s="184">
        <v>10.711191699819715</v>
      </c>
      <c r="L112" s="184">
        <v>10.626182241884637</v>
      </c>
      <c r="M112" s="184">
        <v>10.541847462187141</v>
      </c>
      <c r="N112" s="184">
        <v>10.360538046375567</v>
      </c>
      <c r="O112" s="184">
        <v>10.182346974324881</v>
      </c>
      <c r="P112" s="184">
        <v>10.007220613587105</v>
      </c>
      <c r="Q112" s="185">
        <f t="shared" si="19"/>
        <v>129.82606479317124</v>
      </c>
    </row>
    <row r="113" spans="1:19" outlineLevel="1">
      <c r="A113" s="269" t="s">
        <v>490</v>
      </c>
      <c r="B113" s="276">
        <v>6666020401</v>
      </c>
      <c r="C113" s="276" t="s">
        <v>110</v>
      </c>
      <c r="D113" s="276" t="s">
        <v>121</v>
      </c>
      <c r="E113" s="184">
        <v>33.669581762915662</v>
      </c>
      <c r="F113" s="184">
        <v>33.041787794814198</v>
      </c>
      <c r="G113" s="184">
        <v>32.425699504233755</v>
      </c>
      <c r="H113" s="184">
        <v>33.54382707334527</v>
      </c>
      <c r="I113" s="184">
        <v>23.165836429358134</v>
      </c>
      <c r="J113" s="184">
        <v>42.056733356587578</v>
      </c>
      <c r="K113" s="184">
        <v>35.53330343807994</v>
      </c>
      <c r="L113" s="184">
        <v>32.3928406959851</v>
      </c>
      <c r="M113" s="184">
        <v>44.088104832164902</v>
      </c>
      <c r="N113" s="184">
        <v>43.218912252766046</v>
      </c>
      <c r="O113" s="184">
        <v>42.113806402738739</v>
      </c>
      <c r="P113" s="184">
        <v>38.273785703457911</v>
      </c>
      <c r="Q113" s="185">
        <f t="shared" si="19"/>
        <v>433.52421924644733</v>
      </c>
    </row>
    <row r="114" spans="1:19" outlineLevel="1">
      <c r="A114" s="269" t="s">
        <v>490</v>
      </c>
      <c r="B114" s="276">
        <v>6666020502</v>
      </c>
      <c r="C114" s="276" t="s">
        <v>111</v>
      </c>
      <c r="D114" s="276" t="s">
        <v>121</v>
      </c>
      <c r="E114" s="184">
        <v>31.140683170666549</v>
      </c>
      <c r="F114" s="184">
        <v>30.560042365717909</v>
      </c>
      <c r="G114" s="184">
        <v>29.990228033089217</v>
      </c>
      <c r="H114" s="184">
        <v>30.887081129028896</v>
      </c>
      <c r="I114" s="184">
        <v>21.269650124388921</v>
      </c>
      <c r="J114" s="184">
        <v>36.518858598886943</v>
      </c>
      <c r="K114" s="184">
        <v>34.016284620126619</v>
      </c>
      <c r="L114" s="184">
        <v>31.188133977107224</v>
      </c>
      <c r="M114" s="184">
        <v>41.550475482099941</v>
      </c>
      <c r="N114" s="184">
        <v>40.724786549629577</v>
      </c>
      <c r="O114" s="184">
        <v>38.588873323640087</v>
      </c>
      <c r="P114" s="184">
        <v>35.218533258010822</v>
      </c>
      <c r="Q114" s="185">
        <f t="shared" si="19"/>
        <v>401.65363063239272</v>
      </c>
      <c r="R114" s="186"/>
    </row>
    <row r="115" spans="1:19" outlineLevel="1">
      <c r="A115" s="269" t="s">
        <v>490</v>
      </c>
      <c r="B115" s="276">
        <v>6666020503</v>
      </c>
      <c r="C115" s="276" t="s">
        <v>112</v>
      </c>
      <c r="D115" s="276" t="s">
        <v>121</v>
      </c>
      <c r="E115" s="184">
        <v>1.7785821184439057</v>
      </c>
      <c r="F115" s="184">
        <v>1.7454191545082491</v>
      </c>
      <c r="G115" s="184">
        <v>1.7128745382809121</v>
      </c>
      <c r="H115" s="184">
        <v>1.6875611214590267</v>
      </c>
      <c r="I115" s="184">
        <v>1.6626217945409132</v>
      </c>
      <c r="J115" s="184">
        <v>1.6380510291043482</v>
      </c>
      <c r="K115" s="184">
        <v>1.6250506241114564</v>
      </c>
      <c r="L115" s="184">
        <v>1.6121533969359687</v>
      </c>
      <c r="M115" s="184">
        <v>1.5993585287063181</v>
      </c>
      <c r="N115" s="184">
        <v>1.5718511338637031</v>
      </c>
      <c r="O115" s="184">
        <v>1.5448168391780863</v>
      </c>
      <c r="P115" s="184">
        <v>1.518247507791731</v>
      </c>
      <c r="Q115" s="185">
        <f t="shared" si="19"/>
        <v>19.696587786924617</v>
      </c>
    </row>
    <row r="116" spans="1:19" outlineLevel="1">
      <c r="A116" s="269" t="s">
        <v>490</v>
      </c>
      <c r="B116" s="276">
        <v>6666021502</v>
      </c>
      <c r="C116" s="276" t="s">
        <v>116</v>
      </c>
      <c r="D116" s="276" t="s">
        <v>121</v>
      </c>
      <c r="E116" s="184">
        <v>33.546750738111399</v>
      </c>
      <c r="F116" s="184">
        <v>32.921247044270267</v>
      </c>
      <c r="G116" s="184">
        <v>32.307406324112144</v>
      </c>
      <c r="H116" s="184">
        <v>31.829956969568613</v>
      </c>
      <c r="I116" s="184">
        <v>31.359563516816372</v>
      </c>
      <c r="J116" s="184">
        <v>30.896121691444701</v>
      </c>
      <c r="K116" s="184">
        <v>30.650914376433231</v>
      </c>
      <c r="L116" s="184">
        <v>30.407653151223446</v>
      </c>
      <c r="M116" s="184">
        <v>30.166322570658181</v>
      </c>
      <c r="N116" s="184">
        <v>29.647491469934327</v>
      </c>
      <c r="O116" s="184">
        <v>29.137583754235209</v>
      </c>
      <c r="P116" s="184">
        <v>28.63644595010831</v>
      </c>
      <c r="Q116" s="185">
        <f t="shared" si="19"/>
        <v>371.50745755691617</v>
      </c>
      <c r="R116" s="186"/>
    </row>
    <row r="117" spans="1:19" outlineLevel="1">
      <c r="A117" s="269" t="s">
        <v>490</v>
      </c>
      <c r="B117" s="276">
        <v>6666021503</v>
      </c>
      <c r="C117" s="276" t="s">
        <v>117</v>
      </c>
      <c r="D117" s="276" t="s">
        <v>121</v>
      </c>
      <c r="E117" s="184">
        <v>7.5</v>
      </c>
      <c r="F117" s="184">
        <v>7.5</v>
      </c>
      <c r="G117" s="184">
        <v>7.5</v>
      </c>
      <c r="H117" s="184">
        <v>7.4999999999999991</v>
      </c>
      <c r="I117" s="184">
        <v>7.5</v>
      </c>
      <c r="J117" s="184">
        <v>7.5</v>
      </c>
      <c r="K117" s="184">
        <v>7.5</v>
      </c>
      <c r="L117" s="184">
        <v>7.5</v>
      </c>
      <c r="M117" s="184">
        <v>7.5000000000000009</v>
      </c>
      <c r="N117" s="184">
        <v>7.5</v>
      </c>
      <c r="O117" s="184">
        <v>7.5</v>
      </c>
      <c r="P117" s="184">
        <v>7.4999999999999991</v>
      </c>
      <c r="Q117" s="185">
        <f t="shared" si="19"/>
        <v>90</v>
      </c>
    </row>
    <row r="118" spans="1:19" outlineLevel="1">
      <c r="A118" s="269" t="s">
        <v>490</v>
      </c>
      <c r="B118" s="276">
        <v>6666021506</v>
      </c>
      <c r="C118" s="276" t="s">
        <v>119</v>
      </c>
      <c r="D118" s="276" t="s">
        <v>121</v>
      </c>
      <c r="E118" s="184">
        <v>46.24608091762245</v>
      </c>
      <c r="F118" s="184">
        <v>45.383788927990636</v>
      </c>
      <c r="G118" s="184">
        <v>44.537575002934879</v>
      </c>
      <c r="H118" s="184">
        <v>43.879384239344709</v>
      </c>
      <c r="I118" s="184">
        <v>43.230920432851939</v>
      </c>
      <c r="J118" s="184">
        <v>42.592039835322112</v>
      </c>
      <c r="K118" s="184">
        <v>42.254007773137012</v>
      </c>
      <c r="L118" s="184">
        <v>41.918658505096239</v>
      </c>
      <c r="M118" s="184">
        <v>41.585970739182777</v>
      </c>
      <c r="N118" s="184">
        <v>40.870732913201742</v>
      </c>
      <c r="O118" s="184">
        <v>40.167796474891148</v>
      </c>
      <c r="P118" s="184">
        <v>40.078430286897827</v>
      </c>
      <c r="Q118" s="185">
        <f t="shared" si="19"/>
        <v>512.74538604847339</v>
      </c>
      <c r="R118" s="186"/>
    </row>
    <row r="119" spans="1:19" outlineLevel="1">
      <c r="A119" s="269" t="s">
        <v>490</v>
      </c>
      <c r="B119" s="276">
        <v>6666030300</v>
      </c>
      <c r="C119" s="276" t="s">
        <v>570</v>
      </c>
      <c r="D119" s="276" t="s">
        <v>121</v>
      </c>
      <c r="E119" s="184">
        <v>6.7900299999999998</v>
      </c>
      <c r="F119" s="184">
        <v>6.7417400000000001</v>
      </c>
      <c r="G119" s="184">
        <v>6.6943599999999996</v>
      </c>
      <c r="H119" s="184">
        <v>6.6575100000000003</v>
      </c>
      <c r="I119" s="184">
        <v>6.6212</v>
      </c>
      <c r="J119" s="184">
        <v>6.5854200000000001</v>
      </c>
      <c r="K119" s="184">
        <v>6.5664899999999999</v>
      </c>
      <c r="L119" s="184">
        <v>6.54772</v>
      </c>
      <c r="M119" s="184">
        <v>6.5290900000000001</v>
      </c>
      <c r="N119" s="184">
        <v>6.4890400000000001</v>
      </c>
      <c r="O119" s="184">
        <v>6.4496799999999999</v>
      </c>
      <c r="P119" s="184">
        <v>6.41099</v>
      </c>
      <c r="Q119" s="185">
        <f t="shared" si="19"/>
        <v>79.083269999999999</v>
      </c>
      <c r="R119" s="186"/>
    </row>
    <row r="120" spans="1:19" outlineLevel="1">
      <c r="A120" s="269" t="s">
        <v>490</v>
      </c>
      <c r="B120" s="276">
        <v>6666091600</v>
      </c>
      <c r="C120" s="276" t="s">
        <v>120</v>
      </c>
      <c r="D120" s="276" t="s">
        <v>121</v>
      </c>
      <c r="E120" s="184">
        <v>0.66912090513031985</v>
      </c>
      <c r="F120" s="184">
        <v>0.65664465665389593</v>
      </c>
      <c r="G120" s="184">
        <v>0.6444010369518115</v>
      </c>
      <c r="H120" s="184">
        <v>0.63487786891804099</v>
      </c>
      <c r="I120" s="184">
        <v>0.62549543735767599</v>
      </c>
      <c r="J120" s="184">
        <v>0.61625166242135565</v>
      </c>
      <c r="K120" s="184">
        <v>0.6113607762116624</v>
      </c>
      <c r="L120" s="184">
        <v>0.60650870655918876</v>
      </c>
      <c r="M120" s="184">
        <v>0.60169514539602065</v>
      </c>
      <c r="N120" s="184">
        <v>0.59134658024178932</v>
      </c>
      <c r="O120" s="184">
        <v>0.58117600023763061</v>
      </c>
      <c r="P120" s="184">
        <v>0.57118034421388753</v>
      </c>
      <c r="Q120" s="185">
        <f t="shared" si="19"/>
        <v>7.4100591202932797</v>
      </c>
      <c r="R120" s="186"/>
    </row>
    <row r="121" spans="1:19" s="281" customFormat="1">
      <c r="A121" s="269"/>
      <c r="B121" s="277" t="s">
        <v>523</v>
      </c>
      <c r="C121" s="278" t="s">
        <v>121</v>
      </c>
      <c r="D121" s="279"/>
      <c r="E121" s="190">
        <f t="shared" ref="E121:Q121" si="20">SUM(E110:E120)</f>
        <v>183.02969054753996</v>
      </c>
      <c r="F121" s="191">
        <f t="shared" si="20"/>
        <v>179.83512620955838</v>
      </c>
      <c r="G121" s="191">
        <f t="shared" si="20"/>
        <v>176.70013645687774</v>
      </c>
      <c r="H121" s="191">
        <f t="shared" si="20"/>
        <v>177.19910679306849</v>
      </c>
      <c r="I121" s="191">
        <f t="shared" si="20"/>
        <v>155.71007432783014</v>
      </c>
      <c r="J121" s="191">
        <f t="shared" si="20"/>
        <v>188.37863537821647</v>
      </c>
      <c r="K121" s="191">
        <f t="shared" si="20"/>
        <v>178.57403780299023</v>
      </c>
      <c r="L121" s="191">
        <f t="shared" si="20"/>
        <v>171.83301981672696</v>
      </c>
      <c r="M121" s="191">
        <f t="shared" si="20"/>
        <v>193.12434208374361</v>
      </c>
      <c r="N121" s="191">
        <f t="shared" si="20"/>
        <v>189.78204766674821</v>
      </c>
      <c r="O121" s="191">
        <f t="shared" si="20"/>
        <v>184.92195074785559</v>
      </c>
      <c r="P121" s="191">
        <f t="shared" si="20"/>
        <v>176.72183216884383</v>
      </c>
      <c r="Q121" s="190">
        <f t="shared" si="20"/>
        <v>2155.8099999999995</v>
      </c>
      <c r="R121" s="186" t="s">
        <v>142</v>
      </c>
    </row>
    <row r="122" spans="1:19" s="287" customFormat="1">
      <c r="A122" s="285"/>
      <c r="B122" s="286"/>
      <c r="C122" s="286"/>
      <c r="D122" s="286" t="s">
        <v>526</v>
      </c>
      <c r="E122" s="205">
        <f>SUM(E121,E109,E101,E93,E90,E86,E84,E82,E77,E28,E23,E14)</f>
        <v>1646.8007622767398</v>
      </c>
      <c r="F122" s="205">
        <f t="shared" ref="F122:Q122" si="21">+F121+F109+F101+F93+F90+F86+F84+F82+F77+F28+F14+F23</f>
        <v>1660.4738317539977</v>
      </c>
      <c r="G122" s="205">
        <f t="shared" si="21"/>
        <v>1701.1276565602743</v>
      </c>
      <c r="H122" s="205">
        <f t="shared" si="21"/>
        <v>1657.9163782207027</v>
      </c>
      <c r="I122" s="205">
        <f t="shared" si="21"/>
        <v>1736.3808655124731</v>
      </c>
      <c r="J122" s="205">
        <f t="shared" si="21"/>
        <v>1678.6747136610666</v>
      </c>
      <c r="K122" s="205">
        <f t="shared" si="21"/>
        <v>1666.8803359982471</v>
      </c>
      <c r="L122" s="205">
        <f t="shared" si="21"/>
        <v>1649.9126249259118</v>
      </c>
      <c r="M122" s="205">
        <f t="shared" si="21"/>
        <v>1755.7475042160606</v>
      </c>
      <c r="N122" s="205">
        <f t="shared" si="21"/>
        <v>1702.4611717096557</v>
      </c>
      <c r="O122" s="205">
        <f t="shared" si="21"/>
        <v>1669.6014977414238</v>
      </c>
      <c r="P122" s="205">
        <f t="shared" si="21"/>
        <v>1754.3564427603683</v>
      </c>
      <c r="Q122" s="206">
        <f t="shared" si="21"/>
        <v>20280.333785336919</v>
      </c>
      <c r="R122" s="186"/>
    </row>
    <row r="123" spans="1:19">
      <c r="E123" s="208"/>
      <c r="F123" s="208"/>
      <c r="G123" s="208"/>
      <c r="H123" s="208"/>
      <c r="I123" s="208"/>
      <c r="J123" s="208"/>
      <c r="K123" s="208"/>
      <c r="L123" s="208"/>
      <c r="M123" s="208"/>
      <c r="N123" s="208"/>
      <c r="O123" s="208"/>
      <c r="P123" s="208"/>
      <c r="Q123" s="208"/>
      <c r="R123" s="186"/>
      <c r="S123" s="273">
        <v>1754.3564427603683</v>
      </c>
    </row>
    <row r="124" spans="1:19">
      <c r="E124" s="208"/>
      <c r="F124" s="208"/>
      <c r="G124" s="208"/>
      <c r="H124" s="208"/>
      <c r="I124" s="208"/>
      <c r="J124" s="208"/>
      <c r="K124" s="208"/>
      <c r="L124" s="208"/>
      <c r="M124" s="208"/>
      <c r="N124" s="208"/>
      <c r="O124" s="208"/>
      <c r="P124" s="208"/>
      <c r="Q124" s="208"/>
      <c r="R124" s="186"/>
    </row>
    <row r="125" spans="1:19">
      <c r="E125" s="208"/>
      <c r="F125" s="208"/>
      <c r="G125" s="208"/>
      <c r="H125" s="208"/>
      <c r="I125" s="208"/>
      <c r="J125" s="208"/>
      <c r="K125" s="208"/>
      <c r="L125" s="208"/>
      <c r="M125" s="208"/>
      <c r="N125" s="208"/>
      <c r="O125" s="208"/>
      <c r="P125" s="208"/>
      <c r="Q125" s="208"/>
      <c r="R125" s="186"/>
    </row>
    <row r="126" spans="1:19" outlineLevel="1">
      <c r="A126" s="269" t="s">
        <v>498</v>
      </c>
      <c r="B126" s="288">
        <v>6666110110</v>
      </c>
      <c r="C126" s="288" t="s">
        <v>19</v>
      </c>
      <c r="D126" s="288"/>
      <c r="E126" s="210"/>
      <c r="F126" s="210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1">
        <f>F126+E126+G126+H126+I126+J126+K126+L126+M126+N126+O126+P126</f>
        <v>0</v>
      </c>
      <c r="R126" s="186"/>
    </row>
    <row r="127" spans="1:19" outlineLevel="1">
      <c r="A127" s="269" t="s">
        <v>498</v>
      </c>
      <c r="B127" s="276">
        <v>6666110112</v>
      </c>
      <c r="C127" s="276" t="s">
        <v>20</v>
      </c>
      <c r="D127" s="276"/>
      <c r="E127" s="184">
        <v>0.27989514529563786</v>
      </c>
      <c r="F127" s="184">
        <v>0.27989514529563786</v>
      </c>
      <c r="G127" s="184">
        <v>0.27989514529563786</v>
      </c>
      <c r="H127" s="184">
        <v>0.27989514529563786</v>
      </c>
      <c r="I127" s="184">
        <v>0.27989514529563786</v>
      </c>
      <c r="J127" s="184">
        <v>0.27989514529563786</v>
      </c>
      <c r="K127" s="184">
        <v>0.27989514529563786</v>
      </c>
      <c r="L127" s="184">
        <v>0.27989514529563786</v>
      </c>
      <c r="M127" s="184">
        <v>0.27989514529563786</v>
      </c>
      <c r="N127" s="184">
        <v>0.27989514529563786</v>
      </c>
      <c r="O127" s="184">
        <v>0.27989514529563786</v>
      </c>
      <c r="P127" s="184">
        <v>0.27989514529563786</v>
      </c>
      <c r="Q127" s="185">
        <f>F127+E127+G127+H127+I127+J127+K127+L127+M127+N127+O127+P127</f>
        <v>3.3587417435476552</v>
      </c>
      <c r="R127" s="186"/>
    </row>
    <row r="128" spans="1:19" outlineLevel="1">
      <c r="A128" s="269" t="s">
        <v>498</v>
      </c>
      <c r="B128" s="276">
        <v>6666110207</v>
      </c>
      <c r="C128" s="276" t="s">
        <v>21</v>
      </c>
      <c r="D128" s="276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/>
      <c r="Q128" s="185">
        <f>F128+E128+G128+H128+I128+J128+K128+L128+M128+N128+O128+P128</f>
        <v>0</v>
      </c>
    </row>
    <row r="129" spans="1:18" outlineLevel="1">
      <c r="A129" s="269" t="s">
        <v>498</v>
      </c>
      <c r="B129" s="276">
        <v>6666110506</v>
      </c>
      <c r="C129" s="276" t="s">
        <v>22</v>
      </c>
      <c r="D129" s="276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/>
      <c r="Q129" s="185">
        <f>F129+E129+G129+H129+I129+J129+K129+L129+M129+N129+O129+P129</f>
        <v>0</v>
      </c>
      <c r="R129" s="186"/>
    </row>
    <row r="130" spans="1:18" s="281" customFormat="1">
      <c r="A130" s="269"/>
      <c r="B130" s="277" t="s">
        <v>527</v>
      </c>
      <c r="C130" s="278" t="s">
        <v>24</v>
      </c>
      <c r="D130" s="279"/>
      <c r="E130" s="190">
        <f t="shared" ref="E130:Q130" si="22">SUM(E126:E129)</f>
        <v>0.27989514529563786</v>
      </c>
      <c r="F130" s="191">
        <f t="shared" si="22"/>
        <v>0.27989514529563786</v>
      </c>
      <c r="G130" s="191">
        <f t="shared" si="22"/>
        <v>0.27989514529563786</v>
      </c>
      <c r="H130" s="191">
        <f t="shared" si="22"/>
        <v>0.27989514529563786</v>
      </c>
      <c r="I130" s="191">
        <f t="shared" si="22"/>
        <v>0.27989514529563786</v>
      </c>
      <c r="J130" s="191">
        <f t="shared" si="22"/>
        <v>0.27989514529563786</v>
      </c>
      <c r="K130" s="191">
        <f t="shared" si="22"/>
        <v>0.27989514529563786</v>
      </c>
      <c r="L130" s="191">
        <f t="shared" si="22"/>
        <v>0.27989514529563786</v>
      </c>
      <c r="M130" s="191">
        <f t="shared" si="22"/>
        <v>0.27989514529563786</v>
      </c>
      <c r="N130" s="191">
        <f t="shared" si="22"/>
        <v>0.27989514529563786</v>
      </c>
      <c r="O130" s="191">
        <f t="shared" si="22"/>
        <v>0.27989514529563786</v>
      </c>
      <c r="P130" s="191">
        <f t="shared" si="22"/>
        <v>0.27989514529563786</v>
      </c>
      <c r="Q130" s="190">
        <f t="shared" si="22"/>
        <v>3.3587417435476552</v>
      </c>
      <c r="R130" s="186"/>
    </row>
    <row r="131" spans="1:18" outlineLevel="1">
      <c r="A131" s="269" t="s">
        <v>498</v>
      </c>
      <c r="B131" s="276">
        <v>6666010380</v>
      </c>
      <c r="C131" s="276" t="s">
        <v>26</v>
      </c>
      <c r="D131" s="276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/>
      <c r="Q131" s="185">
        <f>F131+E131+G131+H131+I131+J131+K131+L131+M131+N131+O131+P131</f>
        <v>0</v>
      </c>
    </row>
    <row r="132" spans="1:18" outlineLevel="1">
      <c r="A132" s="269" t="s">
        <v>498</v>
      </c>
      <c r="B132" s="276">
        <v>5102040406</v>
      </c>
      <c r="C132" s="276" t="s">
        <v>528</v>
      </c>
      <c r="D132" s="276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/>
      <c r="Q132" s="185">
        <f>F132+E132+G132+H132+I132+J132+K132+L132+M132+N132+O132+P132</f>
        <v>0</v>
      </c>
    </row>
    <row r="133" spans="1:18" s="281" customFormat="1">
      <c r="A133" s="269"/>
      <c r="B133" s="277" t="s">
        <v>529</v>
      </c>
      <c r="C133" s="278" t="s">
        <v>32</v>
      </c>
      <c r="D133" s="279"/>
      <c r="E133" s="190">
        <f>SUM(E131:E132)</f>
        <v>0</v>
      </c>
      <c r="F133" s="191">
        <f t="shared" ref="F133:L133" si="23">+F132</f>
        <v>0</v>
      </c>
      <c r="G133" s="191">
        <f t="shared" si="23"/>
        <v>0</v>
      </c>
      <c r="H133" s="191">
        <f t="shared" si="23"/>
        <v>0</v>
      </c>
      <c r="I133" s="191">
        <f t="shared" si="23"/>
        <v>0</v>
      </c>
      <c r="J133" s="191">
        <f t="shared" si="23"/>
        <v>0</v>
      </c>
      <c r="K133" s="191">
        <f t="shared" si="23"/>
        <v>0</v>
      </c>
      <c r="L133" s="191">
        <f t="shared" si="23"/>
        <v>0</v>
      </c>
      <c r="M133" s="191">
        <f>+M132+M131</f>
        <v>0</v>
      </c>
      <c r="N133" s="191">
        <f>+N132+N131</f>
        <v>0</v>
      </c>
      <c r="O133" s="191">
        <f>+O132+O131</f>
        <v>0</v>
      </c>
      <c r="P133" s="191">
        <v>0</v>
      </c>
      <c r="Q133" s="190">
        <f>+Q132+Q131</f>
        <v>0</v>
      </c>
      <c r="R133" s="179"/>
    </row>
    <row r="134" spans="1:18" outlineLevel="1">
      <c r="A134" s="269" t="s">
        <v>498</v>
      </c>
      <c r="B134" s="276">
        <v>6666029996</v>
      </c>
      <c r="C134" s="276" t="s">
        <v>511</v>
      </c>
      <c r="D134" s="276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/>
      <c r="Q134" s="185">
        <f t="shared" ref="Q134:Q170" si="24">F134+E134+G134+H134+I134+J134+K134+L134+M134+N134+O134+P134</f>
        <v>0</v>
      </c>
    </row>
    <row r="135" spans="1:18" outlineLevel="1">
      <c r="A135" s="269" t="s">
        <v>498</v>
      </c>
      <c r="B135" s="276">
        <v>6666029700</v>
      </c>
      <c r="C135" s="276" t="s">
        <v>169</v>
      </c>
      <c r="D135" s="276"/>
      <c r="E135" s="184">
        <v>5.2407509681821169</v>
      </c>
      <c r="F135" s="184">
        <v>5.2407509681821169</v>
      </c>
      <c r="G135" s="184">
        <v>5.2407509681821169</v>
      </c>
      <c r="H135" s="184">
        <v>5.2407509681821169</v>
      </c>
      <c r="I135" s="184">
        <v>5.2407509681821169</v>
      </c>
      <c r="J135" s="184">
        <v>5.2407509681821169</v>
      </c>
      <c r="K135" s="184">
        <v>5.2407509681821169</v>
      </c>
      <c r="L135" s="184">
        <v>5.2407509681821169</v>
      </c>
      <c r="M135" s="184">
        <v>5.2407509681821169</v>
      </c>
      <c r="N135" s="184">
        <v>5.2407509681821169</v>
      </c>
      <c r="O135" s="184">
        <v>5.2407509681821169</v>
      </c>
      <c r="P135" s="184">
        <v>5.2407509681821169</v>
      </c>
      <c r="Q135" s="185">
        <f t="shared" si="24"/>
        <v>62.889011618185414</v>
      </c>
    </row>
    <row r="136" spans="1:18" outlineLevel="1">
      <c r="A136" s="269" t="s">
        <v>498</v>
      </c>
      <c r="B136" s="276">
        <v>6666010322</v>
      </c>
      <c r="C136" s="276" t="s">
        <v>48</v>
      </c>
      <c r="D136" s="276"/>
      <c r="E136" s="184">
        <v>2.9365637814514014</v>
      </c>
      <c r="F136" s="184">
        <v>2.9365637814514014</v>
      </c>
      <c r="G136" s="184">
        <v>2.9365637814514014</v>
      </c>
      <c r="H136" s="184">
        <v>2.9365637814514014</v>
      </c>
      <c r="I136" s="184">
        <v>2.9365637814514014</v>
      </c>
      <c r="J136" s="184">
        <v>2.9365637814514014</v>
      </c>
      <c r="K136" s="184">
        <v>2.9365637814514014</v>
      </c>
      <c r="L136" s="184">
        <v>2.9365637814514014</v>
      </c>
      <c r="M136" s="184">
        <v>2.9365637814514014</v>
      </c>
      <c r="N136" s="184">
        <v>2.9365637814514014</v>
      </c>
      <c r="O136" s="184">
        <v>2.9365637814514014</v>
      </c>
      <c r="P136" s="184">
        <v>2.9365637814514014</v>
      </c>
      <c r="Q136" s="185">
        <f t="shared" si="24"/>
        <v>35.238765377416819</v>
      </c>
    </row>
    <row r="137" spans="1:18" outlineLevel="1">
      <c r="A137" s="269" t="s">
        <v>498</v>
      </c>
      <c r="B137" s="276">
        <v>6666020495</v>
      </c>
      <c r="C137" s="276" t="s">
        <v>66</v>
      </c>
      <c r="D137" s="276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/>
      <c r="Q137" s="185">
        <f t="shared" si="24"/>
        <v>0</v>
      </c>
    </row>
    <row r="138" spans="1:18" outlineLevel="1">
      <c r="A138" s="269" t="s">
        <v>498</v>
      </c>
      <c r="B138" s="276">
        <v>5301060000</v>
      </c>
      <c r="C138" s="276" t="s">
        <v>43</v>
      </c>
      <c r="D138" s="276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/>
      <c r="Q138" s="185">
        <f t="shared" si="24"/>
        <v>0</v>
      </c>
    </row>
    <row r="139" spans="1:18" outlineLevel="1">
      <c r="A139" s="269" t="s">
        <v>498</v>
      </c>
      <c r="B139" s="276">
        <v>5601050000</v>
      </c>
      <c r="C139" s="276" t="s">
        <v>46</v>
      </c>
      <c r="D139" s="276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/>
      <c r="Q139" s="185">
        <f t="shared" si="24"/>
        <v>0</v>
      </c>
    </row>
    <row r="140" spans="1:18" outlineLevel="1">
      <c r="A140" s="269" t="s">
        <v>498</v>
      </c>
      <c r="B140" s="276">
        <v>5601050100</v>
      </c>
      <c r="C140" s="276" t="s">
        <v>45</v>
      </c>
      <c r="D140" s="276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/>
      <c r="Q140" s="185">
        <f t="shared" si="24"/>
        <v>0</v>
      </c>
    </row>
    <row r="141" spans="1:18" outlineLevel="1">
      <c r="A141" s="269" t="s">
        <v>498</v>
      </c>
      <c r="B141" s="276">
        <v>5601080000</v>
      </c>
      <c r="C141" s="276" t="s">
        <v>530</v>
      </c>
      <c r="D141" s="276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/>
      <c r="Q141" s="185">
        <f t="shared" si="24"/>
        <v>0</v>
      </c>
    </row>
    <row r="142" spans="1:18" outlineLevel="1">
      <c r="A142" s="269" t="s">
        <v>498</v>
      </c>
      <c r="B142" s="276">
        <v>6666020101</v>
      </c>
      <c r="C142" s="276" t="s">
        <v>49</v>
      </c>
      <c r="D142" s="276"/>
      <c r="E142" s="184">
        <v>0.75516464632609037</v>
      </c>
      <c r="F142" s="184">
        <v>0.75516464632609037</v>
      </c>
      <c r="G142" s="184">
        <v>0.75516464632609037</v>
      </c>
      <c r="H142" s="184">
        <v>0.75516464632609037</v>
      </c>
      <c r="I142" s="184">
        <v>0.75516464632609037</v>
      </c>
      <c r="J142" s="184">
        <v>0.75516464632609037</v>
      </c>
      <c r="K142" s="184">
        <v>0.75516464632609037</v>
      </c>
      <c r="L142" s="184">
        <v>0.75516464632609037</v>
      </c>
      <c r="M142" s="184">
        <v>0.75516464632609037</v>
      </c>
      <c r="N142" s="184">
        <v>0.75516464632609037</v>
      </c>
      <c r="O142" s="184">
        <v>0.75516464632609037</v>
      </c>
      <c r="P142" s="184">
        <v>0.75516464632609037</v>
      </c>
      <c r="Q142" s="185">
        <f t="shared" si="24"/>
        <v>9.0619757559130836</v>
      </c>
    </row>
    <row r="143" spans="1:18" outlineLevel="1">
      <c r="A143" s="269" t="s">
        <v>498</v>
      </c>
      <c r="B143" s="276">
        <v>6666021200</v>
      </c>
      <c r="C143" s="276" t="s">
        <v>531</v>
      </c>
      <c r="D143" s="276"/>
      <c r="E143" s="184">
        <v>2.5777388113602617</v>
      </c>
      <c r="F143" s="184">
        <v>2.5777388113602617</v>
      </c>
      <c r="G143" s="184">
        <v>2.5777388113602617</v>
      </c>
      <c r="H143" s="184">
        <v>2.5777388113602617</v>
      </c>
      <c r="I143" s="184">
        <v>2.5777388113602617</v>
      </c>
      <c r="J143" s="184">
        <v>2.5777388113602617</v>
      </c>
      <c r="K143" s="184">
        <v>2.5777388113602617</v>
      </c>
      <c r="L143" s="184">
        <v>2.5777388113602617</v>
      </c>
      <c r="M143" s="184">
        <v>2.5777388113602617</v>
      </c>
      <c r="N143" s="184">
        <v>2.5777388113602617</v>
      </c>
      <c r="O143" s="184">
        <v>2.5777388113602617</v>
      </c>
      <c r="P143" s="184">
        <v>2.5777388113602617</v>
      </c>
      <c r="Q143" s="185">
        <f t="shared" si="24"/>
        <v>30.932865736323148</v>
      </c>
    </row>
    <row r="144" spans="1:18" outlineLevel="1">
      <c r="A144" s="269" t="s">
        <v>498</v>
      </c>
      <c r="B144" s="276">
        <v>6666020201</v>
      </c>
      <c r="C144" s="276" t="s">
        <v>50</v>
      </c>
      <c r="D144" s="276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/>
      <c r="Q144" s="185">
        <f t="shared" si="24"/>
        <v>0</v>
      </c>
    </row>
    <row r="145" spans="1:17" outlineLevel="1">
      <c r="A145" s="269" t="s">
        <v>498</v>
      </c>
      <c r="B145" s="276">
        <v>6666020202</v>
      </c>
      <c r="C145" s="276" t="s">
        <v>51</v>
      </c>
      <c r="D145" s="276"/>
      <c r="E145" s="184">
        <v>0.92789535591941186</v>
      </c>
      <c r="F145" s="184">
        <v>0.92789535591941186</v>
      </c>
      <c r="G145" s="184">
        <v>0.92789535591941186</v>
      </c>
      <c r="H145" s="184">
        <v>0.92789535591941186</v>
      </c>
      <c r="I145" s="184">
        <v>0.92789535591941186</v>
      </c>
      <c r="J145" s="184">
        <v>0.92789535591941186</v>
      </c>
      <c r="K145" s="184">
        <v>0.92789535591941186</v>
      </c>
      <c r="L145" s="184">
        <v>0.92789535591941186</v>
      </c>
      <c r="M145" s="184">
        <v>0.92789535591941186</v>
      </c>
      <c r="N145" s="184">
        <v>0.92789535591941186</v>
      </c>
      <c r="O145" s="184">
        <v>0.92789535591941186</v>
      </c>
      <c r="P145" s="184">
        <v>0.92789535591941186</v>
      </c>
      <c r="Q145" s="185">
        <f t="shared" si="24"/>
        <v>11.134744271032943</v>
      </c>
    </row>
    <row r="146" spans="1:17" outlineLevel="1">
      <c r="A146" s="269" t="s">
        <v>498</v>
      </c>
      <c r="B146" s="276">
        <v>6666020204</v>
      </c>
      <c r="C146" s="276" t="s">
        <v>53</v>
      </c>
      <c r="D146" s="276"/>
      <c r="E146" s="184">
        <v>0.51275109559936671</v>
      </c>
      <c r="F146" s="184">
        <v>0.51275109559936671</v>
      </c>
      <c r="G146" s="184">
        <v>0.51275109559936671</v>
      </c>
      <c r="H146" s="184">
        <v>0.51275109559936671</v>
      </c>
      <c r="I146" s="184">
        <v>0.51275109559936671</v>
      </c>
      <c r="J146" s="184">
        <v>0.51275109559936671</v>
      </c>
      <c r="K146" s="184">
        <v>0.51275109559936671</v>
      </c>
      <c r="L146" s="184">
        <v>0.51275109559936671</v>
      </c>
      <c r="M146" s="184">
        <v>0.51275109559936671</v>
      </c>
      <c r="N146" s="184">
        <v>0.51275109559936671</v>
      </c>
      <c r="O146" s="184">
        <v>0.51275109559936671</v>
      </c>
      <c r="P146" s="184">
        <v>0.51275109559936671</v>
      </c>
      <c r="Q146" s="185">
        <f t="shared" si="24"/>
        <v>6.1530131471923992</v>
      </c>
    </row>
    <row r="147" spans="1:17" outlineLevel="1">
      <c r="A147" s="269" t="s">
        <v>498</v>
      </c>
      <c r="B147" s="276">
        <v>6666020301</v>
      </c>
      <c r="C147" s="276" t="s">
        <v>77</v>
      </c>
      <c r="D147" s="276"/>
      <c r="E147" s="184">
        <v>0.34041266800315922</v>
      </c>
      <c r="F147" s="184">
        <v>0.34041266800315922</v>
      </c>
      <c r="G147" s="184">
        <v>0.34041266800315922</v>
      </c>
      <c r="H147" s="184">
        <v>0.34041266800315922</v>
      </c>
      <c r="I147" s="184">
        <v>0.34041266800315922</v>
      </c>
      <c r="J147" s="184">
        <v>0.34041266800315922</v>
      </c>
      <c r="K147" s="184">
        <v>0.34041266800315922</v>
      </c>
      <c r="L147" s="184">
        <v>0.34041266800315922</v>
      </c>
      <c r="M147" s="184">
        <v>0.34041266800315922</v>
      </c>
      <c r="N147" s="184">
        <v>0.34041266800315922</v>
      </c>
      <c r="O147" s="184">
        <v>0.34041266800315922</v>
      </c>
      <c r="P147" s="184">
        <v>0.34041266800315922</v>
      </c>
      <c r="Q147" s="185">
        <f t="shared" si="24"/>
        <v>4.0849520160379109</v>
      </c>
    </row>
    <row r="148" spans="1:17" outlineLevel="1">
      <c r="A148" s="269" t="s">
        <v>498</v>
      </c>
      <c r="B148" s="276">
        <v>6666020403</v>
      </c>
      <c r="C148" s="276" t="s">
        <v>508</v>
      </c>
      <c r="D148" s="276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/>
      <c r="Q148" s="185">
        <f t="shared" si="24"/>
        <v>0</v>
      </c>
    </row>
    <row r="149" spans="1:17" outlineLevel="1">
      <c r="A149" s="269" t="s">
        <v>498</v>
      </c>
      <c r="B149" s="276">
        <v>6666020504</v>
      </c>
      <c r="C149" s="276" t="s">
        <v>40</v>
      </c>
      <c r="D149" s="276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5">
        <f t="shared" si="24"/>
        <v>0</v>
      </c>
    </row>
    <row r="150" spans="1:17" outlineLevel="1">
      <c r="A150" s="269" t="s">
        <v>498</v>
      </c>
      <c r="B150" s="276">
        <v>6666020508</v>
      </c>
      <c r="C150" s="276" t="s">
        <v>55</v>
      </c>
      <c r="D150" s="276"/>
      <c r="E150" s="184">
        <v>2.0963003872728463E-2</v>
      </c>
      <c r="F150" s="184">
        <v>2.0963003872728463E-2</v>
      </c>
      <c r="G150" s="184">
        <v>2.0963003872728463E-2</v>
      </c>
      <c r="H150" s="184">
        <v>2.0963003872728463E-2</v>
      </c>
      <c r="I150" s="184">
        <v>2.0963003872728463E-2</v>
      </c>
      <c r="J150" s="184">
        <v>2.0963003872728463E-2</v>
      </c>
      <c r="K150" s="184">
        <v>2.0963003872728463E-2</v>
      </c>
      <c r="L150" s="184">
        <v>2.0963003872728463E-2</v>
      </c>
      <c r="M150" s="184">
        <v>2.0963003872728463E-2</v>
      </c>
      <c r="N150" s="184">
        <v>2.0963003872728463E-2</v>
      </c>
      <c r="O150" s="184">
        <v>2.0963003872728463E-2</v>
      </c>
      <c r="P150" s="184">
        <v>2.0963003872728463E-2</v>
      </c>
      <c r="Q150" s="185">
        <f t="shared" si="24"/>
        <v>0.25155604647274149</v>
      </c>
    </row>
    <row r="151" spans="1:17" outlineLevel="1">
      <c r="A151" s="269" t="s">
        <v>498</v>
      </c>
      <c r="B151" s="276">
        <v>6666020601</v>
      </c>
      <c r="C151" s="276" t="s">
        <v>532</v>
      </c>
      <c r="D151" s="276"/>
      <c r="E151" s="184">
        <v>0.76075823827431899</v>
      </c>
      <c r="F151" s="184">
        <v>0.76075823827431899</v>
      </c>
      <c r="G151" s="184">
        <v>0.76075823827431899</v>
      </c>
      <c r="H151" s="184">
        <v>0.76075823827431899</v>
      </c>
      <c r="I151" s="184">
        <v>0.76075823827431899</v>
      </c>
      <c r="J151" s="184">
        <v>0.76075823827431899</v>
      </c>
      <c r="K151" s="184">
        <v>0.76075823827431899</v>
      </c>
      <c r="L151" s="184">
        <v>0.76075823827431899</v>
      </c>
      <c r="M151" s="184">
        <v>0.76075823827431899</v>
      </c>
      <c r="N151" s="184">
        <v>0.76075823827431899</v>
      </c>
      <c r="O151" s="184">
        <v>0.76075823827431899</v>
      </c>
      <c r="P151" s="184">
        <v>0.76075823827431899</v>
      </c>
      <c r="Q151" s="185">
        <f t="shared" si="24"/>
        <v>9.1290988592918261</v>
      </c>
    </row>
    <row r="152" spans="1:17" outlineLevel="1">
      <c r="A152" s="269" t="s">
        <v>498</v>
      </c>
      <c r="B152" s="276">
        <v>6666020701</v>
      </c>
      <c r="C152" s="276" t="s">
        <v>57</v>
      </c>
      <c r="D152" s="276"/>
      <c r="E152" s="184">
        <v>19.23127666666667</v>
      </c>
      <c r="F152" s="184">
        <v>19.23127666666667</v>
      </c>
      <c r="G152" s="184">
        <v>19.23127666666667</v>
      </c>
      <c r="H152" s="184">
        <v>19.23127666666667</v>
      </c>
      <c r="I152" s="184">
        <v>19.23127666666667</v>
      </c>
      <c r="J152" s="184">
        <v>19.23127666666667</v>
      </c>
      <c r="K152" s="184">
        <v>19.23127666666667</v>
      </c>
      <c r="L152" s="184">
        <v>19.23127666666667</v>
      </c>
      <c r="M152" s="184">
        <v>19.23127666666667</v>
      </c>
      <c r="N152" s="184">
        <v>19.23127666666667</v>
      </c>
      <c r="O152" s="184">
        <v>19.23127666666667</v>
      </c>
      <c r="P152" s="184">
        <v>19.23127666666667</v>
      </c>
      <c r="Q152" s="185">
        <f t="shared" si="24"/>
        <v>230.77532000000005</v>
      </c>
    </row>
    <row r="153" spans="1:17" outlineLevel="1">
      <c r="A153" s="269" t="s">
        <v>498</v>
      </c>
      <c r="B153" s="276">
        <v>6666020801</v>
      </c>
      <c r="C153" s="276" t="s">
        <v>533</v>
      </c>
      <c r="D153" s="276"/>
      <c r="E153" s="184">
        <v>0.92241666666666666</v>
      </c>
      <c r="F153" s="184">
        <v>0.92241666666666666</v>
      </c>
      <c r="G153" s="184">
        <v>0.92241666666666666</v>
      </c>
      <c r="H153" s="184">
        <v>0.92241666666666666</v>
      </c>
      <c r="I153" s="184">
        <v>0.92241666666666666</v>
      </c>
      <c r="J153" s="184">
        <v>0.92241666666666666</v>
      </c>
      <c r="K153" s="184">
        <v>0.92241666666666666</v>
      </c>
      <c r="L153" s="184">
        <v>0.92241666666666666</v>
      </c>
      <c r="M153" s="184">
        <v>0.92241666666666666</v>
      </c>
      <c r="N153" s="184">
        <v>0.92241666666666666</v>
      </c>
      <c r="O153" s="184">
        <v>0.92241666666666666</v>
      </c>
      <c r="P153" s="184">
        <v>0.92241666666666666</v>
      </c>
      <c r="Q153" s="185">
        <f t="shared" si="24"/>
        <v>11.069000000000001</v>
      </c>
    </row>
    <row r="154" spans="1:17" outlineLevel="1">
      <c r="A154" s="269" t="s">
        <v>498</v>
      </c>
      <c r="B154" s="276">
        <v>6666020803</v>
      </c>
      <c r="C154" s="276" t="s">
        <v>59</v>
      </c>
      <c r="D154" s="276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/>
      <c r="Q154" s="185">
        <f t="shared" si="24"/>
        <v>0</v>
      </c>
    </row>
    <row r="155" spans="1:17" outlineLevel="1">
      <c r="A155" s="269" t="s">
        <v>498</v>
      </c>
      <c r="B155" s="276">
        <v>6666021100</v>
      </c>
      <c r="C155" s="276" t="s">
        <v>60</v>
      </c>
      <c r="D155" s="276"/>
      <c r="E155" s="184">
        <v>1.0563679613588433</v>
      </c>
      <c r="F155" s="184">
        <v>1.0563679613588433</v>
      </c>
      <c r="G155" s="184">
        <v>1.0563679613588433</v>
      </c>
      <c r="H155" s="184">
        <v>1.0563679613588433</v>
      </c>
      <c r="I155" s="184">
        <v>1.0563679613588433</v>
      </c>
      <c r="J155" s="184">
        <v>1.0563679613588433</v>
      </c>
      <c r="K155" s="184">
        <v>1.0563679613588433</v>
      </c>
      <c r="L155" s="184">
        <v>1.0563679613588433</v>
      </c>
      <c r="M155" s="184">
        <v>1.0563679613588433</v>
      </c>
      <c r="N155" s="184">
        <v>1.0563679613588433</v>
      </c>
      <c r="O155" s="184">
        <v>1.0563679613588433</v>
      </c>
      <c r="P155" s="184">
        <v>1.0563679613588433</v>
      </c>
      <c r="Q155" s="185">
        <f t="shared" si="24"/>
        <v>12.676415536306118</v>
      </c>
    </row>
    <row r="156" spans="1:17" outlineLevel="1">
      <c r="A156" s="269" t="s">
        <v>498</v>
      </c>
      <c r="B156" s="276">
        <v>6666021102</v>
      </c>
      <c r="C156" s="276" t="s">
        <v>534</v>
      </c>
      <c r="D156" s="276"/>
      <c r="E156" s="184">
        <v>2.8498652106977702</v>
      </c>
      <c r="F156" s="184">
        <v>2.8498652106977702</v>
      </c>
      <c r="G156" s="184">
        <v>2.8498652106977702</v>
      </c>
      <c r="H156" s="184">
        <v>2.8498652106977702</v>
      </c>
      <c r="I156" s="184">
        <v>2.8498652106977702</v>
      </c>
      <c r="J156" s="184">
        <v>2.8498652106977702</v>
      </c>
      <c r="K156" s="184">
        <v>2.8498652106977702</v>
      </c>
      <c r="L156" s="184">
        <v>2.8498652106977702</v>
      </c>
      <c r="M156" s="184">
        <v>2.8498652106977702</v>
      </c>
      <c r="N156" s="184">
        <v>2.8498652106977702</v>
      </c>
      <c r="O156" s="184">
        <v>2.8498652106977702</v>
      </c>
      <c r="P156" s="184">
        <v>2.8498652106977702</v>
      </c>
      <c r="Q156" s="185">
        <f t="shared" si="24"/>
        <v>34.198382528373251</v>
      </c>
    </row>
    <row r="157" spans="1:17" outlineLevel="1">
      <c r="A157" s="269" t="s">
        <v>498</v>
      </c>
      <c r="B157" s="276">
        <v>6666021104</v>
      </c>
      <c r="C157" s="276" t="s">
        <v>510</v>
      </c>
      <c r="D157" s="276"/>
      <c r="E157" s="184">
        <v>0.54098699486549551</v>
      </c>
      <c r="F157" s="184">
        <v>0.54098699486549551</v>
      </c>
      <c r="G157" s="184">
        <v>0.54098699486549551</v>
      </c>
      <c r="H157" s="184">
        <v>0.54098699486549551</v>
      </c>
      <c r="I157" s="184">
        <v>0.54098699486549551</v>
      </c>
      <c r="J157" s="184">
        <v>0.54098699486549551</v>
      </c>
      <c r="K157" s="184">
        <v>0.54098699486549551</v>
      </c>
      <c r="L157" s="184">
        <v>0.54098699486549551</v>
      </c>
      <c r="M157" s="184">
        <v>0.54098699486549551</v>
      </c>
      <c r="N157" s="184">
        <v>0.54098699486549551</v>
      </c>
      <c r="O157" s="184">
        <v>0.54098699486549551</v>
      </c>
      <c r="P157" s="184">
        <v>0.54098699486549551</v>
      </c>
      <c r="Q157" s="185">
        <f t="shared" si="24"/>
        <v>6.4918439383859443</v>
      </c>
    </row>
    <row r="158" spans="1:17" outlineLevel="1">
      <c r="A158" s="269" t="s">
        <v>498</v>
      </c>
      <c r="B158" s="276">
        <v>6666021103</v>
      </c>
      <c r="C158" s="276" t="s">
        <v>535</v>
      </c>
      <c r="D158" s="276"/>
      <c r="E158" s="184">
        <v>3.6765225741053236</v>
      </c>
      <c r="F158" s="184">
        <v>3.6765225741053236</v>
      </c>
      <c r="G158" s="184">
        <v>3.6765225741053236</v>
      </c>
      <c r="H158" s="184">
        <v>3.6765225741053236</v>
      </c>
      <c r="I158" s="184">
        <v>3.6765225741053236</v>
      </c>
      <c r="J158" s="184">
        <v>3.6765225741053236</v>
      </c>
      <c r="K158" s="184">
        <v>3.6765225741053236</v>
      </c>
      <c r="L158" s="184">
        <v>3.6765225741053236</v>
      </c>
      <c r="M158" s="184">
        <v>3.6765225741053236</v>
      </c>
      <c r="N158" s="184">
        <v>3.6765225741053236</v>
      </c>
      <c r="O158" s="184">
        <v>3.6765225741053236</v>
      </c>
      <c r="P158" s="184">
        <v>3.6765225741053236</v>
      </c>
      <c r="Q158" s="185">
        <f t="shared" si="24"/>
        <v>44.118270889263869</v>
      </c>
    </row>
    <row r="159" spans="1:17" outlineLevel="1">
      <c r="A159" s="269" t="s">
        <v>498</v>
      </c>
      <c r="B159" s="276">
        <v>6666021300</v>
      </c>
      <c r="C159" s="276" t="s">
        <v>536</v>
      </c>
      <c r="D159" s="276"/>
      <c r="E159" s="184">
        <v>3.5101284159638992</v>
      </c>
      <c r="F159" s="184">
        <v>3.5101284159638992</v>
      </c>
      <c r="G159" s="184">
        <v>3.5101284159638992</v>
      </c>
      <c r="H159" s="184">
        <v>3.5101284159638992</v>
      </c>
      <c r="I159" s="184">
        <v>3.5101284159638992</v>
      </c>
      <c r="J159" s="184">
        <v>3.5101284159638992</v>
      </c>
      <c r="K159" s="184">
        <v>3.5101284159638992</v>
      </c>
      <c r="L159" s="184">
        <v>3.5101284159638992</v>
      </c>
      <c r="M159" s="184">
        <v>3.5101284159638992</v>
      </c>
      <c r="N159" s="184">
        <v>3.5101284159638992</v>
      </c>
      <c r="O159" s="184">
        <v>3.5101284159638992</v>
      </c>
      <c r="P159" s="184">
        <v>3.5101284159638992</v>
      </c>
      <c r="Q159" s="185">
        <f t="shared" si="24"/>
        <v>42.121540991566782</v>
      </c>
    </row>
    <row r="160" spans="1:17" outlineLevel="1">
      <c r="A160" s="269" t="s">
        <v>498</v>
      </c>
      <c r="B160" s="276">
        <v>6666021902</v>
      </c>
      <c r="C160" s="276" t="s">
        <v>61</v>
      </c>
      <c r="D160" s="276"/>
      <c r="E160" s="184">
        <v>4.0154807735789833</v>
      </c>
      <c r="F160" s="184">
        <v>4.0154807735789833</v>
      </c>
      <c r="G160" s="184">
        <v>4.0154807735789833</v>
      </c>
      <c r="H160" s="184">
        <v>4.0154807735789833</v>
      </c>
      <c r="I160" s="184">
        <v>4.0154807735789833</v>
      </c>
      <c r="J160" s="184">
        <v>4.0154807735789833</v>
      </c>
      <c r="K160" s="184">
        <v>4.0154807735789833</v>
      </c>
      <c r="L160" s="184">
        <v>4.0154807735789833</v>
      </c>
      <c r="M160" s="184">
        <v>4.0154807735789833</v>
      </c>
      <c r="N160" s="184">
        <v>4.0154807735789833</v>
      </c>
      <c r="O160" s="184">
        <v>4.0154807735789833</v>
      </c>
      <c r="P160" s="184">
        <v>4.0154807735789833</v>
      </c>
      <c r="Q160" s="185">
        <f t="shared" si="24"/>
        <v>48.18576928294781</v>
      </c>
    </row>
    <row r="161" spans="1:18" outlineLevel="1">
      <c r="A161" s="269" t="s">
        <v>498</v>
      </c>
      <c r="B161" s="276">
        <v>6666022100</v>
      </c>
      <c r="C161" s="276" t="s">
        <v>62</v>
      </c>
      <c r="D161" s="276"/>
      <c r="E161" s="184">
        <v>0.54428702361735581</v>
      </c>
      <c r="F161" s="184">
        <v>0.54428702361735581</v>
      </c>
      <c r="G161" s="184">
        <v>0.54428702361735581</v>
      </c>
      <c r="H161" s="184">
        <v>0.54428702361735581</v>
      </c>
      <c r="I161" s="184">
        <v>0.54428702361735581</v>
      </c>
      <c r="J161" s="184">
        <v>0.54428702361735581</v>
      </c>
      <c r="K161" s="184">
        <v>0.54428702361735581</v>
      </c>
      <c r="L161" s="184">
        <v>0.54428702361735581</v>
      </c>
      <c r="M161" s="184">
        <v>0.54428702361735581</v>
      </c>
      <c r="N161" s="184">
        <v>0.54428702361735581</v>
      </c>
      <c r="O161" s="184">
        <v>0.54428702361735581</v>
      </c>
      <c r="P161" s="184">
        <v>0.54428702361735581</v>
      </c>
      <c r="Q161" s="185">
        <f t="shared" si="24"/>
        <v>6.5314442834082698</v>
      </c>
    </row>
    <row r="162" spans="1:18" outlineLevel="1">
      <c r="A162" s="269" t="s">
        <v>490</v>
      </c>
      <c r="B162" s="276">
        <v>6666022300</v>
      </c>
      <c r="C162" s="276" t="s">
        <v>63</v>
      </c>
      <c r="D162" s="276"/>
      <c r="E162" s="184">
        <v>6.5254691840784469</v>
      </c>
      <c r="F162" s="184">
        <v>6.8746621764649749</v>
      </c>
      <c r="G162" s="184">
        <v>6.8649923510443909</v>
      </c>
      <c r="H162" s="184">
        <v>6.7070705652590243</v>
      </c>
      <c r="I162" s="184">
        <v>7.3633316206119588</v>
      </c>
      <c r="J162" s="184">
        <v>7.0211712700538156</v>
      </c>
      <c r="K162" s="184">
        <v>6.8708278784628449</v>
      </c>
      <c r="L162" s="184">
        <v>6.7982221634476678</v>
      </c>
      <c r="M162" s="184">
        <v>7.4553499912416399</v>
      </c>
      <c r="N162" s="184">
        <v>7.034408361020259</v>
      </c>
      <c r="O162" s="184">
        <v>6.8599646778624859</v>
      </c>
      <c r="P162" s="184">
        <v>7.3203600591985065</v>
      </c>
      <c r="Q162" s="185">
        <f t="shared" si="24"/>
        <v>83.695830298746003</v>
      </c>
      <c r="R162" s="179" t="s">
        <v>537</v>
      </c>
    </row>
    <row r="163" spans="1:18" outlineLevel="1">
      <c r="A163" s="269" t="s">
        <v>498</v>
      </c>
      <c r="B163" s="276">
        <v>6666029900</v>
      </c>
      <c r="C163" s="276" t="s">
        <v>64</v>
      </c>
      <c r="D163" s="276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5">
        <f t="shared" si="24"/>
        <v>0</v>
      </c>
    </row>
    <row r="164" spans="1:18" outlineLevel="1">
      <c r="A164" s="269" t="s">
        <v>498</v>
      </c>
      <c r="B164" s="276">
        <v>6666029997</v>
      </c>
      <c r="C164" s="276" t="s">
        <v>65</v>
      </c>
      <c r="D164" s="276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/>
      <c r="Q164" s="185">
        <f t="shared" si="24"/>
        <v>0</v>
      </c>
    </row>
    <row r="165" spans="1:18" outlineLevel="1">
      <c r="A165" s="269" t="s">
        <v>498</v>
      </c>
      <c r="B165" s="276">
        <v>6666031100</v>
      </c>
      <c r="C165" s="276" t="s">
        <v>538</v>
      </c>
      <c r="D165" s="276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/>
      <c r="Q165" s="185">
        <f t="shared" si="24"/>
        <v>0</v>
      </c>
    </row>
    <row r="166" spans="1:18" outlineLevel="1">
      <c r="A166" s="269" t="s">
        <v>498</v>
      </c>
      <c r="B166" s="276">
        <v>6666050107</v>
      </c>
      <c r="C166" s="276" t="s">
        <v>69</v>
      </c>
      <c r="D166" s="276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/>
      <c r="Q166" s="185">
        <f t="shared" si="24"/>
        <v>0</v>
      </c>
    </row>
    <row r="167" spans="1:18" outlineLevel="1">
      <c r="A167" s="269" t="s">
        <v>498</v>
      </c>
      <c r="B167" s="276">
        <v>6666079999</v>
      </c>
      <c r="C167" s="276" t="s">
        <v>258</v>
      </c>
      <c r="D167" s="276"/>
      <c r="E167" s="184">
        <v>90.697222500000009</v>
      </c>
      <c r="F167" s="184">
        <v>90.697222500000009</v>
      </c>
      <c r="G167" s="184">
        <v>90.697222500000009</v>
      </c>
      <c r="H167" s="184">
        <v>90.697222500000009</v>
      </c>
      <c r="I167" s="184">
        <v>90.697222500000009</v>
      </c>
      <c r="J167" s="184">
        <v>90.697222500000009</v>
      </c>
      <c r="K167" s="184">
        <v>90.697222500000009</v>
      </c>
      <c r="L167" s="184">
        <v>90.697222500000009</v>
      </c>
      <c r="M167" s="184">
        <v>90.697222500000009</v>
      </c>
      <c r="N167" s="184">
        <v>90.697222500000009</v>
      </c>
      <c r="O167" s="184">
        <v>90.697222500000009</v>
      </c>
      <c r="P167" s="184">
        <v>90.697222500000009</v>
      </c>
      <c r="Q167" s="185">
        <f t="shared" si="24"/>
        <v>1088.3666699999999</v>
      </c>
      <c r="R167" s="179" t="s">
        <v>464</v>
      </c>
    </row>
    <row r="168" spans="1:18" outlineLevel="1">
      <c r="A168" s="269" t="s">
        <v>498</v>
      </c>
      <c r="B168" s="276">
        <v>6666090100</v>
      </c>
      <c r="C168" s="276" t="s">
        <v>539</v>
      </c>
      <c r="D168" s="276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/>
      <c r="Q168" s="185">
        <f t="shared" si="24"/>
        <v>0</v>
      </c>
    </row>
    <row r="169" spans="1:18" outlineLevel="1">
      <c r="A169" s="269" t="s">
        <v>498</v>
      </c>
      <c r="B169" s="276">
        <v>6666093800</v>
      </c>
      <c r="C169" s="276" t="s">
        <v>76</v>
      </c>
      <c r="D169" s="276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/>
      <c r="Q169" s="185">
        <f t="shared" si="24"/>
        <v>0</v>
      </c>
    </row>
    <row r="170" spans="1:18" outlineLevel="1">
      <c r="A170" s="269" t="s">
        <v>498</v>
      </c>
      <c r="B170" s="276">
        <v>6666021400</v>
      </c>
      <c r="C170" s="276" t="s">
        <v>540</v>
      </c>
      <c r="D170" s="276"/>
      <c r="E170" s="184">
        <v>0.64591794496759392</v>
      </c>
      <c r="F170" s="184">
        <v>0.64591794496759392</v>
      </c>
      <c r="G170" s="184">
        <v>0.64591794496759392</v>
      </c>
      <c r="H170" s="184">
        <v>0.64591794496759392</v>
      </c>
      <c r="I170" s="184">
        <v>0.64591794496759392</v>
      </c>
      <c r="J170" s="184">
        <v>0.64591794496759392</v>
      </c>
      <c r="K170" s="184">
        <v>0.64591794496759392</v>
      </c>
      <c r="L170" s="184">
        <v>0.64591794496759392</v>
      </c>
      <c r="M170" s="184">
        <v>0.64591794496759392</v>
      </c>
      <c r="N170" s="184">
        <v>0.64591794496759392</v>
      </c>
      <c r="O170" s="184">
        <v>0.64591794496759392</v>
      </c>
      <c r="P170" s="184">
        <v>0.64591794496759392</v>
      </c>
      <c r="Q170" s="185">
        <f t="shared" si="24"/>
        <v>7.7510153396111265</v>
      </c>
    </row>
    <row r="171" spans="1:18" s="281" customFormat="1">
      <c r="A171" s="269"/>
      <c r="B171" s="277" t="s">
        <v>541</v>
      </c>
      <c r="C171" s="278" t="s">
        <v>79</v>
      </c>
      <c r="D171" s="279"/>
      <c r="E171" s="190">
        <f t="shared" ref="E171:Q171" si="25">SUM(E134:E170)</f>
        <v>148.28894048555594</v>
      </c>
      <c r="F171" s="191">
        <f t="shared" si="25"/>
        <v>148.63813347794246</v>
      </c>
      <c r="G171" s="191">
        <f t="shared" si="25"/>
        <v>148.62846365252187</v>
      </c>
      <c r="H171" s="191">
        <f t="shared" si="25"/>
        <v>148.47054186673651</v>
      </c>
      <c r="I171" s="191">
        <f t="shared" si="25"/>
        <v>149.12680292208944</v>
      </c>
      <c r="J171" s="191">
        <f t="shared" si="25"/>
        <v>148.78464257153129</v>
      </c>
      <c r="K171" s="191">
        <f t="shared" si="25"/>
        <v>148.63429917994034</v>
      </c>
      <c r="L171" s="191">
        <f t="shared" si="25"/>
        <v>148.56169346492516</v>
      </c>
      <c r="M171" s="191">
        <f t="shared" si="25"/>
        <v>149.21882129271913</v>
      </c>
      <c r="N171" s="191">
        <f t="shared" si="25"/>
        <v>148.79787966249773</v>
      </c>
      <c r="O171" s="191">
        <f t="shared" si="25"/>
        <v>148.62343597933997</v>
      </c>
      <c r="P171" s="191">
        <f t="shared" si="25"/>
        <v>149.08383136067599</v>
      </c>
      <c r="Q171" s="190">
        <f t="shared" si="25"/>
        <v>1784.8574859164755</v>
      </c>
      <c r="R171" s="179"/>
    </row>
    <row r="172" spans="1:18" outlineLevel="1">
      <c r="A172" s="282" t="s">
        <v>498</v>
      </c>
      <c r="B172" s="289">
        <v>5102040000</v>
      </c>
      <c r="C172" s="271" t="s">
        <v>516</v>
      </c>
      <c r="E172" s="184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P172" s="213"/>
      <c r="Q172" s="214">
        <f>F172+E172+G172+H172+I172+J172+K172+L172+M172+N172+O172+P172</f>
        <v>0</v>
      </c>
    </row>
    <row r="173" spans="1:18" s="281" customFormat="1">
      <c r="A173" s="269"/>
      <c r="B173" s="277" t="s">
        <v>542</v>
      </c>
      <c r="C173" s="278" t="s">
        <v>82</v>
      </c>
      <c r="D173" s="279"/>
      <c r="E173" s="190">
        <f>E172</f>
        <v>0</v>
      </c>
      <c r="F173" s="191">
        <f t="shared" ref="F173:Q173" si="26">+F172</f>
        <v>0</v>
      </c>
      <c r="G173" s="191">
        <f t="shared" si="26"/>
        <v>0</v>
      </c>
      <c r="H173" s="191">
        <f t="shared" si="26"/>
        <v>0</v>
      </c>
      <c r="I173" s="191">
        <f t="shared" si="26"/>
        <v>0</v>
      </c>
      <c r="J173" s="191">
        <f t="shared" si="26"/>
        <v>0</v>
      </c>
      <c r="K173" s="191">
        <f t="shared" si="26"/>
        <v>0</v>
      </c>
      <c r="L173" s="191">
        <f t="shared" si="26"/>
        <v>0</v>
      </c>
      <c r="M173" s="191">
        <f t="shared" si="26"/>
        <v>0</v>
      </c>
      <c r="N173" s="191">
        <f t="shared" si="26"/>
        <v>0</v>
      </c>
      <c r="O173" s="191">
        <f t="shared" si="26"/>
        <v>0</v>
      </c>
      <c r="P173" s="191">
        <f t="shared" si="26"/>
        <v>0</v>
      </c>
      <c r="Q173" s="190">
        <f t="shared" si="26"/>
        <v>0</v>
      </c>
      <c r="R173" s="179"/>
    </row>
    <row r="174" spans="1:18" outlineLevel="1">
      <c r="A174" s="282" t="s">
        <v>498</v>
      </c>
      <c r="B174" s="289">
        <v>6666021600</v>
      </c>
      <c r="C174" s="271" t="s">
        <v>89</v>
      </c>
      <c r="E174" s="184">
        <v>1.3625952517273503</v>
      </c>
      <c r="F174" s="213">
        <v>1.3625952517273503</v>
      </c>
      <c r="G174" s="213">
        <v>1.3625952517273503</v>
      </c>
      <c r="H174" s="213">
        <v>1.3625952517273503</v>
      </c>
      <c r="I174" s="213">
        <v>1.3625952517273503</v>
      </c>
      <c r="J174" s="213">
        <v>1.3625952517273503</v>
      </c>
      <c r="K174" s="213">
        <v>1.3625952517273503</v>
      </c>
      <c r="L174" s="213">
        <v>1.3625952517273503</v>
      </c>
      <c r="M174" s="213">
        <v>1.3625952517273503</v>
      </c>
      <c r="N174" s="213">
        <v>1.3625952517273503</v>
      </c>
      <c r="O174" s="213">
        <v>1.3625952517273503</v>
      </c>
      <c r="P174" s="213">
        <v>1.3625952517273503</v>
      </c>
      <c r="Q174" s="214">
        <f>F174+E174+G174+H174+I174+J174+K174+L174+M174+N174+O174+P174</f>
        <v>16.351143020728205</v>
      </c>
    </row>
    <row r="175" spans="1:18" outlineLevel="1">
      <c r="A175" s="282" t="s">
        <v>498</v>
      </c>
      <c r="B175" s="289">
        <v>6666021604</v>
      </c>
      <c r="C175" s="271" t="s">
        <v>91</v>
      </c>
      <c r="E175" s="184"/>
      <c r="F175" s="213"/>
      <c r="G175" s="213"/>
      <c r="H175" s="213"/>
      <c r="I175" s="213"/>
      <c r="J175" s="213"/>
      <c r="K175" s="213"/>
      <c r="L175" s="213"/>
      <c r="M175" s="213"/>
      <c r="N175" s="213"/>
      <c r="O175" s="213"/>
      <c r="P175" s="213"/>
      <c r="Q175" s="214">
        <f>F175+E175+G175+H175+I175+J175+K175+L175+M175+N175+O175+P175</f>
        <v>0</v>
      </c>
    </row>
    <row r="176" spans="1:18" s="281" customFormat="1">
      <c r="A176" s="269"/>
      <c r="B176" s="277" t="s">
        <v>542</v>
      </c>
      <c r="C176" s="278" t="s">
        <v>92</v>
      </c>
      <c r="D176" s="279"/>
      <c r="E176" s="190">
        <f>SUM(E174:E175)</f>
        <v>1.3625952517273503</v>
      </c>
      <c r="F176" s="191">
        <f>+F174</f>
        <v>1.3625952517273503</v>
      </c>
      <c r="G176" s="191">
        <f>+G174</f>
        <v>1.3625952517273503</v>
      </c>
      <c r="H176" s="191">
        <f>+H174</f>
        <v>1.3625952517273503</v>
      </c>
      <c r="I176" s="191">
        <f>+I174</f>
        <v>1.3625952517273503</v>
      </c>
      <c r="J176" s="191">
        <f>+J174</f>
        <v>1.3625952517273503</v>
      </c>
      <c r="K176" s="191">
        <f t="shared" ref="K176:Q176" si="27">+SUM(K174:K175)</f>
        <v>1.3625952517273503</v>
      </c>
      <c r="L176" s="191">
        <f t="shared" si="27"/>
        <v>1.3625952517273503</v>
      </c>
      <c r="M176" s="191">
        <f t="shared" si="27"/>
        <v>1.3625952517273503</v>
      </c>
      <c r="N176" s="191">
        <f t="shared" si="27"/>
        <v>1.3625952517273503</v>
      </c>
      <c r="O176" s="191">
        <f t="shared" si="27"/>
        <v>1.3625952517273503</v>
      </c>
      <c r="P176" s="191">
        <f t="shared" si="27"/>
        <v>1.3625952517273503</v>
      </c>
      <c r="Q176" s="190">
        <f t="shared" si="27"/>
        <v>16.351143020728205</v>
      </c>
      <c r="R176" s="179"/>
    </row>
    <row r="177" spans="1:18" outlineLevel="2">
      <c r="A177" s="282" t="s">
        <v>498</v>
      </c>
      <c r="B177" s="289">
        <v>6666010012</v>
      </c>
      <c r="C177" s="271" t="s">
        <v>97</v>
      </c>
      <c r="E177" s="184"/>
      <c r="F177" s="213"/>
      <c r="G177" s="213"/>
      <c r="H177" s="213"/>
      <c r="I177" s="213"/>
      <c r="J177" s="213"/>
      <c r="K177" s="213"/>
      <c r="L177" s="213"/>
      <c r="M177" s="213"/>
      <c r="N177" s="213"/>
      <c r="O177" s="213"/>
      <c r="P177" s="213"/>
      <c r="Q177" s="214">
        <f>F177+E177+G177+H177+I177+J177+K177+L177+M177+N177+O177+P177</f>
        <v>0</v>
      </c>
    </row>
    <row r="178" spans="1:18" outlineLevel="2">
      <c r="A178" s="282" t="s">
        <v>498</v>
      </c>
      <c r="B178" s="289">
        <v>6666010102</v>
      </c>
      <c r="C178" s="271" t="s">
        <v>543</v>
      </c>
      <c r="E178" s="184"/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  <c r="P178" s="213"/>
      <c r="Q178" s="214">
        <f>F178+E178+G178+H178+I178+J178+K178+L178+M178+N178+O178+P178</f>
        <v>0</v>
      </c>
    </row>
    <row r="179" spans="1:18" s="281" customFormat="1">
      <c r="A179" s="269"/>
      <c r="B179" s="277" t="s">
        <v>544</v>
      </c>
      <c r="C179" s="278" t="s">
        <v>100</v>
      </c>
      <c r="D179" s="279"/>
      <c r="E179" s="190">
        <f t="shared" ref="E179:P179" si="28">SUM(E177:E178)</f>
        <v>0</v>
      </c>
      <c r="F179" s="191">
        <f t="shared" si="28"/>
        <v>0</v>
      </c>
      <c r="G179" s="191">
        <f t="shared" si="28"/>
        <v>0</v>
      </c>
      <c r="H179" s="191">
        <f t="shared" si="28"/>
        <v>0</v>
      </c>
      <c r="I179" s="191">
        <f t="shared" si="28"/>
        <v>0</v>
      </c>
      <c r="J179" s="191">
        <f t="shared" si="28"/>
        <v>0</v>
      </c>
      <c r="K179" s="191">
        <f t="shared" si="28"/>
        <v>0</v>
      </c>
      <c r="L179" s="191">
        <f t="shared" si="28"/>
        <v>0</v>
      </c>
      <c r="M179" s="191">
        <f t="shared" si="28"/>
        <v>0</v>
      </c>
      <c r="N179" s="191">
        <f t="shared" si="28"/>
        <v>0</v>
      </c>
      <c r="O179" s="191">
        <f t="shared" si="28"/>
        <v>0</v>
      </c>
      <c r="P179" s="191">
        <f t="shared" si="28"/>
        <v>0</v>
      </c>
      <c r="Q179" s="190">
        <f>+SUM(Q177:Q178)</f>
        <v>0</v>
      </c>
      <c r="R179" s="179"/>
    </row>
    <row r="180" spans="1:18" outlineLevel="2">
      <c r="A180" s="282" t="s">
        <v>498</v>
      </c>
      <c r="B180" s="289">
        <v>6666010196</v>
      </c>
      <c r="C180" s="271" t="s">
        <v>101</v>
      </c>
      <c r="E180" s="184"/>
      <c r="F180" s="213"/>
      <c r="G180" s="213"/>
      <c r="H180" s="213"/>
      <c r="I180" s="213"/>
      <c r="J180" s="213"/>
      <c r="K180" s="213"/>
      <c r="L180" s="213"/>
      <c r="M180" s="213"/>
      <c r="N180" s="213"/>
      <c r="O180" s="213"/>
      <c r="P180" s="213"/>
      <c r="Q180" s="214">
        <f>F180+E180+G180+H180+I180+J180+K180+L180+M180+N180+O180+P180</f>
        <v>0</v>
      </c>
    </row>
    <row r="181" spans="1:18" outlineLevel="2">
      <c r="A181" s="282" t="s">
        <v>498</v>
      </c>
      <c r="B181" s="289">
        <v>6666010101</v>
      </c>
      <c r="C181" s="271" t="s">
        <v>102</v>
      </c>
      <c r="E181" s="184">
        <v>37.065833333333337</v>
      </c>
      <c r="F181" s="213">
        <v>37.065833333333337</v>
      </c>
      <c r="G181" s="213">
        <v>37.065833333333337</v>
      </c>
      <c r="H181" s="213">
        <v>37.065833333333337</v>
      </c>
      <c r="I181" s="213">
        <v>37.065833333333337</v>
      </c>
      <c r="J181" s="213">
        <v>37.065833333333337</v>
      </c>
      <c r="K181" s="213">
        <v>37.065833333333337</v>
      </c>
      <c r="L181" s="213">
        <v>37.065833333333337</v>
      </c>
      <c r="M181" s="213">
        <v>37.065833333333337</v>
      </c>
      <c r="N181" s="213">
        <v>37.065833333333337</v>
      </c>
      <c r="O181" s="213">
        <v>37.065833333333337</v>
      </c>
      <c r="P181" s="213">
        <v>37.065833333333337</v>
      </c>
      <c r="Q181" s="214">
        <f>F181+E181+G181+H181+I181+J181+K181+L181+M181+N181+O181+P181</f>
        <v>444.79</v>
      </c>
    </row>
    <row r="182" spans="1:18" outlineLevel="2">
      <c r="A182" s="282" t="s">
        <v>498</v>
      </c>
      <c r="B182" s="289">
        <v>6666010199</v>
      </c>
      <c r="C182" s="271" t="s">
        <v>103</v>
      </c>
      <c r="E182" s="184"/>
      <c r="F182" s="213"/>
      <c r="G182" s="213"/>
      <c r="H182" s="213"/>
      <c r="I182" s="213"/>
      <c r="J182" s="213"/>
      <c r="K182" s="213"/>
      <c r="L182" s="213"/>
      <c r="M182" s="213"/>
      <c r="N182" s="213"/>
      <c r="O182" s="213"/>
      <c r="P182" s="213"/>
      <c r="Q182" s="214">
        <f>F182+E182+G182+H182+I182+J182+K182+L182+M182+N182+O182+P182</f>
        <v>0</v>
      </c>
    </row>
    <row r="183" spans="1:18" outlineLevel="2">
      <c r="A183" s="282" t="s">
        <v>498</v>
      </c>
      <c r="B183" s="289">
        <v>6666010207</v>
      </c>
      <c r="C183" s="271" t="s">
        <v>105</v>
      </c>
      <c r="E183" s="184"/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  <c r="Q183" s="214">
        <f>F183+E183+G183+H183+I183+J183+K183+L183+M183+N183+O183+P183</f>
        <v>0</v>
      </c>
    </row>
    <row r="184" spans="1:18" outlineLevel="2">
      <c r="A184" s="282" t="s">
        <v>498</v>
      </c>
      <c r="B184" s="289">
        <v>6666010227</v>
      </c>
      <c r="C184" s="271" t="s">
        <v>545</v>
      </c>
      <c r="E184" s="184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214">
        <f>F184+E184+G184+H184+I184+J184+K184+L184+M184+N184+O184+P184</f>
        <v>0</v>
      </c>
    </row>
    <row r="185" spans="1:18" s="281" customFormat="1">
      <c r="A185" s="269"/>
      <c r="B185" s="277" t="s">
        <v>546</v>
      </c>
      <c r="C185" s="278" t="s">
        <v>107</v>
      </c>
      <c r="D185" s="279"/>
      <c r="E185" s="190">
        <f t="shared" ref="E185:Q185" si="29">SUM(E180:E184)</f>
        <v>37.065833333333337</v>
      </c>
      <c r="F185" s="191">
        <f t="shared" si="29"/>
        <v>37.065833333333337</v>
      </c>
      <c r="G185" s="191">
        <f t="shared" si="29"/>
        <v>37.065833333333337</v>
      </c>
      <c r="H185" s="191">
        <f t="shared" si="29"/>
        <v>37.065833333333337</v>
      </c>
      <c r="I185" s="191">
        <f t="shared" si="29"/>
        <v>37.065833333333337</v>
      </c>
      <c r="J185" s="191">
        <f t="shared" si="29"/>
        <v>37.065833333333337</v>
      </c>
      <c r="K185" s="191">
        <f t="shared" si="29"/>
        <v>37.065833333333337</v>
      </c>
      <c r="L185" s="191">
        <f t="shared" si="29"/>
        <v>37.065833333333337</v>
      </c>
      <c r="M185" s="191">
        <f t="shared" si="29"/>
        <v>37.065833333333337</v>
      </c>
      <c r="N185" s="191">
        <f t="shared" si="29"/>
        <v>37.065833333333337</v>
      </c>
      <c r="O185" s="191">
        <f t="shared" si="29"/>
        <v>37.065833333333337</v>
      </c>
      <c r="P185" s="191">
        <f t="shared" si="29"/>
        <v>37.065833333333337</v>
      </c>
      <c r="Q185" s="190">
        <f t="shared" si="29"/>
        <v>444.79</v>
      </c>
      <c r="R185" s="207"/>
    </row>
    <row r="186" spans="1:18" outlineLevel="2">
      <c r="A186" s="282" t="s">
        <v>498</v>
      </c>
      <c r="B186" s="289">
        <v>6666010314</v>
      </c>
      <c r="C186" s="271" t="s">
        <v>109</v>
      </c>
      <c r="E186" s="184">
        <v>0.46971399552404319</v>
      </c>
      <c r="F186" s="213">
        <v>0.46971399552404319</v>
      </c>
      <c r="G186" s="213">
        <v>0.46971399552404319</v>
      </c>
      <c r="H186" s="213">
        <v>0.46971399552404319</v>
      </c>
      <c r="I186" s="213">
        <v>0.46971399552404319</v>
      </c>
      <c r="J186" s="213">
        <v>0.46971399552404319</v>
      </c>
      <c r="K186" s="213">
        <v>0.46971399552404319</v>
      </c>
      <c r="L186" s="213">
        <v>0.46971399552404319</v>
      </c>
      <c r="M186" s="213">
        <v>0.46971399552404319</v>
      </c>
      <c r="N186" s="213">
        <v>0.46971399552404319</v>
      </c>
      <c r="O186" s="213">
        <v>0.46971399552404319</v>
      </c>
      <c r="P186" s="213">
        <v>0.46971399552404319</v>
      </c>
      <c r="Q186" s="214">
        <f t="shared" ref="Q186:Q192" si="30">F186+E186+G186+H186+I186+J186+K186+L186+M186+N186+O186+P186</f>
        <v>5.6365679462885181</v>
      </c>
    </row>
    <row r="187" spans="1:18" outlineLevel="2">
      <c r="A187" s="282" t="s">
        <v>498</v>
      </c>
      <c r="B187" s="289">
        <v>6666020401</v>
      </c>
      <c r="C187" s="271" t="s">
        <v>110</v>
      </c>
      <c r="E187" s="184">
        <v>1.5119045620439999</v>
      </c>
      <c r="F187" s="213">
        <v>1.5228025657678355</v>
      </c>
      <c r="G187" s="213">
        <v>1.5228025657678355</v>
      </c>
      <c r="H187" s="213">
        <v>1.5228025657678355</v>
      </c>
      <c r="I187" s="213">
        <v>1.5846425792152354</v>
      </c>
      <c r="J187" s="213">
        <v>1.4997490334266446</v>
      </c>
      <c r="K187" s="213">
        <v>1.6609153780994899</v>
      </c>
      <c r="L187" s="213">
        <v>1.6553353574633676</v>
      </c>
      <c r="M187" s="213">
        <v>1.6609153780994899</v>
      </c>
      <c r="N187" s="213">
        <v>1.6497553368272451</v>
      </c>
      <c r="O187" s="213">
        <v>1.7001441470640999</v>
      </c>
      <c r="P187" s="213">
        <v>1.6943903541590326</v>
      </c>
      <c r="Q187" s="214">
        <f t="shared" si="30"/>
        <v>19.186159823702116</v>
      </c>
    </row>
    <row r="188" spans="1:18" outlineLevel="2">
      <c r="A188" s="282" t="s">
        <v>498</v>
      </c>
      <c r="B188" s="289">
        <v>6666020502</v>
      </c>
      <c r="C188" s="271" t="s">
        <v>111</v>
      </c>
      <c r="E188" s="184">
        <v>2.0781512084976357</v>
      </c>
      <c r="F188" s="213">
        <v>2.1817208180078316</v>
      </c>
      <c r="G188" s="213">
        <v>2.1817208180078316</v>
      </c>
      <c r="H188" s="213">
        <v>2.1817208180078316</v>
      </c>
      <c r="I188" s="213">
        <v>2.2006634781795302</v>
      </c>
      <c r="J188" s="213">
        <v>1.8975809154323544</v>
      </c>
      <c r="K188" s="213">
        <v>2.4836813095939605</v>
      </c>
      <c r="L188" s="213">
        <v>2.4618199240537906</v>
      </c>
      <c r="M188" s="213">
        <v>2.4836813095939605</v>
      </c>
      <c r="N188" s="213">
        <v>2.4399585385136202</v>
      </c>
      <c r="O188" s="213">
        <v>2.4618199240537906</v>
      </c>
      <c r="P188" s="213">
        <v>2.4399585385136202</v>
      </c>
      <c r="Q188" s="214">
        <f t="shared" si="30"/>
        <v>27.492477600455764</v>
      </c>
    </row>
    <row r="189" spans="1:18" outlineLevel="2">
      <c r="A189" s="282" t="s">
        <v>498</v>
      </c>
      <c r="B189" s="289">
        <v>6666020503</v>
      </c>
      <c r="C189" s="271" t="s">
        <v>112</v>
      </c>
      <c r="E189" s="184"/>
      <c r="F189" s="213"/>
      <c r="G189" s="213"/>
      <c r="H189" s="213"/>
      <c r="I189" s="213"/>
      <c r="J189" s="213"/>
      <c r="K189" s="213"/>
      <c r="L189" s="213"/>
      <c r="M189" s="213"/>
      <c r="N189" s="213"/>
      <c r="O189" s="213"/>
      <c r="P189" s="213"/>
      <c r="Q189" s="214">
        <f t="shared" si="30"/>
        <v>0</v>
      </c>
    </row>
    <row r="190" spans="1:18" outlineLevel="2">
      <c r="A190" s="282" t="s">
        <v>498</v>
      </c>
      <c r="B190" s="289">
        <v>6666021502</v>
      </c>
      <c r="C190" s="271" t="s">
        <v>116</v>
      </c>
      <c r="E190" s="184"/>
      <c r="F190" s="213"/>
      <c r="G190" s="213"/>
      <c r="H190" s="213"/>
      <c r="I190" s="213"/>
      <c r="J190" s="213"/>
      <c r="K190" s="213"/>
      <c r="L190" s="213"/>
      <c r="M190" s="213"/>
      <c r="N190" s="213"/>
      <c r="O190" s="213"/>
      <c r="P190" s="213"/>
      <c r="Q190" s="214">
        <f t="shared" si="30"/>
        <v>0</v>
      </c>
    </row>
    <row r="191" spans="1:18" outlineLevel="2">
      <c r="A191" s="282" t="s">
        <v>498</v>
      </c>
      <c r="B191" s="289">
        <v>6666021505</v>
      </c>
      <c r="C191" s="271" t="s">
        <v>118</v>
      </c>
      <c r="E191" s="184"/>
      <c r="F191" s="213"/>
      <c r="G191" s="213"/>
      <c r="H191" s="213"/>
      <c r="I191" s="213"/>
      <c r="J191" s="213"/>
      <c r="K191" s="213"/>
      <c r="L191" s="213"/>
      <c r="M191" s="213"/>
      <c r="N191" s="213"/>
      <c r="O191" s="213"/>
      <c r="P191" s="213"/>
      <c r="Q191" s="214">
        <f t="shared" si="30"/>
        <v>0</v>
      </c>
      <c r="R191" s="220"/>
    </row>
    <row r="192" spans="1:18" outlineLevel="2">
      <c r="A192" s="282" t="s">
        <v>498</v>
      </c>
      <c r="B192" s="289">
        <v>6666091600</v>
      </c>
      <c r="C192" s="271" t="s">
        <v>120</v>
      </c>
      <c r="E192" s="184">
        <v>0.39782963391473952</v>
      </c>
      <c r="F192" s="213">
        <v>0.39782963391473952</v>
      </c>
      <c r="G192" s="213">
        <v>0.39782963391473952</v>
      </c>
      <c r="H192" s="213">
        <v>0.39782963391473952</v>
      </c>
      <c r="I192" s="213">
        <v>0.39782963391473952</v>
      </c>
      <c r="J192" s="213">
        <v>0.39782963391473952</v>
      </c>
      <c r="K192" s="213">
        <v>0.39782963391473952</v>
      </c>
      <c r="L192" s="213">
        <v>0.39782963391473952</v>
      </c>
      <c r="M192" s="213">
        <v>0.39782963391473952</v>
      </c>
      <c r="N192" s="213">
        <v>0.39782963391473952</v>
      </c>
      <c r="O192" s="213">
        <v>0.39782963391473952</v>
      </c>
      <c r="P192" s="213">
        <v>0.39782963391473952</v>
      </c>
      <c r="Q192" s="214">
        <f t="shared" si="30"/>
        <v>4.773955606976874</v>
      </c>
      <c r="R192" s="220"/>
    </row>
    <row r="193" spans="1:18" s="281" customFormat="1">
      <c r="A193" s="269"/>
      <c r="B193" s="277" t="s">
        <v>547</v>
      </c>
      <c r="C193" s="278" t="s">
        <v>121</v>
      </c>
      <c r="D193" s="279"/>
      <c r="E193" s="190">
        <f t="shared" ref="E193:Q193" si="31">SUM(E186:E192)</f>
        <v>4.4575993999804178</v>
      </c>
      <c r="F193" s="191">
        <f t="shared" si="31"/>
        <v>4.5720670132144496</v>
      </c>
      <c r="G193" s="191">
        <f t="shared" si="31"/>
        <v>4.5720670132144496</v>
      </c>
      <c r="H193" s="191">
        <f t="shared" si="31"/>
        <v>4.5720670132144496</v>
      </c>
      <c r="I193" s="191">
        <f t="shared" si="31"/>
        <v>4.652849686833548</v>
      </c>
      <c r="J193" s="191">
        <f t="shared" si="31"/>
        <v>4.2648735782977818</v>
      </c>
      <c r="K193" s="191">
        <f t="shared" si="31"/>
        <v>5.0121403171322321</v>
      </c>
      <c r="L193" s="191">
        <f t="shared" si="31"/>
        <v>4.9846989109559399</v>
      </c>
      <c r="M193" s="191">
        <f t="shared" si="31"/>
        <v>5.0121403171322321</v>
      </c>
      <c r="N193" s="191">
        <f t="shared" si="31"/>
        <v>4.9572575047796477</v>
      </c>
      <c r="O193" s="191">
        <f t="shared" si="31"/>
        <v>5.0295077005566728</v>
      </c>
      <c r="P193" s="191">
        <f t="shared" si="31"/>
        <v>5.0018925221114348</v>
      </c>
      <c r="Q193" s="190">
        <f t="shared" si="31"/>
        <v>57.089160977423276</v>
      </c>
      <c r="R193" s="220"/>
    </row>
    <row r="194" spans="1:18" s="287" customFormat="1">
      <c r="A194" s="282"/>
      <c r="B194" s="290"/>
      <c r="C194" s="291"/>
      <c r="D194" s="291" t="s">
        <v>548</v>
      </c>
      <c r="E194" s="217">
        <f>SUM(E193,E185,E179,E176,E173,E171,E133,E130)</f>
        <v>191.45486361589266</v>
      </c>
      <c r="F194" s="217">
        <f t="shared" ref="F194:Q194" si="32">+F130+F133+F171+F173+F176+F179+F185+F193</f>
        <v>191.91852422151322</v>
      </c>
      <c r="G194" s="218">
        <f t="shared" si="32"/>
        <v>191.90885439609264</v>
      </c>
      <c r="H194" s="218">
        <f t="shared" si="32"/>
        <v>191.75093261030727</v>
      </c>
      <c r="I194" s="218">
        <f t="shared" si="32"/>
        <v>192.4879763392793</v>
      </c>
      <c r="J194" s="218">
        <f t="shared" si="32"/>
        <v>191.7578398801854</v>
      </c>
      <c r="K194" s="218">
        <f t="shared" si="32"/>
        <v>192.35476322742889</v>
      </c>
      <c r="L194" s="218">
        <f t="shared" si="32"/>
        <v>192.2547161062374</v>
      </c>
      <c r="M194" s="218">
        <f t="shared" si="32"/>
        <v>192.93928534020768</v>
      </c>
      <c r="N194" s="218">
        <f t="shared" si="32"/>
        <v>192.46346089763369</v>
      </c>
      <c r="O194" s="218">
        <f t="shared" si="32"/>
        <v>192.36126741025296</v>
      </c>
      <c r="P194" s="218">
        <f t="shared" si="32"/>
        <v>192.79404761314373</v>
      </c>
      <c r="Q194" s="219">
        <f t="shared" si="32"/>
        <v>2306.446531658175</v>
      </c>
      <c r="R194" s="179" t="s">
        <v>463</v>
      </c>
    </row>
    <row r="195" spans="1:18">
      <c r="E195" s="208"/>
      <c r="F195" s="208"/>
      <c r="G195" s="208"/>
      <c r="H195" s="208"/>
      <c r="I195" s="208"/>
      <c r="J195" s="208"/>
      <c r="K195" s="208"/>
      <c r="L195" s="208"/>
      <c r="M195" s="208"/>
      <c r="N195" s="208"/>
      <c r="O195" s="208"/>
      <c r="P195" s="208"/>
      <c r="Q195" s="208"/>
      <c r="R195" s="220"/>
    </row>
    <row r="196" spans="1:18">
      <c r="E196" s="208"/>
      <c r="F196" s="208"/>
      <c r="G196" s="208"/>
      <c r="H196" s="208"/>
      <c r="I196" s="208"/>
      <c r="J196" s="208"/>
      <c r="K196" s="208"/>
      <c r="L196" s="208"/>
      <c r="M196" s="208"/>
      <c r="N196" s="208"/>
      <c r="O196" s="208"/>
      <c r="P196" s="208"/>
      <c r="Q196" s="208"/>
    </row>
    <row r="197" spans="1:18">
      <c r="E197" s="208"/>
      <c r="F197" s="208"/>
      <c r="G197" s="208"/>
      <c r="H197" s="208"/>
      <c r="I197" s="208"/>
      <c r="J197" s="208"/>
      <c r="K197" s="208"/>
      <c r="L197" s="208"/>
      <c r="M197" s="208"/>
      <c r="N197" s="208"/>
      <c r="O197" s="208"/>
      <c r="P197" s="208"/>
      <c r="Q197" s="208"/>
    </row>
    <row r="198" spans="1:18" s="287" customFormat="1">
      <c r="A198" s="282"/>
      <c r="B198" s="293"/>
      <c r="C198" s="293"/>
      <c r="D198" s="293" t="s">
        <v>549</v>
      </c>
      <c r="E198" s="218">
        <f t="shared" ref="E198:P198" si="33">E194+E122</f>
        <v>1838.2556258926325</v>
      </c>
      <c r="F198" s="218">
        <f t="shared" si="33"/>
        <v>1852.392355975511</v>
      </c>
      <c r="G198" s="218">
        <f t="shared" si="33"/>
        <v>1893.036510956367</v>
      </c>
      <c r="H198" s="218">
        <f t="shared" si="33"/>
        <v>1849.6673108310099</v>
      </c>
      <c r="I198" s="218">
        <f t="shared" si="33"/>
        <v>1928.8688418517524</v>
      </c>
      <c r="J198" s="218">
        <f t="shared" si="33"/>
        <v>1870.432553541252</v>
      </c>
      <c r="K198" s="218">
        <f t="shared" si="33"/>
        <v>1859.2350992256761</v>
      </c>
      <c r="L198" s="218">
        <f t="shared" si="33"/>
        <v>1842.1673410321491</v>
      </c>
      <c r="M198" s="218">
        <f t="shared" si="33"/>
        <v>1948.6867895562682</v>
      </c>
      <c r="N198" s="218">
        <f t="shared" si="33"/>
        <v>1894.9246326072894</v>
      </c>
      <c r="O198" s="218">
        <f t="shared" si="33"/>
        <v>1861.9627651516769</v>
      </c>
      <c r="P198" s="218">
        <f t="shared" si="33"/>
        <v>1947.150490373512</v>
      </c>
      <c r="Q198" s="218">
        <f>+E198+F198+G198+H198+I198+J198+K198+L198+M198+N198+O198+P198</f>
        <v>22586.7803169951</v>
      </c>
      <c r="R198" s="179"/>
    </row>
    <row r="199" spans="1:18">
      <c r="E199" s="208"/>
      <c r="F199" s="208"/>
      <c r="G199" s="208"/>
      <c r="H199" s="208"/>
      <c r="I199" s="208"/>
      <c r="J199" s="208"/>
      <c r="K199" s="208"/>
      <c r="L199" s="208"/>
      <c r="M199" s="208"/>
      <c r="N199" s="208"/>
      <c r="O199" s="208"/>
      <c r="P199" s="208"/>
      <c r="Q199" s="208"/>
    </row>
    <row r="200" spans="1:18">
      <c r="E200" s="208"/>
      <c r="F200" s="208"/>
      <c r="G200" s="208"/>
      <c r="H200" s="208"/>
      <c r="I200" s="208"/>
      <c r="J200" s="208"/>
      <c r="K200" s="208"/>
      <c r="L200" s="208"/>
      <c r="M200" s="208"/>
      <c r="N200" s="208"/>
      <c r="O200" s="208"/>
      <c r="P200" s="208"/>
      <c r="Q200" s="208"/>
      <c r="R200" s="220"/>
    </row>
    <row r="201" spans="1:18">
      <c r="C201" s="294"/>
      <c r="E201" s="208"/>
      <c r="F201" s="208"/>
      <c r="G201" s="208"/>
      <c r="H201" s="208"/>
      <c r="I201" s="208"/>
      <c r="J201" s="208"/>
      <c r="K201" s="208"/>
      <c r="L201" s="208"/>
      <c r="M201" s="208"/>
      <c r="N201" s="208"/>
      <c r="O201" s="208"/>
      <c r="P201" s="208"/>
      <c r="Q201" s="208"/>
      <c r="R201" s="220"/>
    </row>
    <row r="202" spans="1:18">
      <c r="C202" s="294"/>
      <c r="E202" s="208"/>
      <c r="F202" s="208"/>
      <c r="G202" s="208"/>
      <c r="H202" s="208"/>
      <c r="I202" s="208"/>
      <c r="J202" s="208"/>
      <c r="K202" s="208"/>
      <c r="L202" s="208"/>
      <c r="M202" s="208"/>
      <c r="N202" s="208"/>
      <c r="O202" s="208"/>
      <c r="P202" s="208"/>
      <c r="Q202" s="208"/>
      <c r="R202" s="220"/>
    </row>
    <row r="203" spans="1:18">
      <c r="E203" s="208"/>
      <c r="F203" s="208"/>
      <c r="G203" s="208"/>
      <c r="H203" s="208"/>
      <c r="I203" s="208"/>
      <c r="J203" s="208"/>
      <c r="K203" s="208"/>
      <c r="L203" s="208"/>
      <c r="M203" s="208"/>
      <c r="N203" s="208"/>
      <c r="O203" s="208"/>
      <c r="P203" s="208"/>
      <c r="Q203" s="208"/>
      <c r="R203" s="220"/>
    </row>
    <row r="204" spans="1:18" s="220" customFormat="1">
      <c r="A204" s="223"/>
      <c r="B204" s="224"/>
      <c r="C204" s="225"/>
      <c r="D204" s="226" t="s">
        <v>550</v>
      </c>
      <c r="E204" s="227" t="s">
        <v>551</v>
      </c>
      <c r="F204" s="227" t="s">
        <v>551</v>
      </c>
      <c r="G204" s="227" t="s">
        <v>551</v>
      </c>
      <c r="H204" s="227" t="s">
        <v>551</v>
      </c>
      <c r="I204" s="227" t="s">
        <v>551</v>
      </c>
      <c r="J204" s="227" t="s">
        <v>551</v>
      </c>
      <c r="K204" s="227" t="s">
        <v>551</v>
      </c>
      <c r="L204" s="227" t="s">
        <v>551</v>
      </c>
      <c r="M204" s="227" t="s">
        <v>551</v>
      </c>
      <c r="N204" s="227" t="s">
        <v>551</v>
      </c>
      <c r="O204" s="227" t="s">
        <v>551</v>
      </c>
      <c r="P204" s="227" t="s">
        <v>551</v>
      </c>
      <c r="Q204" s="227" t="s">
        <v>551</v>
      </c>
    </row>
    <row r="205" spans="1:18" s="220" customFormat="1" ht="14.5">
      <c r="A205" s="223"/>
      <c r="B205" s="224"/>
      <c r="C205" s="228"/>
      <c r="D205" s="229" t="s">
        <v>552</v>
      </c>
      <c r="E205" s="230">
        <f t="shared" ref="E205:Q205" si="34">E23</f>
        <v>484.80638054711574</v>
      </c>
      <c r="F205" s="230">
        <f t="shared" si="34"/>
        <v>524.31530328824658</v>
      </c>
      <c r="G205" s="230">
        <f t="shared" si="34"/>
        <v>529.36869990356581</v>
      </c>
      <c r="H205" s="230">
        <f t="shared" si="34"/>
        <v>509.43853724184623</v>
      </c>
      <c r="I205" s="230">
        <f t="shared" si="34"/>
        <v>578.72016849466274</v>
      </c>
      <c r="J205" s="230">
        <f t="shared" si="34"/>
        <v>502.71050917578714</v>
      </c>
      <c r="K205" s="230">
        <f t="shared" si="34"/>
        <v>450.86149193710969</v>
      </c>
      <c r="L205" s="230">
        <f t="shared" si="34"/>
        <v>460.10135753519563</v>
      </c>
      <c r="M205" s="230">
        <f t="shared" si="34"/>
        <v>549.64474524995489</v>
      </c>
      <c r="N205" s="230">
        <f t="shared" si="34"/>
        <v>507.15553055352967</v>
      </c>
      <c r="O205" s="230">
        <f t="shared" si="34"/>
        <v>487.87888834527746</v>
      </c>
      <c r="P205" s="230">
        <f t="shared" si="34"/>
        <v>492.36231130780322</v>
      </c>
      <c r="Q205" s="230">
        <f t="shared" si="34"/>
        <v>6077.3639235800956</v>
      </c>
    </row>
    <row r="206" spans="1:18" s="220" customFormat="1" ht="14.5">
      <c r="A206" s="223"/>
      <c r="B206" s="224"/>
      <c r="C206" s="224"/>
      <c r="D206" s="229" t="s">
        <v>553</v>
      </c>
      <c r="E206" s="230">
        <f t="shared" ref="E206:Q206" si="35">E28+E93+E82+E86</f>
        <v>27.486308577146445</v>
      </c>
      <c r="F206" s="230">
        <f t="shared" si="35"/>
        <v>26.388410814541231</v>
      </c>
      <c r="G206" s="230">
        <f t="shared" si="35"/>
        <v>26.616158957743167</v>
      </c>
      <c r="H206" s="230">
        <f t="shared" si="35"/>
        <v>23.101046015953628</v>
      </c>
      <c r="I206" s="230">
        <f t="shared" si="35"/>
        <v>14.077417499774569</v>
      </c>
      <c r="J206" s="230">
        <f t="shared" si="35"/>
        <v>21.500410044310712</v>
      </c>
      <c r="K206" s="230">
        <f t="shared" si="35"/>
        <v>17.356883330786552</v>
      </c>
      <c r="L206" s="230">
        <f t="shared" si="35"/>
        <v>19.737678900519413</v>
      </c>
      <c r="M206" s="230">
        <f t="shared" si="35"/>
        <v>15.741814528522497</v>
      </c>
      <c r="N206" s="230">
        <f t="shared" si="35"/>
        <v>16.848101294087897</v>
      </c>
      <c r="O206" s="230">
        <f t="shared" si="35"/>
        <v>25.99674681551376</v>
      </c>
      <c r="P206" s="230">
        <f t="shared" si="35"/>
        <v>18.465035375978559</v>
      </c>
      <c r="Q206" s="230">
        <f t="shared" si="35"/>
        <v>253.31601215487854</v>
      </c>
    </row>
    <row r="207" spans="1:18" s="220" customFormat="1" ht="14.5">
      <c r="A207" s="223"/>
      <c r="B207" s="224"/>
      <c r="C207" s="224"/>
      <c r="D207" s="231" t="s">
        <v>522</v>
      </c>
      <c r="E207" s="232">
        <f t="shared" ref="E207:Q207" si="36">E101</f>
        <v>194.74895348822281</v>
      </c>
      <c r="F207" s="232">
        <f t="shared" si="36"/>
        <v>207.51638681160111</v>
      </c>
      <c r="G207" s="232">
        <f t="shared" si="36"/>
        <v>211.95318100516678</v>
      </c>
      <c r="H207" s="232">
        <f t="shared" si="36"/>
        <v>204.69927393420895</v>
      </c>
      <c r="I207" s="232">
        <f t="shared" si="36"/>
        <v>228.48498702853243</v>
      </c>
      <c r="J207" s="232">
        <f t="shared" si="36"/>
        <v>217.31855808470829</v>
      </c>
      <c r="K207" s="232">
        <f t="shared" si="36"/>
        <v>251.55222094085053</v>
      </c>
      <c r="L207" s="232">
        <f t="shared" si="36"/>
        <v>229.24654681839493</v>
      </c>
      <c r="M207" s="232">
        <f t="shared" si="36"/>
        <v>235.05248519491039</v>
      </c>
      <c r="N207" s="232">
        <f t="shared" si="36"/>
        <v>218.98304817934547</v>
      </c>
      <c r="O207" s="232">
        <f t="shared" si="36"/>
        <v>213.59590329869292</v>
      </c>
      <c r="P207" s="232">
        <f t="shared" si="36"/>
        <v>288.17726158033099</v>
      </c>
      <c r="Q207" s="232">
        <f t="shared" si="36"/>
        <v>2701.3288063649657</v>
      </c>
    </row>
    <row r="208" spans="1:18" s="220" customFormat="1" ht="14.5">
      <c r="A208" s="223"/>
      <c r="B208" s="224"/>
      <c r="C208" s="224"/>
      <c r="D208" s="231" t="s">
        <v>524</v>
      </c>
      <c r="E208" s="232">
        <f t="shared" ref="E208:Q208" si="37">E109</f>
        <v>106.57999537585221</v>
      </c>
      <c r="F208" s="232">
        <f t="shared" si="37"/>
        <v>112.9714855897595</v>
      </c>
      <c r="G208" s="232">
        <f t="shared" si="37"/>
        <v>102.64252545680378</v>
      </c>
      <c r="H208" s="232">
        <f t="shared" si="37"/>
        <v>104.32864647268644</v>
      </c>
      <c r="I208" s="232">
        <f t="shared" si="37"/>
        <v>110.7581698651679</v>
      </c>
      <c r="J208" s="232">
        <f t="shared" si="37"/>
        <v>107.6272649025786</v>
      </c>
      <c r="K208" s="232">
        <f t="shared" si="37"/>
        <v>100.46411351107851</v>
      </c>
      <c r="L208" s="232">
        <f t="shared" si="37"/>
        <v>101.53526503530082</v>
      </c>
      <c r="M208" s="232">
        <f t="shared" si="37"/>
        <v>106.9718760847841</v>
      </c>
      <c r="N208" s="232">
        <f t="shared" si="37"/>
        <v>100.22891078188113</v>
      </c>
      <c r="O208" s="232">
        <f t="shared" si="37"/>
        <v>98.505072021504787</v>
      </c>
      <c r="P208" s="232">
        <f t="shared" si="37"/>
        <v>96.810881593616472</v>
      </c>
      <c r="Q208" s="232">
        <f t="shared" si="37"/>
        <v>1249.4242066910142</v>
      </c>
      <c r="R208" s="223"/>
    </row>
    <row r="209" spans="1:18" s="220" customFormat="1" ht="14.5">
      <c r="A209" s="223"/>
      <c r="B209" s="224"/>
      <c r="C209" s="224"/>
      <c r="D209" s="231" t="s">
        <v>554</v>
      </c>
      <c r="E209" s="232">
        <f t="shared" ref="E209:Q209" si="38">E77+E121+E84+E90</f>
        <v>255.69874845506729</v>
      </c>
      <c r="F209" s="232">
        <f t="shared" si="38"/>
        <v>252.80023941651575</v>
      </c>
      <c r="G209" s="232">
        <f t="shared" si="38"/>
        <v>248.68726873699256</v>
      </c>
      <c r="H209" s="232">
        <f t="shared" si="38"/>
        <v>248.11752205600695</v>
      </c>
      <c r="I209" s="232">
        <f t="shared" si="38"/>
        <v>224.10484012433417</v>
      </c>
      <c r="J209" s="232">
        <f t="shared" si="38"/>
        <v>260.29153062034692</v>
      </c>
      <c r="K209" s="232">
        <f t="shared" si="38"/>
        <v>247.24161829412199</v>
      </c>
      <c r="L209" s="232">
        <f t="shared" si="38"/>
        <v>239.60887198553453</v>
      </c>
      <c r="M209" s="232">
        <f t="shared" si="38"/>
        <v>262.75741850692197</v>
      </c>
      <c r="N209" s="232">
        <f t="shared" si="38"/>
        <v>257.80973291651134</v>
      </c>
      <c r="O209" s="232">
        <f t="shared" si="38"/>
        <v>252.90395594280182</v>
      </c>
      <c r="P209" s="232">
        <f t="shared" si="38"/>
        <v>244.90908949081063</v>
      </c>
      <c r="Q209" s="232">
        <f t="shared" si="38"/>
        <v>2994.930836545966</v>
      </c>
      <c r="R209" s="179"/>
    </row>
    <row r="210" spans="1:18" s="220" customFormat="1" ht="14.5">
      <c r="A210" s="223"/>
      <c r="B210" s="224"/>
      <c r="C210" s="224"/>
      <c r="D210" s="231" t="s">
        <v>491</v>
      </c>
      <c r="E210" s="232">
        <f t="shared" ref="E210:Q210" si="39">E14</f>
        <v>577.4803758333353</v>
      </c>
      <c r="F210" s="232">
        <f t="shared" si="39"/>
        <v>536.4820058333338</v>
      </c>
      <c r="G210" s="232">
        <f t="shared" si="39"/>
        <v>581.85982250000211</v>
      </c>
      <c r="H210" s="232">
        <f t="shared" si="39"/>
        <v>568.2313525000003</v>
      </c>
      <c r="I210" s="232">
        <f t="shared" si="39"/>
        <v>580.2352825000014</v>
      </c>
      <c r="J210" s="232">
        <f t="shared" si="39"/>
        <v>569.22644083333478</v>
      </c>
      <c r="K210" s="232">
        <f t="shared" si="39"/>
        <v>599.40400798429994</v>
      </c>
      <c r="L210" s="232">
        <f t="shared" si="39"/>
        <v>599.68290465096641</v>
      </c>
      <c r="M210" s="232">
        <f t="shared" si="39"/>
        <v>585.57916465096673</v>
      </c>
      <c r="N210" s="232">
        <f t="shared" si="39"/>
        <v>601.43584798430004</v>
      </c>
      <c r="O210" s="232">
        <f t="shared" si="39"/>
        <v>590.72093131763279</v>
      </c>
      <c r="P210" s="232">
        <f t="shared" si="39"/>
        <v>613.63186341182836</v>
      </c>
      <c r="Q210" s="232">
        <f t="shared" si="39"/>
        <v>7003.9700000000021</v>
      </c>
      <c r="R210" s="179"/>
    </row>
    <row r="211" spans="1:18" s="220" customFormat="1" ht="14.5">
      <c r="A211" s="223"/>
      <c r="B211" s="224"/>
      <c r="C211" s="224"/>
      <c r="D211" s="233" t="s">
        <v>555</v>
      </c>
      <c r="E211" s="234">
        <f t="shared" ref="E211:Q211" si="40">E194</f>
        <v>191.45486361589266</v>
      </c>
      <c r="F211" s="234">
        <f t="shared" si="40"/>
        <v>191.91852422151322</v>
      </c>
      <c r="G211" s="234">
        <f t="shared" si="40"/>
        <v>191.90885439609264</v>
      </c>
      <c r="H211" s="234">
        <f t="shared" si="40"/>
        <v>191.75093261030727</v>
      </c>
      <c r="I211" s="234">
        <f t="shared" si="40"/>
        <v>192.4879763392793</v>
      </c>
      <c r="J211" s="234">
        <f t="shared" si="40"/>
        <v>191.7578398801854</v>
      </c>
      <c r="K211" s="234">
        <f t="shared" si="40"/>
        <v>192.35476322742889</v>
      </c>
      <c r="L211" s="234">
        <f t="shared" si="40"/>
        <v>192.2547161062374</v>
      </c>
      <c r="M211" s="234">
        <f t="shared" si="40"/>
        <v>192.93928534020768</v>
      </c>
      <c r="N211" s="234">
        <f t="shared" si="40"/>
        <v>192.46346089763369</v>
      </c>
      <c r="O211" s="234">
        <f t="shared" si="40"/>
        <v>192.36126741025296</v>
      </c>
      <c r="P211" s="234">
        <f t="shared" si="40"/>
        <v>192.79404761314373</v>
      </c>
      <c r="Q211" s="234">
        <f t="shared" si="40"/>
        <v>2306.446531658175</v>
      </c>
      <c r="R211" s="179"/>
    </row>
    <row r="212" spans="1:18" s="223" customFormat="1" ht="14.5">
      <c r="B212" s="224"/>
      <c r="C212" s="224"/>
      <c r="D212" s="235" t="s">
        <v>556</v>
      </c>
      <c r="E212" s="236">
        <f t="shared" ref="E212:Q212" si="41">SUM(E205:E211)</f>
        <v>1838.2556258926325</v>
      </c>
      <c r="F212" s="236">
        <f t="shared" si="41"/>
        <v>1852.3923559755115</v>
      </c>
      <c r="G212" s="236">
        <f t="shared" si="41"/>
        <v>1893.036510956367</v>
      </c>
      <c r="H212" s="236">
        <f t="shared" si="41"/>
        <v>1849.6673108310097</v>
      </c>
      <c r="I212" s="236">
        <f t="shared" si="41"/>
        <v>1928.8688418517527</v>
      </c>
      <c r="J212" s="236">
        <f t="shared" si="41"/>
        <v>1870.432553541252</v>
      </c>
      <c r="K212" s="236">
        <f t="shared" si="41"/>
        <v>1859.2350992256761</v>
      </c>
      <c r="L212" s="236">
        <f t="shared" si="41"/>
        <v>1842.1673410321489</v>
      </c>
      <c r="M212" s="236">
        <f t="shared" si="41"/>
        <v>1948.6867895562682</v>
      </c>
      <c r="N212" s="236">
        <f t="shared" si="41"/>
        <v>1894.9246326072891</v>
      </c>
      <c r="O212" s="236">
        <f t="shared" si="41"/>
        <v>1861.9627651516769</v>
      </c>
      <c r="P212" s="236">
        <f t="shared" si="41"/>
        <v>1947.150490373512</v>
      </c>
      <c r="Q212" s="236">
        <f t="shared" si="41"/>
        <v>22586.780316995093</v>
      </c>
      <c r="R212" s="179"/>
    </row>
    <row r="213" spans="1:18">
      <c r="E213" s="208">
        <f t="shared" ref="E213" si="42">SUM(E205:E211)-E212</f>
        <v>0</v>
      </c>
      <c r="F213" s="208">
        <f t="shared" ref="F213" si="43">SUM(F205:F211)-F212</f>
        <v>0</v>
      </c>
      <c r="G213" s="208">
        <f t="shared" ref="G213:P213" si="44">SUM(G205:G211)-G212</f>
        <v>0</v>
      </c>
      <c r="H213" s="208">
        <f t="shared" si="44"/>
        <v>0</v>
      </c>
      <c r="I213" s="208">
        <f t="shared" si="44"/>
        <v>0</v>
      </c>
      <c r="J213" s="208">
        <f t="shared" si="44"/>
        <v>0</v>
      </c>
      <c r="K213" s="208">
        <f t="shared" si="44"/>
        <v>0</v>
      </c>
      <c r="L213" s="208">
        <f t="shared" si="44"/>
        <v>0</v>
      </c>
      <c r="M213" s="208">
        <f t="shared" si="44"/>
        <v>0</v>
      </c>
      <c r="N213" s="208">
        <f t="shared" si="44"/>
        <v>0</v>
      </c>
      <c r="O213" s="208">
        <f t="shared" si="44"/>
        <v>0</v>
      </c>
      <c r="P213" s="208">
        <f t="shared" si="44"/>
        <v>0</v>
      </c>
      <c r="Q213" s="208">
        <f>SUM(Q205:Q211)-Q212</f>
        <v>0</v>
      </c>
    </row>
    <row r="214" spans="1:18">
      <c r="E214" s="208"/>
      <c r="F214" s="208"/>
      <c r="G214" s="208"/>
      <c r="H214" s="208"/>
      <c r="I214" s="208"/>
      <c r="J214" s="208"/>
      <c r="K214" s="208"/>
      <c r="L214" s="208"/>
      <c r="M214" s="208"/>
      <c r="N214" s="208"/>
      <c r="O214" s="208"/>
      <c r="P214" s="208"/>
      <c r="Q214" s="208"/>
    </row>
    <row r="215" spans="1:18">
      <c r="D215" s="237"/>
      <c r="E215" s="238"/>
      <c r="F215" s="238"/>
      <c r="G215" s="238"/>
      <c r="H215" s="238"/>
      <c r="I215" s="238"/>
      <c r="J215" s="238"/>
      <c r="K215" s="238"/>
      <c r="L215" s="238"/>
      <c r="M215" s="238"/>
      <c r="N215" s="238"/>
      <c r="O215" s="238"/>
      <c r="P215" s="238"/>
      <c r="Q215" s="238"/>
      <c r="R215" s="220"/>
    </row>
    <row r="216" spans="1:18" ht="14.5">
      <c r="D216" s="239" t="s">
        <v>497</v>
      </c>
      <c r="E216" s="240">
        <f t="shared" ref="E216:Q216" si="45">E23+E28+E82+E86+E93</f>
        <v>512.29268912426221</v>
      </c>
      <c r="F216" s="240">
        <f t="shared" si="45"/>
        <v>550.7037141027879</v>
      </c>
      <c r="G216" s="240">
        <f t="shared" si="45"/>
        <v>555.98485886130902</v>
      </c>
      <c r="H216" s="240">
        <f t="shared" si="45"/>
        <v>532.5395832577999</v>
      </c>
      <c r="I216" s="240">
        <f t="shared" si="45"/>
        <v>592.79758599443733</v>
      </c>
      <c r="J216" s="240">
        <f t="shared" si="45"/>
        <v>524.21091922009794</v>
      </c>
      <c r="K216" s="240">
        <f t="shared" si="45"/>
        <v>468.21837526789625</v>
      </c>
      <c r="L216" s="240">
        <f t="shared" si="45"/>
        <v>479.839036435715</v>
      </c>
      <c r="M216" s="240">
        <f t="shared" si="45"/>
        <v>565.38655977847736</v>
      </c>
      <c r="N216" s="240">
        <f t="shared" si="45"/>
        <v>524.00363184761761</v>
      </c>
      <c r="O216" s="240">
        <f t="shared" si="45"/>
        <v>513.87563516079126</v>
      </c>
      <c r="P216" s="240">
        <f t="shared" si="45"/>
        <v>510.82734668378174</v>
      </c>
      <c r="Q216" s="240">
        <f t="shared" si="45"/>
        <v>6330.6799357349746</v>
      </c>
      <c r="R216" s="220"/>
    </row>
    <row r="217" spans="1:18" ht="14.5">
      <c r="D217" s="241" t="s">
        <v>492</v>
      </c>
      <c r="E217" s="242">
        <f t="shared" ref="E217:Q217" si="46">SUM(E14,E77,E84,E90,E101,E109,E121)</f>
        <v>1134.5080731524777</v>
      </c>
      <c r="F217" s="242">
        <f t="shared" si="46"/>
        <v>1109.7701176512101</v>
      </c>
      <c r="G217" s="242">
        <f t="shared" si="46"/>
        <v>1145.1427976989653</v>
      </c>
      <c r="H217" s="242">
        <f t="shared" si="46"/>
        <v>1125.3767949629027</v>
      </c>
      <c r="I217" s="242">
        <f t="shared" si="46"/>
        <v>1143.5832795180359</v>
      </c>
      <c r="J217" s="242">
        <f t="shared" si="46"/>
        <v>1154.4637944409687</v>
      </c>
      <c r="K217" s="242">
        <f t="shared" si="46"/>
        <v>1198.661960730351</v>
      </c>
      <c r="L217" s="242">
        <f t="shared" si="46"/>
        <v>1170.0735884901969</v>
      </c>
      <c r="M217" s="242">
        <f t="shared" si="46"/>
        <v>1190.3609444375832</v>
      </c>
      <c r="N217" s="242">
        <f t="shared" si="46"/>
        <v>1178.4575398620382</v>
      </c>
      <c r="O217" s="242">
        <f t="shared" si="46"/>
        <v>1155.7258625806326</v>
      </c>
      <c r="P217" s="242">
        <f t="shared" si="46"/>
        <v>1243.5290960765865</v>
      </c>
      <c r="Q217" s="242">
        <f t="shared" si="46"/>
        <v>13949.653849601948</v>
      </c>
      <c r="R217" s="220"/>
    </row>
    <row r="218" spans="1:18">
      <c r="D218" s="243" t="s">
        <v>557</v>
      </c>
      <c r="E218" s="244">
        <f t="shared" ref="E218:Q218" si="47">E211</f>
        <v>191.45486361589266</v>
      </c>
      <c r="F218" s="244">
        <f t="shared" si="47"/>
        <v>191.91852422151322</v>
      </c>
      <c r="G218" s="244">
        <f t="shared" si="47"/>
        <v>191.90885439609264</v>
      </c>
      <c r="H218" s="244">
        <f t="shared" si="47"/>
        <v>191.75093261030727</v>
      </c>
      <c r="I218" s="244">
        <f t="shared" si="47"/>
        <v>192.4879763392793</v>
      </c>
      <c r="J218" s="244">
        <f t="shared" si="47"/>
        <v>191.7578398801854</v>
      </c>
      <c r="K218" s="244">
        <f t="shared" si="47"/>
        <v>192.35476322742889</v>
      </c>
      <c r="L218" s="244">
        <f t="shared" si="47"/>
        <v>192.2547161062374</v>
      </c>
      <c r="M218" s="244">
        <f t="shared" si="47"/>
        <v>192.93928534020768</v>
      </c>
      <c r="N218" s="244">
        <f t="shared" si="47"/>
        <v>192.46346089763369</v>
      </c>
      <c r="O218" s="244">
        <f t="shared" si="47"/>
        <v>192.36126741025296</v>
      </c>
      <c r="P218" s="244">
        <f t="shared" si="47"/>
        <v>192.79404761314373</v>
      </c>
      <c r="Q218" s="244">
        <f t="shared" si="47"/>
        <v>2306.446531658175</v>
      </c>
      <c r="R218" s="223"/>
    </row>
    <row r="219" spans="1:18">
      <c r="D219" s="245"/>
      <c r="E219" s="246"/>
      <c r="F219" s="246"/>
      <c r="G219" s="246"/>
      <c r="H219" s="246"/>
      <c r="I219" s="246"/>
      <c r="J219" s="246"/>
      <c r="K219" s="246"/>
      <c r="L219" s="246"/>
      <c r="M219" s="246"/>
      <c r="N219" s="246"/>
      <c r="O219" s="246"/>
      <c r="P219" s="246"/>
      <c r="Q219" s="246"/>
    </row>
    <row r="220" spans="1:18" ht="14.5">
      <c r="D220" s="247" t="s">
        <v>558</v>
      </c>
      <c r="E220" s="248">
        <f t="shared" ref="E220:Q220" si="48">SUM(E215:E219)</f>
        <v>1838.2556258926327</v>
      </c>
      <c r="F220" s="248">
        <f t="shared" si="48"/>
        <v>1852.3923559755112</v>
      </c>
      <c r="G220" s="248">
        <f t="shared" si="48"/>
        <v>1893.036510956367</v>
      </c>
      <c r="H220" s="248">
        <f t="shared" si="48"/>
        <v>1849.6673108310099</v>
      </c>
      <c r="I220" s="248">
        <f t="shared" si="48"/>
        <v>1928.8688418517524</v>
      </c>
      <c r="J220" s="248">
        <f t="shared" si="48"/>
        <v>1870.432553541252</v>
      </c>
      <c r="K220" s="248">
        <f t="shared" si="48"/>
        <v>1859.2350992256761</v>
      </c>
      <c r="L220" s="248">
        <f t="shared" si="48"/>
        <v>1842.1673410321494</v>
      </c>
      <c r="M220" s="248">
        <f t="shared" si="48"/>
        <v>1948.6867895562682</v>
      </c>
      <c r="N220" s="248">
        <f t="shared" si="48"/>
        <v>1894.9246326072896</v>
      </c>
      <c r="O220" s="248">
        <f t="shared" si="48"/>
        <v>1861.9627651516769</v>
      </c>
      <c r="P220" s="248">
        <f t="shared" si="48"/>
        <v>1947.150490373512</v>
      </c>
      <c r="Q220" s="248">
        <f t="shared" si="48"/>
        <v>22586.780316995097</v>
      </c>
    </row>
    <row r="221" spans="1:18">
      <c r="E221" s="208"/>
      <c r="F221" s="208"/>
      <c r="G221" s="208"/>
      <c r="H221" s="208"/>
      <c r="I221" s="208"/>
      <c r="J221" s="208"/>
      <c r="K221" s="208"/>
      <c r="L221" s="208"/>
      <c r="M221" s="208"/>
      <c r="N221" s="208"/>
      <c r="O221" s="208"/>
      <c r="P221" s="208"/>
      <c r="Q221" s="208"/>
    </row>
    <row r="222" spans="1:18" s="292" customFormat="1">
      <c r="A222" s="295"/>
      <c r="B222" s="294"/>
      <c r="C222" s="294"/>
      <c r="D222" s="271" t="s">
        <v>559</v>
      </c>
      <c r="E222" s="208">
        <f t="shared" ref="E222:Q222" si="49">+E220*1000</f>
        <v>1838255.6258926326</v>
      </c>
      <c r="F222" s="208">
        <f>+F220*1000</f>
        <v>1852392.3559755113</v>
      </c>
      <c r="G222" s="208">
        <f>+G220*1000</f>
        <v>1893036.510956367</v>
      </c>
      <c r="H222" s="208">
        <f t="shared" si="49"/>
        <v>1849667.3108310099</v>
      </c>
      <c r="I222" s="208">
        <f t="shared" si="49"/>
        <v>1928868.8418517525</v>
      </c>
      <c r="J222" s="208">
        <f t="shared" si="49"/>
        <v>1870432.5535412519</v>
      </c>
      <c r="K222" s="208">
        <f t="shared" si="49"/>
        <v>1859235.0992256762</v>
      </c>
      <c r="L222" s="208">
        <f t="shared" si="49"/>
        <v>1842167.3410321493</v>
      </c>
      <c r="M222" s="208">
        <f t="shared" si="49"/>
        <v>1948686.7895562681</v>
      </c>
      <c r="N222" s="208">
        <f t="shared" si="49"/>
        <v>1894924.6326072896</v>
      </c>
      <c r="O222" s="208">
        <f t="shared" si="49"/>
        <v>1861962.765151677</v>
      </c>
      <c r="P222" s="208">
        <f t="shared" si="49"/>
        <v>1947150.490373512</v>
      </c>
      <c r="Q222" s="208">
        <f t="shared" si="49"/>
        <v>22586780.316995095</v>
      </c>
      <c r="R222" s="179"/>
    </row>
    <row r="223" spans="1:18">
      <c r="E223" s="208"/>
      <c r="F223" s="208"/>
      <c r="G223" s="208"/>
      <c r="H223" s="208"/>
      <c r="I223" s="208"/>
      <c r="J223" s="208"/>
      <c r="K223" s="208"/>
      <c r="L223" s="208"/>
      <c r="M223" s="208"/>
      <c r="N223" s="208"/>
      <c r="O223" s="208"/>
      <c r="P223" s="208"/>
      <c r="Q223" s="208"/>
    </row>
    <row r="224" spans="1:18" ht="17.5" hidden="1">
      <c r="B224" s="414" t="s">
        <v>560</v>
      </c>
      <c r="C224" s="414"/>
      <c r="D224" s="414"/>
      <c r="E224" s="208"/>
      <c r="F224" s="208"/>
      <c r="G224" s="208"/>
      <c r="H224" s="208"/>
      <c r="I224" s="208"/>
      <c r="J224" s="208"/>
      <c r="K224" s="208"/>
      <c r="L224" s="208"/>
      <c r="M224" s="208"/>
      <c r="N224" s="208"/>
      <c r="O224" s="208"/>
      <c r="P224" s="208"/>
      <c r="Q224" s="208"/>
    </row>
    <row r="225" spans="1:18" hidden="1">
      <c r="A225" s="282" t="s">
        <v>490</v>
      </c>
      <c r="B225" s="276">
        <v>6666110101</v>
      </c>
      <c r="C225" s="276" t="s">
        <v>16</v>
      </c>
      <c r="D225" s="276" t="s">
        <v>24</v>
      </c>
      <c r="E225" s="210"/>
      <c r="F225" s="210"/>
      <c r="G225" s="210"/>
      <c r="H225" s="210"/>
      <c r="I225" s="210"/>
      <c r="J225" s="210"/>
      <c r="K225" s="210"/>
      <c r="L225" s="210"/>
      <c r="M225" s="210"/>
      <c r="N225" s="210"/>
      <c r="O225" s="210"/>
      <c r="P225" s="210"/>
      <c r="Q225" s="210"/>
    </row>
    <row r="226" spans="1:18" hidden="1">
      <c r="A226" s="282" t="s">
        <v>490</v>
      </c>
      <c r="B226" s="276">
        <v>6666110106</v>
      </c>
      <c r="C226" s="276" t="s">
        <v>17</v>
      </c>
      <c r="D226" s="276" t="s">
        <v>24</v>
      </c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/>
      <c r="Q226" s="184"/>
    </row>
    <row r="227" spans="1:18" hidden="1">
      <c r="A227" s="282" t="s">
        <v>490</v>
      </c>
      <c r="B227" s="276">
        <v>6666110107</v>
      </c>
      <c r="C227" s="276" t="s">
        <v>18</v>
      </c>
      <c r="D227" s="276" t="s">
        <v>24</v>
      </c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/>
      <c r="Q227" s="184"/>
    </row>
    <row r="228" spans="1:18" hidden="1">
      <c r="A228" s="282" t="s">
        <v>490</v>
      </c>
      <c r="B228" s="276">
        <v>6666110110</v>
      </c>
      <c r="C228" s="276" t="s">
        <v>19</v>
      </c>
      <c r="D228" s="276" t="s">
        <v>24</v>
      </c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/>
      <c r="Q228" s="184"/>
      <c r="R228" s="250"/>
    </row>
    <row r="229" spans="1:18" hidden="1">
      <c r="A229" s="282" t="s">
        <v>490</v>
      </c>
      <c r="B229" s="276">
        <v>6666110112</v>
      </c>
      <c r="C229" s="276" t="s">
        <v>20</v>
      </c>
      <c r="D229" s="276" t="s">
        <v>24</v>
      </c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/>
      <c r="Q229" s="184"/>
    </row>
    <row r="230" spans="1:18" hidden="1">
      <c r="A230" s="282" t="s">
        <v>490</v>
      </c>
      <c r="B230" s="276">
        <v>6666110204</v>
      </c>
      <c r="C230" s="276" t="s">
        <v>154</v>
      </c>
      <c r="D230" s="276" t="s">
        <v>24</v>
      </c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/>
      <c r="Q230" s="184"/>
    </row>
    <row r="231" spans="1:18" hidden="1">
      <c r="A231" s="282" t="s">
        <v>490</v>
      </c>
      <c r="B231" s="276">
        <v>6666110207</v>
      </c>
      <c r="C231" s="276" t="s">
        <v>21</v>
      </c>
      <c r="D231" s="276" t="s">
        <v>24</v>
      </c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/>
      <c r="Q231" s="184"/>
    </row>
    <row r="232" spans="1:18" hidden="1">
      <c r="A232" s="282" t="s">
        <v>490</v>
      </c>
      <c r="B232" s="276">
        <v>6666110506</v>
      </c>
      <c r="C232" s="276" t="s">
        <v>22</v>
      </c>
      <c r="D232" s="276" t="s">
        <v>24</v>
      </c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/>
      <c r="Q232" s="184"/>
    </row>
    <row r="233" spans="1:18" hidden="1">
      <c r="A233" s="282" t="s">
        <v>490</v>
      </c>
      <c r="B233" s="276">
        <v>6666110206</v>
      </c>
      <c r="C233" s="296" t="s">
        <v>561</v>
      </c>
      <c r="D233" s="276" t="s">
        <v>24</v>
      </c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/>
      <c r="Q233" s="184"/>
    </row>
    <row r="234" spans="1:18" hidden="1">
      <c r="E234" s="252">
        <f t="shared" ref="E234:Q234" si="50">SUM(E225:E233)</f>
        <v>0</v>
      </c>
      <c r="F234" s="252">
        <f t="shared" si="50"/>
        <v>0</v>
      </c>
      <c r="G234" s="252">
        <f t="shared" si="50"/>
        <v>0</v>
      </c>
      <c r="H234" s="252">
        <f t="shared" si="50"/>
        <v>0</v>
      </c>
      <c r="I234" s="252">
        <f t="shared" si="50"/>
        <v>0</v>
      </c>
      <c r="J234" s="252">
        <f t="shared" si="50"/>
        <v>0</v>
      </c>
      <c r="K234" s="252">
        <f t="shared" si="50"/>
        <v>0</v>
      </c>
      <c r="L234" s="252">
        <f t="shared" si="50"/>
        <v>0</v>
      </c>
      <c r="M234" s="252">
        <f t="shared" si="50"/>
        <v>0</v>
      </c>
      <c r="N234" s="252">
        <f t="shared" si="50"/>
        <v>0</v>
      </c>
      <c r="O234" s="252">
        <f t="shared" si="50"/>
        <v>0</v>
      </c>
      <c r="P234" s="252">
        <f t="shared" si="50"/>
        <v>0</v>
      </c>
      <c r="Q234" s="252">
        <f t="shared" si="50"/>
        <v>0</v>
      </c>
    </row>
    <row r="235" spans="1:18" hidden="1">
      <c r="E235" s="208"/>
      <c r="F235" s="208"/>
      <c r="G235" s="208"/>
      <c r="H235" s="208"/>
      <c r="I235" s="208"/>
      <c r="J235" s="208"/>
      <c r="K235" s="208"/>
      <c r="L235" s="208"/>
      <c r="M235" s="208"/>
      <c r="N235" s="208"/>
      <c r="O235" s="208"/>
      <c r="P235" s="208"/>
      <c r="Q235" s="208"/>
    </row>
    <row r="236" spans="1:18" hidden="1">
      <c r="E236" s="208"/>
      <c r="F236" s="208"/>
      <c r="G236" s="208"/>
      <c r="H236" s="208"/>
      <c r="I236" s="208"/>
      <c r="J236" s="208"/>
      <c r="K236" s="208"/>
      <c r="L236" s="208"/>
      <c r="M236" s="208"/>
      <c r="N236" s="208"/>
      <c r="O236" s="208"/>
      <c r="P236" s="208"/>
      <c r="Q236" s="208"/>
    </row>
    <row r="237" spans="1:18" hidden="1">
      <c r="E237" s="208"/>
      <c r="F237" s="208"/>
      <c r="G237" s="208"/>
      <c r="H237" s="208"/>
      <c r="I237" s="208"/>
      <c r="J237" s="208"/>
      <c r="K237" s="208"/>
      <c r="L237" s="208"/>
      <c r="M237" s="208"/>
      <c r="N237" s="208"/>
      <c r="O237" s="208"/>
      <c r="P237" s="208"/>
      <c r="Q237" s="208"/>
    </row>
    <row r="238" spans="1:18" hidden="1">
      <c r="E238" s="208"/>
      <c r="F238" s="208"/>
      <c r="G238" s="208"/>
      <c r="H238" s="208"/>
      <c r="I238" s="208"/>
      <c r="J238" s="208"/>
      <c r="K238" s="208"/>
      <c r="L238" s="208"/>
      <c r="M238" s="208"/>
      <c r="N238" s="208"/>
      <c r="O238" s="208"/>
      <c r="P238" s="208"/>
      <c r="Q238" s="208"/>
    </row>
    <row r="239" spans="1:18">
      <c r="C239" s="297" t="s">
        <v>562</v>
      </c>
      <c r="D239" s="297" t="s">
        <v>490</v>
      </c>
      <c r="E239" s="211">
        <f>+SUMIF($A$5:$A$233,D239,E5:E234)</f>
        <v>1672.0567383580349</v>
      </c>
      <c r="F239" s="211">
        <f t="shared" ref="F239:P239" si="51">+SUMIF($A$5:$A$233,$D$239,F5:F234)</f>
        <v>1686.419793661707</v>
      </c>
      <c r="G239" s="211">
        <f t="shared" si="51"/>
        <v>1727.3546884294492</v>
      </c>
      <c r="H239" s="211">
        <f t="shared" si="51"/>
        <v>1684.5816220188728</v>
      </c>
      <c r="I239" s="211">
        <f t="shared" si="51"/>
        <v>1756.9577549027572</v>
      </c>
      <c r="J239" s="211">
        <f t="shared" si="51"/>
        <v>1709.2075360349631</v>
      </c>
      <c r="K239" s="211">
        <f t="shared" si="51"/>
        <v>1691.894577186649</v>
      </c>
      <c r="L239" s="211">
        <f t="shared" si="51"/>
        <v>1672.9653594548813</v>
      </c>
      <c r="M239" s="211">
        <f t="shared" si="51"/>
        <v>1789.0516918290461</v>
      </c>
      <c r="N239" s="211">
        <f t="shared" si="51"/>
        <v>1730.7973336341943</v>
      </c>
      <c r="O239" s="211">
        <f t="shared" si="51"/>
        <v>1701.0118462062944</v>
      </c>
      <c r="P239" s="211">
        <f t="shared" si="51"/>
        <v>1778.7677977158369</v>
      </c>
      <c r="Q239" s="211">
        <f>F239+E239+G239+H239+I239+J239+K239+L239+M239+N239+O239+P239</f>
        <v>20601.066739432685</v>
      </c>
    </row>
    <row r="240" spans="1:18">
      <c r="C240" s="297" t="s">
        <v>563</v>
      </c>
      <c r="D240" s="297" t="s">
        <v>498</v>
      </c>
      <c r="E240" s="254">
        <f>+SUMIF($A$5:$A$234,D240,E5:E235)</f>
        <v>166.1988875345973</v>
      </c>
      <c r="F240" s="254">
        <f t="shared" ref="F240:P240" si="52">+SUMIF($A$5:$A$234,$D$240,F5:F235)</f>
        <v>165.97256231380396</v>
      </c>
      <c r="G240" s="254">
        <f t="shared" si="52"/>
        <v>165.68182252691716</v>
      </c>
      <c r="H240" s="254">
        <f t="shared" si="52"/>
        <v>165.08568881213679</v>
      </c>
      <c r="I240" s="254">
        <f t="shared" si="52"/>
        <v>171.91108694899549</v>
      </c>
      <c r="J240" s="254">
        <f t="shared" si="52"/>
        <v>161.22501750628848</v>
      </c>
      <c r="K240" s="254">
        <f t="shared" si="52"/>
        <v>167.34052203902721</v>
      </c>
      <c r="L240" s="254">
        <f t="shared" si="52"/>
        <v>169.20198157726784</v>
      </c>
      <c r="M240" s="254">
        <f t="shared" si="52"/>
        <v>159.6350977272221</v>
      </c>
      <c r="N240" s="254">
        <f t="shared" si="52"/>
        <v>164.12729897309376</v>
      </c>
      <c r="O240" s="254">
        <f t="shared" si="52"/>
        <v>160.95091894538194</v>
      </c>
      <c r="P240" s="254">
        <f t="shared" si="52"/>
        <v>168.38269265767508</v>
      </c>
      <c r="Q240" s="254">
        <f>+E240+F240+G240+H240+I240+J240+K240+L240+M240+N240+O240+P240</f>
        <v>1985.7135775624072</v>
      </c>
    </row>
    <row r="241" spans="1:18">
      <c r="C241" s="297" t="s">
        <v>556</v>
      </c>
      <c r="E241" s="255">
        <f t="shared" ref="E241:Q241" si="53">+E240+E239</f>
        <v>1838.2556258926322</v>
      </c>
      <c r="F241" s="255">
        <f t="shared" si="53"/>
        <v>1852.392355975511</v>
      </c>
      <c r="G241" s="255">
        <f t="shared" si="53"/>
        <v>1893.0365109563663</v>
      </c>
      <c r="H241" s="255">
        <f t="shared" si="53"/>
        <v>1849.6673108310097</v>
      </c>
      <c r="I241" s="255">
        <f t="shared" si="53"/>
        <v>1928.8688418517527</v>
      </c>
      <c r="J241" s="255">
        <f t="shared" si="53"/>
        <v>1870.4325535412515</v>
      </c>
      <c r="K241" s="255">
        <f t="shared" si="53"/>
        <v>1859.2350992256763</v>
      </c>
      <c r="L241" s="255">
        <f t="shared" si="53"/>
        <v>1842.1673410321491</v>
      </c>
      <c r="M241" s="255">
        <f t="shared" si="53"/>
        <v>1948.6867895562682</v>
      </c>
      <c r="N241" s="255">
        <f t="shared" si="53"/>
        <v>1894.924632607288</v>
      </c>
      <c r="O241" s="255">
        <f t="shared" si="53"/>
        <v>1861.9627651516764</v>
      </c>
      <c r="P241" s="255">
        <f t="shared" si="53"/>
        <v>1947.150490373512</v>
      </c>
      <c r="Q241" s="255">
        <f t="shared" si="53"/>
        <v>22586.780316995093</v>
      </c>
    </row>
    <row r="242" spans="1:18">
      <c r="E242" s="208"/>
      <c r="F242" s="208"/>
      <c r="G242" s="208"/>
      <c r="H242" s="208"/>
      <c r="I242" s="208"/>
      <c r="J242" s="208"/>
      <c r="K242" s="208"/>
      <c r="L242" s="208"/>
      <c r="M242" s="208"/>
      <c r="N242" s="208"/>
      <c r="O242" s="208"/>
      <c r="P242" s="208"/>
      <c r="Q242" s="208"/>
    </row>
    <row r="243" spans="1:18" s="292" customFormat="1">
      <c r="A243" s="295"/>
      <c r="B243" s="294"/>
      <c r="C243" s="294"/>
      <c r="D243" s="298" t="s">
        <v>564</v>
      </c>
      <c r="E243" s="255">
        <f t="shared" ref="E243:Q243" si="54">+E220+E234</f>
        <v>1838.2556258926327</v>
      </c>
      <c r="F243" s="255">
        <f t="shared" si="54"/>
        <v>1852.3923559755112</v>
      </c>
      <c r="G243" s="255">
        <f t="shared" si="54"/>
        <v>1893.036510956367</v>
      </c>
      <c r="H243" s="255">
        <f t="shared" si="54"/>
        <v>1849.6673108310099</v>
      </c>
      <c r="I243" s="255">
        <f t="shared" si="54"/>
        <v>1928.8688418517524</v>
      </c>
      <c r="J243" s="255">
        <f t="shared" si="54"/>
        <v>1870.432553541252</v>
      </c>
      <c r="K243" s="255">
        <f t="shared" si="54"/>
        <v>1859.2350992256761</v>
      </c>
      <c r="L243" s="255">
        <f t="shared" si="54"/>
        <v>1842.1673410321494</v>
      </c>
      <c r="M243" s="255">
        <f t="shared" si="54"/>
        <v>1948.6867895562682</v>
      </c>
      <c r="N243" s="255">
        <f t="shared" si="54"/>
        <v>1894.9246326072896</v>
      </c>
      <c r="O243" s="255">
        <f t="shared" si="54"/>
        <v>1861.9627651516769</v>
      </c>
      <c r="P243" s="255">
        <f t="shared" si="54"/>
        <v>1947.150490373512</v>
      </c>
      <c r="Q243" s="255">
        <f t="shared" si="54"/>
        <v>22586.780316995097</v>
      </c>
      <c r="R243" s="179"/>
    </row>
    <row r="244" spans="1:18">
      <c r="D244" s="270" t="s">
        <v>565</v>
      </c>
      <c r="E244" s="255">
        <f t="shared" ref="E244:Q244" si="55">+E243-E241</f>
        <v>0</v>
      </c>
      <c r="F244" s="255">
        <f t="shared" si="55"/>
        <v>0</v>
      </c>
      <c r="G244" s="255">
        <f t="shared" si="55"/>
        <v>0</v>
      </c>
      <c r="H244" s="255">
        <f t="shared" si="55"/>
        <v>0</v>
      </c>
      <c r="I244" s="255">
        <f t="shared" si="55"/>
        <v>0</v>
      </c>
      <c r="J244" s="255">
        <f t="shared" si="55"/>
        <v>0</v>
      </c>
      <c r="K244" s="255">
        <f t="shared" si="55"/>
        <v>0</v>
      </c>
      <c r="L244" s="255">
        <f t="shared" si="55"/>
        <v>0</v>
      </c>
      <c r="M244" s="255">
        <f t="shared" si="55"/>
        <v>0</v>
      </c>
      <c r="N244" s="255">
        <f t="shared" si="55"/>
        <v>0</v>
      </c>
      <c r="O244" s="255">
        <f t="shared" si="55"/>
        <v>0</v>
      </c>
      <c r="P244" s="255">
        <f t="shared" si="55"/>
        <v>0</v>
      </c>
      <c r="Q244" s="255">
        <f t="shared" si="55"/>
        <v>0</v>
      </c>
    </row>
    <row r="246" spans="1:18">
      <c r="E246" s="257"/>
      <c r="F246" s="299"/>
      <c r="G246" s="299"/>
      <c r="H246" s="299"/>
      <c r="I246" s="299"/>
      <c r="J246" s="299"/>
      <c r="K246" s="299"/>
      <c r="L246" s="299"/>
      <c r="M246" s="299"/>
      <c r="N246" s="299"/>
      <c r="O246" s="299"/>
      <c r="P246" s="299"/>
      <c r="Q246" s="299"/>
    </row>
    <row r="247" spans="1:18" s="292" customFormat="1">
      <c r="A247" s="295"/>
      <c r="B247" s="294"/>
      <c r="C247" s="294"/>
      <c r="D247" s="294"/>
      <c r="E247" s="299"/>
      <c r="F247" s="299"/>
      <c r="G247" s="299"/>
      <c r="H247" s="299"/>
      <c r="I247" s="299"/>
      <c r="J247" s="299"/>
      <c r="K247" s="299"/>
      <c r="L247" s="299"/>
      <c r="M247" s="299"/>
      <c r="N247" s="299"/>
      <c r="O247" s="299"/>
      <c r="P247" s="299"/>
      <c r="Q247" s="299"/>
      <c r="R247" s="179"/>
    </row>
    <row r="248" spans="1:18">
      <c r="F248" s="299"/>
      <c r="G248" s="299"/>
    </row>
    <row r="249" spans="1:18">
      <c r="E249" s="257"/>
      <c r="F249" s="259"/>
      <c r="G249" s="257"/>
      <c r="H249" s="257"/>
      <c r="I249" s="299"/>
    </row>
    <row r="250" spans="1:18">
      <c r="F250" s="299"/>
      <c r="G250" s="300"/>
    </row>
    <row r="251" spans="1:18">
      <c r="E251" s="257"/>
      <c r="F251" s="257"/>
      <c r="G251" s="257"/>
      <c r="H251" s="257"/>
    </row>
    <row r="253" spans="1:18">
      <c r="E253" s="257"/>
    </row>
    <row r="255" spans="1:18" s="272" customFormat="1">
      <c r="A255" s="269"/>
      <c r="B255" s="271"/>
      <c r="C255" s="271"/>
      <c r="D255" s="271"/>
      <c r="E255" s="300"/>
      <c r="R255" s="250"/>
    </row>
    <row r="259" spans="18:18">
      <c r="R259" s="250"/>
    </row>
  </sheetData>
  <autoFilter ref="A4:Q198" xr:uid="{3F83171D-7BE6-4148-AEF7-8AA893ED8538}"/>
  <mergeCells count="1">
    <mergeCell ref="B224:D224"/>
  </mergeCells>
  <phoneticPr fontId="5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7695B-0801-4EBC-99ED-CBC7924BF57D}">
  <dimension ref="A1:Q181"/>
  <sheetViews>
    <sheetView zoomScale="80" zoomScaleNormal="80" workbookViewId="0">
      <pane xSplit="1" ySplit="3" topLeftCell="B4" activePane="bottomRight" state="frozen"/>
      <selection activeCell="B99" sqref="B99"/>
      <selection pane="topRight" activeCell="B99" sqref="B99"/>
      <selection pane="bottomLeft" activeCell="B99" sqref="B99"/>
      <selection pane="bottomRight" activeCell="C46" sqref="C46"/>
    </sheetView>
  </sheetViews>
  <sheetFormatPr defaultColWidth="9.08203125" defaultRowHeight="14"/>
  <cols>
    <col min="1" max="1" width="24.4140625" style="1" bestFit="1" customWidth="1"/>
    <col min="2" max="2" width="51.4140625" style="1" bestFit="1" customWidth="1"/>
    <col min="3" max="3" width="13.4140625" style="1" customWidth="1"/>
    <col min="4" max="5" width="14.75" style="2" bestFit="1" customWidth="1"/>
    <col min="6" max="15" width="19.75" style="2" customWidth="1"/>
    <col min="16" max="16" width="9.08203125" style="1"/>
    <col min="17" max="17" width="13.08203125" style="1" bestFit="1" customWidth="1"/>
    <col min="18" max="16384" width="9.08203125" style="1"/>
  </cols>
  <sheetData>
    <row r="1" spans="1:17">
      <c r="B1" s="1" t="s">
        <v>0</v>
      </c>
      <c r="D1" s="2">
        <v>33822</v>
      </c>
      <c r="E1" s="2">
        <v>35042</v>
      </c>
    </row>
    <row r="2" spans="1:17">
      <c r="D2" s="2" t="s">
        <v>250</v>
      </c>
      <c r="E2" s="2" t="s">
        <v>250</v>
      </c>
      <c r="F2" s="2" t="s">
        <v>250</v>
      </c>
      <c r="G2" s="2" t="s">
        <v>250</v>
      </c>
      <c r="H2" s="2" t="s">
        <v>250</v>
      </c>
      <c r="I2" s="2" t="s">
        <v>250</v>
      </c>
      <c r="J2" s="2" t="s">
        <v>250</v>
      </c>
      <c r="K2" s="2" t="s">
        <v>250</v>
      </c>
      <c r="L2" s="2" t="s">
        <v>250</v>
      </c>
      <c r="M2" s="2" t="s">
        <v>250</v>
      </c>
      <c r="N2" s="2" t="s">
        <v>250</v>
      </c>
      <c r="O2" s="2" t="s">
        <v>250</v>
      </c>
    </row>
    <row r="3" spans="1:17">
      <c r="A3" s="4"/>
      <c r="B3" s="4" t="s">
        <v>2</v>
      </c>
      <c r="C3" s="4"/>
      <c r="D3" s="4" t="s">
        <v>251</v>
      </c>
      <c r="E3" s="4" t="s">
        <v>252</v>
      </c>
      <c r="F3" s="4" t="s">
        <v>253</v>
      </c>
      <c r="G3" s="4" t="s">
        <v>254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5" t="s">
        <v>13</v>
      </c>
      <c r="O3" s="5" t="s">
        <v>14</v>
      </c>
    </row>
    <row r="4" spans="1:17">
      <c r="A4" s="1" t="str">
        <f>MID(B4,5,10)</f>
        <v>6666110101</v>
      </c>
      <c r="B4" s="31" t="s">
        <v>16</v>
      </c>
      <c r="C4" s="31"/>
      <c r="D4" s="32">
        <v>6390.63</v>
      </c>
      <c r="E4" s="32">
        <v>5772.1899999999987</v>
      </c>
      <c r="Q4" s="3"/>
    </row>
    <row r="5" spans="1:17">
      <c r="A5" s="1" t="str">
        <f t="shared" ref="A5:A11" si="0">MID(B5,5,10)</f>
        <v>6666110106</v>
      </c>
      <c r="B5" s="31" t="s">
        <v>17</v>
      </c>
      <c r="C5" s="31"/>
      <c r="D5" s="32">
        <v>0</v>
      </c>
      <c r="E5" s="32">
        <v>0</v>
      </c>
      <c r="Q5" s="3"/>
    </row>
    <row r="6" spans="1:17">
      <c r="A6" s="1" t="str">
        <f t="shared" si="0"/>
        <v>6666110107</v>
      </c>
      <c r="B6" s="31" t="s">
        <v>18</v>
      </c>
      <c r="C6" s="31" t="s">
        <v>338</v>
      </c>
      <c r="D6" s="32">
        <v>76932.790000000008</v>
      </c>
      <c r="E6" s="32">
        <v>72590.440000000017</v>
      </c>
      <c r="Q6" s="3"/>
    </row>
    <row r="7" spans="1:17">
      <c r="A7" s="1" t="str">
        <f t="shared" si="0"/>
        <v>6666110110</v>
      </c>
      <c r="B7" s="31" t="s">
        <v>19</v>
      </c>
      <c r="C7" s="31"/>
      <c r="D7" s="32">
        <v>81297.41</v>
      </c>
      <c r="E7" s="32">
        <v>72795.95</v>
      </c>
    </row>
    <row r="8" spans="1:17">
      <c r="A8" s="1" t="str">
        <f t="shared" si="0"/>
        <v>6666110112</v>
      </c>
      <c r="B8" s="31" t="s">
        <v>20</v>
      </c>
      <c r="C8" s="31"/>
      <c r="D8" s="32">
        <v>4665.4899999999989</v>
      </c>
      <c r="E8" s="32">
        <v>4371.2300000000005</v>
      </c>
    </row>
    <row r="9" spans="1:17">
      <c r="A9" s="1" t="str">
        <f t="shared" si="0"/>
        <v>6666110207</v>
      </c>
      <c r="B9" s="31" t="s">
        <v>21</v>
      </c>
      <c r="C9" s="31"/>
      <c r="D9" s="32">
        <v>12162.16</v>
      </c>
      <c r="E9" s="32">
        <v>10876.630000000001</v>
      </c>
    </row>
    <row r="10" spans="1:17">
      <c r="A10" s="1" t="str">
        <f t="shared" si="0"/>
        <v>6666110506</v>
      </c>
      <c r="B10" s="31" t="s">
        <v>22</v>
      </c>
      <c r="C10" s="31"/>
      <c r="D10" s="32">
        <v>3151.21</v>
      </c>
      <c r="E10" s="32">
        <v>2859.7</v>
      </c>
    </row>
    <row r="11" spans="1:17">
      <c r="A11" s="1" t="str">
        <f t="shared" si="0"/>
        <v>6666110206</v>
      </c>
      <c r="B11" s="31" t="s">
        <v>23</v>
      </c>
      <c r="C11" s="31"/>
      <c r="D11" s="32">
        <v>79.98</v>
      </c>
      <c r="E11" s="32">
        <v>0</v>
      </c>
    </row>
    <row r="12" spans="1:17">
      <c r="A12" s="1" t="str">
        <f>B12</f>
        <v>*   CS_Depreciation</v>
      </c>
      <c r="B12" s="33" t="s">
        <v>24</v>
      </c>
      <c r="C12" s="31"/>
      <c r="D12" s="34">
        <f>SUM(D4:D11)</f>
        <v>184679.67</v>
      </c>
      <c r="E12" s="34">
        <f t="shared" ref="E12:O12" si="1">SUM(E4:E11)</f>
        <v>169266.14000000004</v>
      </c>
      <c r="F12" s="34">
        <f t="shared" si="1"/>
        <v>0</v>
      </c>
      <c r="G12" s="34">
        <f t="shared" si="1"/>
        <v>0</v>
      </c>
      <c r="H12" s="34">
        <f t="shared" si="1"/>
        <v>0</v>
      </c>
      <c r="I12" s="34">
        <f t="shared" si="1"/>
        <v>0</v>
      </c>
      <c r="J12" s="34">
        <f t="shared" si="1"/>
        <v>0</v>
      </c>
      <c r="K12" s="34">
        <f t="shared" si="1"/>
        <v>0</v>
      </c>
      <c r="L12" s="34">
        <f t="shared" si="1"/>
        <v>0</v>
      </c>
      <c r="M12" s="34">
        <f t="shared" si="1"/>
        <v>0</v>
      </c>
      <c r="N12" s="34">
        <f t="shared" si="1"/>
        <v>0</v>
      </c>
      <c r="O12" s="34">
        <f t="shared" si="1"/>
        <v>0</v>
      </c>
    </row>
    <row r="13" spans="1:17">
      <c r="A13" s="1" t="str">
        <f t="shared" ref="A13:A105" si="2">MID(B13,5,10)</f>
        <v>5001010205</v>
      </c>
      <c r="B13" s="31" t="s">
        <v>25</v>
      </c>
      <c r="C13" s="31"/>
      <c r="D13" s="32">
        <v>4986.75</v>
      </c>
      <c r="E13" s="32">
        <v>4995.5999999999995</v>
      </c>
    </row>
    <row r="14" spans="1:17">
      <c r="A14" s="1" t="str">
        <f t="shared" si="2"/>
        <v>6666010380</v>
      </c>
      <c r="B14" s="31" t="s">
        <v>26</v>
      </c>
      <c r="C14" s="31"/>
      <c r="D14" s="32">
        <v>-978.2</v>
      </c>
      <c r="E14" s="32">
        <v>-861.87</v>
      </c>
    </row>
    <row r="15" spans="1:17">
      <c r="A15" s="1" t="str">
        <f t="shared" si="2"/>
        <v>6666010019</v>
      </c>
      <c r="B15" s="31" t="s">
        <v>27</v>
      </c>
      <c r="C15" s="31"/>
      <c r="D15" s="32">
        <v>40103.800000000003</v>
      </c>
      <c r="E15" s="32">
        <v>40099.689999999995</v>
      </c>
    </row>
    <row r="16" spans="1:17">
      <c r="A16" s="1" t="str">
        <f t="shared" si="2"/>
        <v>6666010183</v>
      </c>
      <c r="B16" s="31" t="s">
        <v>28</v>
      </c>
      <c r="C16" s="31"/>
      <c r="D16" s="32">
        <v>2489.48</v>
      </c>
      <c r="E16" s="32">
        <v>3117.95</v>
      </c>
    </row>
    <row r="17" spans="1:15">
      <c r="A17" s="1" t="str">
        <f t="shared" si="2"/>
        <v>6666010229</v>
      </c>
      <c r="B17" s="31" t="s">
        <v>29</v>
      </c>
      <c r="C17" s="31"/>
      <c r="D17" s="32">
        <v>21281.449999999997</v>
      </c>
      <c r="E17" s="32">
        <v>-22568.51</v>
      </c>
    </row>
    <row r="18" spans="1:15">
      <c r="A18" s="1" t="str">
        <f t="shared" si="2"/>
        <v>6666010188</v>
      </c>
      <c r="B18" s="31" t="s">
        <v>30</v>
      </c>
      <c r="C18" s="31"/>
      <c r="D18" s="32">
        <v>241930.62</v>
      </c>
      <c r="E18" s="32">
        <v>265522.16000000003</v>
      </c>
    </row>
    <row r="19" spans="1:15">
      <c r="A19" s="1" t="str">
        <f t="shared" si="2"/>
        <v>6666010115</v>
      </c>
      <c r="B19" s="31" t="s">
        <v>31</v>
      </c>
      <c r="C19" s="31"/>
      <c r="D19" s="32">
        <v>-1299.44</v>
      </c>
      <c r="E19" s="32">
        <v>-208.04</v>
      </c>
    </row>
    <row r="20" spans="1:15">
      <c r="A20" s="1" t="str">
        <f>B20</f>
        <v>*   CS_Direct Labour</v>
      </c>
      <c r="B20" s="33" t="s">
        <v>32</v>
      </c>
      <c r="C20" s="31"/>
      <c r="D20" s="34">
        <f>SUM(D13:D19)</f>
        <v>308514.46000000002</v>
      </c>
      <c r="E20" s="34">
        <f t="shared" ref="E20:O20" si="3">SUM(E13:E19)</f>
        <v>290096.98000000004</v>
      </c>
      <c r="F20" s="34">
        <f t="shared" si="3"/>
        <v>0</v>
      </c>
      <c r="G20" s="34">
        <f t="shared" si="3"/>
        <v>0</v>
      </c>
      <c r="H20" s="34">
        <f t="shared" si="3"/>
        <v>0</v>
      </c>
      <c r="I20" s="34">
        <f t="shared" si="3"/>
        <v>0</v>
      </c>
      <c r="J20" s="34">
        <f t="shared" si="3"/>
        <v>0</v>
      </c>
      <c r="K20" s="34">
        <f t="shared" si="3"/>
        <v>0</v>
      </c>
      <c r="L20" s="34">
        <f t="shared" si="3"/>
        <v>0</v>
      </c>
      <c r="M20" s="34">
        <f t="shared" si="3"/>
        <v>0</v>
      </c>
      <c r="N20" s="34">
        <f t="shared" si="3"/>
        <v>0</v>
      </c>
      <c r="O20" s="34">
        <f t="shared" si="3"/>
        <v>0</v>
      </c>
    </row>
    <row r="21" spans="1:15">
      <c r="A21" s="1" t="str">
        <f t="shared" si="2"/>
        <v>8701530201</v>
      </c>
      <c r="B21" s="31" t="s">
        <v>33</v>
      </c>
      <c r="C21" s="31" t="s">
        <v>338</v>
      </c>
      <c r="D21" s="32">
        <v>0</v>
      </c>
      <c r="E21" s="32">
        <v>0</v>
      </c>
    </row>
    <row r="22" spans="1:15">
      <c r="A22" s="1" t="str">
        <f t="shared" si="2"/>
        <v>6666050309</v>
      </c>
      <c r="B22" s="31" t="s">
        <v>34</v>
      </c>
      <c r="C22" s="31" t="s">
        <v>338</v>
      </c>
      <c r="D22" s="32">
        <v>11636.3</v>
      </c>
      <c r="E22" s="32">
        <v>9289.4000000000015</v>
      </c>
    </row>
    <row r="23" spans="1:15">
      <c r="A23" s="1" t="str">
        <f t="shared" si="2"/>
        <v>6666050308</v>
      </c>
      <c r="B23" s="31" t="s">
        <v>35</v>
      </c>
      <c r="C23" s="31" t="s">
        <v>338</v>
      </c>
      <c r="D23" s="32">
        <v>670.42000000000007</v>
      </c>
      <c r="E23" s="32">
        <v>2686.9399999999996</v>
      </c>
    </row>
    <row r="24" spans="1:15">
      <c r="A24" s="1" t="str">
        <f t="shared" si="2"/>
        <v>6666050306</v>
      </c>
      <c r="B24" s="31" t="s">
        <v>36</v>
      </c>
      <c r="C24" s="31" t="s">
        <v>338</v>
      </c>
      <c r="D24" s="32">
        <v>191.89000000000001</v>
      </c>
      <c r="E24" s="32">
        <v>0</v>
      </c>
    </row>
    <row r="25" spans="1:15">
      <c r="A25" s="1" t="str">
        <f>B25</f>
        <v>*   CS_SCRAP_VARIABLE</v>
      </c>
      <c r="B25" s="33" t="s">
        <v>37</v>
      </c>
      <c r="C25" s="31"/>
      <c r="D25" s="34">
        <f>SUM(D21:D24)</f>
        <v>12498.609999999999</v>
      </c>
      <c r="E25" s="34">
        <f t="shared" ref="E25:O25" si="4">SUM(E21:E24)</f>
        <v>11976.34</v>
      </c>
      <c r="F25" s="34">
        <f t="shared" si="4"/>
        <v>0</v>
      </c>
      <c r="G25" s="34">
        <f t="shared" si="4"/>
        <v>0</v>
      </c>
      <c r="H25" s="34">
        <f t="shared" si="4"/>
        <v>0</v>
      </c>
      <c r="I25" s="34">
        <f t="shared" si="4"/>
        <v>0</v>
      </c>
      <c r="J25" s="34">
        <f t="shared" si="4"/>
        <v>0</v>
      </c>
      <c r="K25" s="34">
        <f t="shared" si="4"/>
        <v>0</v>
      </c>
      <c r="L25" s="34">
        <f t="shared" si="4"/>
        <v>0</v>
      </c>
      <c r="M25" s="34">
        <f t="shared" si="4"/>
        <v>0</v>
      </c>
      <c r="N25" s="34">
        <f t="shared" si="4"/>
        <v>0</v>
      </c>
      <c r="O25" s="34">
        <f t="shared" si="4"/>
        <v>0</v>
      </c>
    </row>
    <row r="26" spans="1:15">
      <c r="A26" s="1" t="str">
        <f t="shared" si="2"/>
        <v>5102010151</v>
      </c>
      <c r="B26" s="31" t="s">
        <v>38</v>
      </c>
      <c r="C26" s="31" t="s">
        <v>338</v>
      </c>
      <c r="D26" s="32">
        <v>0</v>
      </c>
      <c r="E26" s="32">
        <v>0</v>
      </c>
    </row>
    <row r="27" spans="1:15">
      <c r="A27" s="1" t="str">
        <f t="shared" si="2"/>
        <v>5301999999</v>
      </c>
      <c r="B27" s="31" t="s">
        <v>39</v>
      </c>
      <c r="C27" s="31" t="s">
        <v>338</v>
      </c>
      <c r="D27" s="32">
        <v>0</v>
      </c>
      <c r="E27" s="32">
        <v>0</v>
      </c>
    </row>
    <row r="28" spans="1:15">
      <c r="A28" s="1" t="str">
        <f t="shared" si="2"/>
        <v>6666020504</v>
      </c>
      <c r="B28" s="31" t="s">
        <v>40</v>
      </c>
      <c r="C28" s="31"/>
      <c r="D28" s="32">
        <v>0</v>
      </c>
      <c r="E28" s="32">
        <v>0</v>
      </c>
    </row>
    <row r="29" spans="1:15">
      <c r="A29" s="1" t="str">
        <f t="shared" si="2"/>
        <v>5001010200</v>
      </c>
      <c r="B29" s="31" t="s">
        <v>41</v>
      </c>
      <c r="C29" s="31" t="s">
        <v>338</v>
      </c>
      <c r="D29" s="32">
        <v>57.3</v>
      </c>
      <c r="E29" s="32">
        <v>1028.5399999999997</v>
      </c>
    </row>
    <row r="30" spans="1:15">
      <c r="A30" s="1" t="str">
        <f t="shared" si="2"/>
        <v>5001010201</v>
      </c>
      <c r="B30" s="31" t="s">
        <v>42</v>
      </c>
      <c r="C30" s="31" t="s">
        <v>338</v>
      </c>
      <c r="D30" s="32">
        <v>0.19</v>
      </c>
      <c r="E30" s="32">
        <v>0</v>
      </c>
    </row>
    <row r="31" spans="1:15">
      <c r="A31" s="1" t="str">
        <f t="shared" si="2"/>
        <v>5301060000</v>
      </c>
      <c r="B31" s="31" t="s">
        <v>43</v>
      </c>
      <c r="C31" s="31" t="s">
        <v>338</v>
      </c>
      <c r="D31" s="32">
        <v>-1441.01</v>
      </c>
      <c r="E31" s="32">
        <v>0</v>
      </c>
    </row>
    <row r="32" spans="1:15">
      <c r="A32" s="1" t="str">
        <f t="shared" si="2"/>
        <v>5405030000</v>
      </c>
      <c r="B32" s="31" t="s">
        <v>44</v>
      </c>
      <c r="C32" s="31" t="s">
        <v>338</v>
      </c>
      <c r="D32" s="32">
        <v>44.14</v>
      </c>
      <c r="E32" s="32">
        <v>0</v>
      </c>
    </row>
    <row r="33" spans="1:5">
      <c r="A33" s="1" t="str">
        <f t="shared" si="2"/>
        <v>5601050100</v>
      </c>
      <c r="B33" s="31" t="s">
        <v>45</v>
      </c>
      <c r="C33" s="31" t="s">
        <v>338</v>
      </c>
      <c r="D33" s="32">
        <v>5.6</v>
      </c>
      <c r="E33" s="32">
        <v>0</v>
      </c>
    </row>
    <row r="34" spans="1:5">
      <c r="A34" s="1" t="str">
        <f t="shared" si="2"/>
        <v>5601050000</v>
      </c>
      <c r="B34" s="31" t="s">
        <v>46</v>
      </c>
      <c r="C34" s="31" t="s">
        <v>338</v>
      </c>
      <c r="D34" s="32">
        <v>0</v>
      </c>
      <c r="E34" s="32">
        <v>0</v>
      </c>
    </row>
    <row r="35" spans="1:5">
      <c r="A35" s="1" t="str">
        <f t="shared" si="2"/>
        <v>5801000041</v>
      </c>
      <c r="B35" s="31" t="s">
        <v>47</v>
      </c>
      <c r="C35" s="31"/>
      <c r="D35" s="32">
        <v>0</v>
      </c>
      <c r="E35" s="32">
        <v>0</v>
      </c>
    </row>
    <row r="36" spans="1:5">
      <c r="A36" s="1" t="str">
        <f t="shared" si="2"/>
        <v>6666010322</v>
      </c>
      <c r="B36" s="31" t="s">
        <v>48</v>
      </c>
      <c r="C36" s="31"/>
      <c r="D36" s="32">
        <v>1761.83</v>
      </c>
      <c r="E36" s="32">
        <v>1693.7400000000002</v>
      </c>
    </row>
    <row r="37" spans="1:5">
      <c r="A37" s="1" t="str">
        <f t="shared" si="2"/>
        <v>6666020101</v>
      </c>
      <c r="B37" s="31" t="s">
        <v>49</v>
      </c>
      <c r="C37" s="31"/>
      <c r="D37" s="32">
        <v>0</v>
      </c>
      <c r="E37" s="32">
        <v>0</v>
      </c>
    </row>
    <row r="38" spans="1:5">
      <c r="A38" s="1" t="str">
        <f t="shared" si="2"/>
        <v>6666020201</v>
      </c>
      <c r="B38" s="31" t="s">
        <v>50</v>
      </c>
      <c r="C38" s="31"/>
      <c r="D38" s="32">
        <v>0.87</v>
      </c>
      <c r="E38" s="32">
        <v>55.73</v>
      </c>
    </row>
    <row r="39" spans="1:5">
      <c r="A39" s="1" t="str">
        <f t="shared" si="2"/>
        <v>6666020202</v>
      </c>
      <c r="B39" s="31" t="s">
        <v>51</v>
      </c>
      <c r="C39" s="31"/>
      <c r="D39" s="32">
        <v>0</v>
      </c>
      <c r="E39" s="32">
        <v>0</v>
      </c>
    </row>
    <row r="40" spans="1:5">
      <c r="A40" s="1" t="str">
        <f t="shared" si="2"/>
        <v>6666020205</v>
      </c>
      <c r="B40" s="31" t="s">
        <v>52</v>
      </c>
      <c r="C40" s="31"/>
      <c r="D40" s="32">
        <v>0</v>
      </c>
      <c r="E40" s="32">
        <v>0</v>
      </c>
    </row>
    <row r="41" spans="1:5">
      <c r="A41" s="1" t="str">
        <f t="shared" si="2"/>
        <v>6666020204</v>
      </c>
      <c r="B41" s="31" t="s">
        <v>53</v>
      </c>
      <c r="C41" s="31"/>
      <c r="D41" s="32">
        <v>7.19</v>
      </c>
      <c r="E41" s="32">
        <v>5.96</v>
      </c>
    </row>
    <row r="42" spans="1:5">
      <c r="A42" s="1" t="str">
        <f t="shared" si="2"/>
        <v>6666020302</v>
      </c>
      <c r="B42" s="31" t="s">
        <v>54</v>
      </c>
      <c r="C42" s="31"/>
      <c r="D42" s="32">
        <v>0</v>
      </c>
      <c r="E42" s="32">
        <v>0</v>
      </c>
    </row>
    <row r="43" spans="1:5">
      <c r="A43" s="1" t="str">
        <f t="shared" si="2"/>
        <v>6666020508</v>
      </c>
      <c r="B43" s="31" t="s">
        <v>55</v>
      </c>
      <c r="C43" s="31"/>
      <c r="D43" s="32">
        <v>0</v>
      </c>
      <c r="E43" s="32">
        <v>0</v>
      </c>
    </row>
    <row r="44" spans="1:5">
      <c r="A44" s="1" t="str">
        <f t="shared" si="2"/>
        <v>6666020602</v>
      </c>
      <c r="B44" s="31" t="s">
        <v>56</v>
      </c>
      <c r="C44" s="31"/>
      <c r="D44" s="32">
        <v>0</v>
      </c>
      <c r="E44" s="32">
        <v>0</v>
      </c>
    </row>
    <row r="45" spans="1:5">
      <c r="A45" s="1" t="str">
        <f t="shared" si="2"/>
        <v>6666020802</v>
      </c>
      <c r="B45" s="31" t="s">
        <v>58</v>
      </c>
      <c r="C45" s="31"/>
      <c r="D45" s="32">
        <v>9957</v>
      </c>
      <c r="E45" s="32">
        <v>7927</v>
      </c>
    </row>
    <row r="46" spans="1:5">
      <c r="A46" s="1" t="str">
        <f t="shared" si="2"/>
        <v>6666020803</v>
      </c>
      <c r="B46" s="31" t="s">
        <v>59</v>
      </c>
      <c r="C46" s="31"/>
      <c r="D46" s="32">
        <v>2759.89</v>
      </c>
      <c r="E46" s="32">
        <v>4489.7700000000004</v>
      </c>
    </row>
    <row r="47" spans="1:5">
      <c r="A47" s="1" t="str">
        <f t="shared" si="2"/>
        <v>6666021100</v>
      </c>
      <c r="B47" s="31" t="s">
        <v>60</v>
      </c>
      <c r="C47" s="31"/>
      <c r="D47" s="32">
        <v>4432.83</v>
      </c>
      <c r="E47" s="32">
        <v>3024.52</v>
      </c>
    </row>
    <row r="48" spans="1:5">
      <c r="A48" s="1" t="str">
        <f t="shared" si="2"/>
        <v>6666021902</v>
      </c>
      <c r="B48" s="31" t="s">
        <v>61</v>
      </c>
      <c r="C48" s="31"/>
      <c r="D48" s="32">
        <v>8433.5300000000007</v>
      </c>
      <c r="E48" s="32">
        <v>7025.46</v>
      </c>
    </row>
    <row r="49" spans="1:15">
      <c r="A49" s="1" t="str">
        <f t="shared" si="2"/>
        <v>6666022100</v>
      </c>
      <c r="B49" s="31" t="s">
        <v>62</v>
      </c>
      <c r="C49" s="31"/>
      <c r="D49" s="32">
        <v>8567.3700000000008</v>
      </c>
      <c r="E49" s="32">
        <v>8507.33</v>
      </c>
    </row>
    <row r="50" spans="1:15">
      <c r="A50" s="1" t="str">
        <f t="shared" si="2"/>
        <v>6666029900</v>
      </c>
      <c r="B50" s="31" t="s">
        <v>64</v>
      </c>
      <c r="C50" s="31"/>
      <c r="D50" s="32">
        <v>0</v>
      </c>
      <c r="E50" s="32">
        <v>0</v>
      </c>
    </row>
    <row r="51" spans="1:15">
      <c r="A51" s="1" t="str">
        <f t="shared" si="2"/>
        <v>6666029997</v>
      </c>
      <c r="B51" s="31" t="s">
        <v>65</v>
      </c>
      <c r="C51" s="31" t="s">
        <v>338</v>
      </c>
      <c r="D51" s="32">
        <v>0</v>
      </c>
      <c r="E51" s="32">
        <v>6575.7300000000014</v>
      </c>
    </row>
    <row r="52" spans="1:15">
      <c r="A52" s="1" t="str">
        <f t="shared" si="2"/>
        <v>6666020495</v>
      </c>
      <c r="B52" s="31" t="s">
        <v>66</v>
      </c>
      <c r="C52" s="31"/>
      <c r="D52" s="32">
        <v>38.700000000000003</v>
      </c>
      <c r="E52" s="32">
        <v>20.79</v>
      </c>
    </row>
    <row r="53" spans="1:15">
      <c r="A53" s="1" t="str">
        <f t="shared" si="2"/>
        <v>6666030300</v>
      </c>
      <c r="B53" s="31" t="s">
        <v>67</v>
      </c>
      <c r="C53" s="31"/>
      <c r="D53" s="32">
        <v>0</v>
      </c>
      <c r="E53" s="32">
        <v>0</v>
      </c>
    </row>
    <row r="54" spans="1:15">
      <c r="A54" s="1" t="str">
        <f t="shared" si="2"/>
        <v>6666031200</v>
      </c>
      <c r="B54" s="31" t="s">
        <v>68</v>
      </c>
      <c r="C54" s="31"/>
      <c r="D54" s="32">
        <v>0</v>
      </c>
      <c r="E54" s="32">
        <v>0</v>
      </c>
    </row>
    <row r="55" spans="1:15">
      <c r="A55" s="1" t="str">
        <f t="shared" si="2"/>
        <v>6666050107</v>
      </c>
      <c r="B55" s="31" t="s">
        <v>69</v>
      </c>
      <c r="C55" s="31"/>
      <c r="D55" s="32">
        <v>0</v>
      </c>
      <c r="E55" s="32">
        <v>0</v>
      </c>
    </row>
    <row r="56" spans="1:15">
      <c r="A56" s="1" t="str">
        <f t="shared" si="2"/>
        <v>6666050320</v>
      </c>
      <c r="B56" s="31" t="s">
        <v>71</v>
      </c>
      <c r="C56" s="31"/>
      <c r="D56" s="32">
        <v>-31.97</v>
      </c>
      <c r="E56" s="32">
        <v>-44.53</v>
      </c>
    </row>
    <row r="57" spans="1:15">
      <c r="A57" s="1" t="str">
        <f t="shared" si="2"/>
        <v>6666070400</v>
      </c>
      <c r="B57" s="31" t="s">
        <v>72</v>
      </c>
      <c r="C57" s="31"/>
      <c r="D57" s="32">
        <v>7947.1</v>
      </c>
      <c r="E57" s="32">
        <v>-761.48</v>
      </c>
    </row>
    <row r="58" spans="1:15">
      <c r="A58" s="1" t="str">
        <f t="shared" si="2"/>
        <v>6666070100</v>
      </c>
      <c r="B58" s="31" t="s">
        <v>74</v>
      </c>
      <c r="C58" s="31"/>
      <c r="D58" s="32">
        <v>0</v>
      </c>
      <c r="E58" s="32">
        <v>0</v>
      </c>
    </row>
    <row r="59" spans="1:15">
      <c r="A59" s="1" t="str">
        <f t="shared" si="2"/>
        <v>6666093800</v>
      </c>
      <c r="B59" s="31" t="s">
        <v>76</v>
      </c>
      <c r="C59" s="31"/>
      <c r="D59" s="32">
        <v>0</v>
      </c>
      <c r="E59" s="32">
        <v>0</v>
      </c>
    </row>
    <row r="60" spans="1:15">
      <c r="A60" s="1" t="str">
        <f t="shared" si="2"/>
        <v>6666020301</v>
      </c>
      <c r="B60" s="31" t="s">
        <v>77</v>
      </c>
      <c r="C60" s="31"/>
      <c r="D60" s="32">
        <v>0</v>
      </c>
      <c r="E60" s="32">
        <v>0</v>
      </c>
    </row>
    <row r="61" spans="1:15">
      <c r="A61" s="1" t="str">
        <f t="shared" si="2"/>
        <v>6666029996</v>
      </c>
      <c r="B61" s="31" t="s">
        <v>78</v>
      </c>
      <c r="C61" s="31"/>
      <c r="D61" s="32">
        <v>0</v>
      </c>
      <c r="E61" s="32">
        <v>2.9</v>
      </c>
    </row>
    <row r="62" spans="1:15">
      <c r="A62" s="1" t="str">
        <f t="shared" si="2"/>
        <v>6666070300</v>
      </c>
      <c r="B62" s="31" t="s">
        <v>255</v>
      </c>
      <c r="C62" s="31"/>
      <c r="D62" s="32">
        <v>0</v>
      </c>
      <c r="E62" s="32">
        <v>13.53</v>
      </c>
    </row>
    <row r="63" spans="1:15">
      <c r="A63" s="1" t="str">
        <f>B63</f>
        <v>*   CS_Fix Cost</v>
      </c>
      <c r="B63" s="33" t="s">
        <v>79</v>
      </c>
      <c r="C63" s="31"/>
      <c r="D63" s="34">
        <f>SUM(D26:D62)</f>
        <v>42540.56</v>
      </c>
      <c r="E63" s="34">
        <f t="shared" ref="E63:O63" si="5">SUM(E26:E62)</f>
        <v>39564.99</v>
      </c>
      <c r="F63" s="34">
        <f t="shared" si="5"/>
        <v>0</v>
      </c>
      <c r="G63" s="34">
        <f t="shared" si="5"/>
        <v>0</v>
      </c>
      <c r="H63" s="34">
        <f t="shared" si="5"/>
        <v>0</v>
      </c>
      <c r="I63" s="34">
        <f t="shared" si="5"/>
        <v>0</v>
      </c>
      <c r="J63" s="34">
        <f t="shared" si="5"/>
        <v>0</v>
      </c>
      <c r="K63" s="34">
        <f t="shared" si="5"/>
        <v>0</v>
      </c>
      <c r="L63" s="34">
        <f t="shared" si="5"/>
        <v>0</v>
      </c>
      <c r="M63" s="34">
        <f t="shared" si="5"/>
        <v>0</v>
      </c>
      <c r="N63" s="34">
        <f t="shared" si="5"/>
        <v>0</v>
      </c>
      <c r="O63" s="34">
        <f t="shared" si="5"/>
        <v>0</v>
      </c>
    </row>
    <row r="64" spans="1:15">
      <c r="A64" s="1" t="str">
        <f t="shared" si="2"/>
        <v>6666110203</v>
      </c>
      <c r="B64" s="31" t="s">
        <v>80</v>
      </c>
      <c r="C64" s="31" t="s">
        <v>338</v>
      </c>
      <c r="D64" s="32">
        <v>1132.4100000000001</v>
      </c>
      <c r="E64" s="32">
        <v>1342.56</v>
      </c>
    </row>
    <row r="65" spans="1:16">
      <c r="A65" s="1" t="str">
        <f t="shared" si="2"/>
        <v>6666050307</v>
      </c>
      <c r="B65" s="31" t="s">
        <v>81</v>
      </c>
      <c r="C65" s="31" t="s">
        <v>338</v>
      </c>
      <c r="D65" s="32">
        <v>-4959.3099999999995</v>
      </c>
      <c r="E65" s="32">
        <v>-9140.75</v>
      </c>
    </row>
    <row r="66" spans="1:16">
      <c r="A66" s="1" t="str">
        <f t="shared" si="2"/>
        <v>6666050312</v>
      </c>
      <c r="B66" s="31" t="s">
        <v>70</v>
      </c>
      <c r="C66" s="31" t="s">
        <v>338</v>
      </c>
      <c r="D66" s="32">
        <v>2693.0800000000004</v>
      </c>
      <c r="E66" s="32">
        <v>2137.7599999999998</v>
      </c>
    </row>
    <row r="67" spans="1:16">
      <c r="A67" s="1" t="str">
        <f>B67</f>
        <v>*   CS_Variable Cost</v>
      </c>
      <c r="B67" s="33" t="s">
        <v>82</v>
      </c>
      <c r="C67" s="31"/>
      <c r="D67" s="34">
        <f>SUM(D64:D66)</f>
        <v>-1133.8199999999993</v>
      </c>
      <c r="E67" s="34">
        <f t="shared" ref="E67:O67" si="6">SUM(E64:E66)</f>
        <v>-5660.43</v>
      </c>
      <c r="F67" s="34">
        <f t="shared" si="6"/>
        <v>0</v>
      </c>
      <c r="G67" s="34">
        <f t="shared" si="6"/>
        <v>0</v>
      </c>
      <c r="H67" s="34">
        <f t="shared" si="6"/>
        <v>0</v>
      </c>
      <c r="I67" s="34">
        <f t="shared" si="6"/>
        <v>0</v>
      </c>
      <c r="J67" s="34">
        <f t="shared" si="6"/>
        <v>0</v>
      </c>
      <c r="K67" s="34">
        <f t="shared" si="6"/>
        <v>0</v>
      </c>
      <c r="L67" s="34">
        <f t="shared" si="6"/>
        <v>0</v>
      </c>
      <c r="M67" s="34">
        <f t="shared" si="6"/>
        <v>0</v>
      </c>
      <c r="N67" s="34">
        <f t="shared" si="6"/>
        <v>0</v>
      </c>
      <c r="O67" s="34">
        <f t="shared" si="6"/>
        <v>0</v>
      </c>
    </row>
    <row r="68" spans="1:16">
      <c r="A68" s="1" t="str">
        <f t="shared" si="2"/>
        <v>6666100203</v>
      </c>
      <c r="B68" s="31" t="s">
        <v>83</v>
      </c>
      <c r="C68" s="31" t="s">
        <v>338</v>
      </c>
      <c r="D68" s="32">
        <v>24151.03</v>
      </c>
      <c r="E68" s="32">
        <v>20000</v>
      </c>
    </row>
    <row r="69" spans="1:16">
      <c r="A69" s="1" t="str">
        <f>B69</f>
        <v>*   CS_Obsolescence</v>
      </c>
      <c r="B69" s="33" t="s">
        <v>84</v>
      </c>
      <c r="C69" s="31"/>
      <c r="D69" s="34">
        <f>SUM(D68)</f>
        <v>24151.03</v>
      </c>
      <c r="E69" s="34">
        <f t="shared" ref="E69:O69" si="7">SUM(E68)</f>
        <v>20000</v>
      </c>
      <c r="F69" s="34">
        <f t="shared" si="7"/>
        <v>0</v>
      </c>
      <c r="G69" s="34">
        <f t="shared" si="7"/>
        <v>0</v>
      </c>
      <c r="H69" s="34">
        <f t="shared" si="7"/>
        <v>0</v>
      </c>
      <c r="I69" s="34">
        <f t="shared" si="7"/>
        <v>0</v>
      </c>
      <c r="J69" s="34">
        <f t="shared" si="7"/>
        <v>0</v>
      </c>
      <c r="K69" s="34">
        <f t="shared" si="7"/>
        <v>0</v>
      </c>
      <c r="L69" s="34">
        <f t="shared" si="7"/>
        <v>0</v>
      </c>
      <c r="M69" s="34">
        <f t="shared" si="7"/>
        <v>0</v>
      </c>
      <c r="N69" s="34">
        <f t="shared" si="7"/>
        <v>0</v>
      </c>
      <c r="O69" s="34">
        <f t="shared" si="7"/>
        <v>0</v>
      </c>
    </row>
    <row r="70" spans="1:16">
      <c r="A70" s="1" t="str">
        <f t="shared" si="2"/>
        <v>5301070000</v>
      </c>
      <c r="B70" s="31" t="s">
        <v>85</v>
      </c>
      <c r="C70" s="31" t="s">
        <v>338</v>
      </c>
      <c r="D70" s="32">
        <v>-20407.009999999998</v>
      </c>
      <c r="E70" s="32">
        <v>-7604.92</v>
      </c>
    </row>
    <row r="71" spans="1:16">
      <c r="A71" s="1" t="str">
        <f>B71</f>
        <v>*   CS_Reselling</v>
      </c>
      <c r="B71" s="33" t="s">
        <v>86</v>
      </c>
      <c r="C71" s="31"/>
      <c r="D71" s="34">
        <f>SUM(D70)</f>
        <v>-20407.009999999998</v>
      </c>
      <c r="E71" s="34">
        <f t="shared" ref="E71:O71" si="8">SUM(E70)</f>
        <v>-7604.92</v>
      </c>
      <c r="F71" s="34">
        <f t="shared" si="8"/>
        <v>0</v>
      </c>
      <c r="G71" s="34">
        <f t="shared" si="8"/>
        <v>0</v>
      </c>
      <c r="H71" s="34">
        <f t="shared" si="8"/>
        <v>0</v>
      </c>
      <c r="I71" s="34">
        <f t="shared" si="8"/>
        <v>0</v>
      </c>
      <c r="J71" s="34">
        <f t="shared" si="8"/>
        <v>0</v>
      </c>
      <c r="K71" s="34">
        <f t="shared" si="8"/>
        <v>0</v>
      </c>
      <c r="L71" s="34">
        <f t="shared" si="8"/>
        <v>0</v>
      </c>
      <c r="M71" s="34">
        <f t="shared" si="8"/>
        <v>0</v>
      </c>
      <c r="N71" s="34">
        <f t="shared" si="8"/>
        <v>0</v>
      </c>
      <c r="O71" s="34">
        <f t="shared" si="8"/>
        <v>0</v>
      </c>
    </row>
    <row r="72" spans="1:16">
      <c r="A72" s="1" t="str">
        <f t="shared" si="2"/>
        <v>6666021602</v>
      </c>
      <c r="B72" s="35" t="s">
        <v>87</v>
      </c>
      <c r="C72" s="31"/>
      <c r="D72" s="32">
        <v>17082.11</v>
      </c>
      <c r="E72" s="32">
        <v>18336.7</v>
      </c>
      <c r="P72" s="3"/>
    </row>
    <row r="73" spans="1:16">
      <c r="A73" s="1" t="str">
        <f>B73</f>
        <v>*   CS_Fix Utilities</v>
      </c>
      <c r="B73" s="33" t="s">
        <v>88</v>
      </c>
      <c r="C73" s="31"/>
      <c r="D73" s="34">
        <f>SUM(D72)</f>
        <v>17082.11</v>
      </c>
      <c r="E73" s="34">
        <f t="shared" ref="E73:O73" si="9">SUM(E72)</f>
        <v>18336.7</v>
      </c>
      <c r="F73" s="34">
        <f t="shared" si="9"/>
        <v>0</v>
      </c>
      <c r="G73" s="34">
        <f t="shared" si="9"/>
        <v>0</v>
      </c>
      <c r="H73" s="34">
        <f t="shared" si="9"/>
        <v>0</v>
      </c>
      <c r="I73" s="34">
        <f t="shared" si="9"/>
        <v>0</v>
      </c>
      <c r="J73" s="34">
        <f t="shared" si="9"/>
        <v>0</v>
      </c>
      <c r="K73" s="34">
        <f t="shared" si="9"/>
        <v>0</v>
      </c>
      <c r="L73" s="34">
        <f t="shared" si="9"/>
        <v>0</v>
      </c>
      <c r="M73" s="34">
        <f t="shared" si="9"/>
        <v>0</v>
      </c>
      <c r="N73" s="34">
        <f t="shared" si="9"/>
        <v>0</v>
      </c>
      <c r="O73" s="34">
        <f t="shared" si="9"/>
        <v>0</v>
      </c>
    </row>
    <row r="74" spans="1:16">
      <c r="A74" s="1" t="str">
        <f t="shared" si="2"/>
        <v>6666021600</v>
      </c>
      <c r="B74" s="31" t="s">
        <v>89</v>
      </c>
      <c r="C74" s="31"/>
      <c r="D74" s="32">
        <v>2034.7600000000002</v>
      </c>
      <c r="E74" s="32">
        <v>12550.05</v>
      </c>
      <c r="P74" s="3"/>
    </row>
    <row r="75" spans="1:16">
      <c r="A75" s="1" t="str">
        <f t="shared" si="2"/>
        <v>6666021603</v>
      </c>
      <c r="B75" s="31" t="s">
        <v>90</v>
      </c>
      <c r="C75" s="31"/>
      <c r="D75" s="32">
        <v>82.34</v>
      </c>
      <c r="E75" s="32">
        <v>812.92</v>
      </c>
    </row>
    <row r="76" spans="1:16">
      <c r="A76" s="1" t="str">
        <f t="shared" si="2"/>
        <v>6666021604</v>
      </c>
      <c r="B76" s="31" t="s">
        <v>91</v>
      </c>
      <c r="C76" s="31"/>
      <c r="D76" s="32">
        <v>16481.2</v>
      </c>
      <c r="E76" s="32">
        <v>10783.66</v>
      </c>
    </row>
    <row r="77" spans="1:16">
      <c r="A77" s="1" t="str">
        <f>B77</f>
        <v>*   CS_Variable Utilities</v>
      </c>
      <c r="B77" s="33" t="s">
        <v>92</v>
      </c>
      <c r="C77" s="31"/>
      <c r="D77" s="34">
        <f>SUM(D74:D76)</f>
        <v>18598.300000000003</v>
      </c>
      <c r="E77" s="34">
        <f t="shared" ref="E77:O77" si="10">SUM(E74:E76)</f>
        <v>24146.629999999997</v>
      </c>
      <c r="F77" s="34">
        <f t="shared" si="10"/>
        <v>0</v>
      </c>
      <c r="G77" s="34">
        <f t="shared" si="10"/>
        <v>0</v>
      </c>
      <c r="H77" s="34">
        <f t="shared" si="10"/>
        <v>0</v>
      </c>
      <c r="I77" s="34">
        <f t="shared" si="10"/>
        <v>0</v>
      </c>
      <c r="J77" s="34">
        <f t="shared" si="10"/>
        <v>0</v>
      </c>
      <c r="K77" s="34">
        <f t="shared" si="10"/>
        <v>0</v>
      </c>
      <c r="L77" s="34">
        <f t="shared" si="10"/>
        <v>0</v>
      </c>
      <c r="M77" s="34">
        <f t="shared" si="10"/>
        <v>0</v>
      </c>
      <c r="N77" s="34">
        <f t="shared" si="10"/>
        <v>0</v>
      </c>
      <c r="O77" s="34">
        <f t="shared" si="10"/>
        <v>0</v>
      </c>
    </row>
    <row r="78" spans="1:16">
      <c r="A78" s="1" t="str">
        <f t="shared" si="2"/>
        <v>5001010206</v>
      </c>
      <c r="B78" s="31" t="s">
        <v>93</v>
      </c>
      <c r="C78" s="31"/>
      <c r="D78" s="32">
        <v>2577.7699999999995</v>
      </c>
      <c r="E78" s="32">
        <v>2507.81</v>
      </c>
    </row>
    <row r="79" spans="1:16">
      <c r="A79" s="1" t="str">
        <f t="shared" si="2"/>
        <v>6666010184</v>
      </c>
      <c r="B79" s="31" t="s">
        <v>94</v>
      </c>
      <c r="C79" s="31"/>
      <c r="D79" s="32">
        <v>-247.19</v>
      </c>
      <c r="E79" s="32">
        <v>-223.19</v>
      </c>
    </row>
    <row r="80" spans="1:16">
      <c r="A80" s="1" t="str">
        <f t="shared" si="2"/>
        <v>6666010186</v>
      </c>
      <c r="B80" s="31" t="s">
        <v>95</v>
      </c>
      <c r="C80" s="31"/>
      <c r="D80" s="32">
        <v>1211.18</v>
      </c>
      <c r="E80" s="32">
        <v>1341.93</v>
      </c>
    </row>
    <row r="81" spans="1:15">
      <c r="A81" s="1" t="str">
        <f t="shared" si="2"/>
        <v>6666010189</v>
      </c>
      <c r="B81" s="31" t="s">
        <v>96</v>
      </c>
      <c r="C81" s="31"/>
      <c r="D81" s="32">
        <v>5799.69</v>
      </c>
      <c r="E81" s="32">
        <v>0</v>
      </c>
    </row>
    <row r="82" spans="1:15">
      <c r="A82" s="1" t="str">
        <f t="shared" si="2"/>
        <v>6666010012</v>
      </c>
      <c r="B82" s="31" t="s">
        <v>97</v>
      </c>
      <c r="C82" s="31"/>
      <c r="D82" s="32">
        <v>21213.23</v>
      </c>
      <c r="E82" s="32">
        <v>20542.93</v>
      </c>
    </row>
    <row r="83" spans="1:15">
      <c r="A83" s="1" t="str">
        <f t="shared" si="2"/>
        <v>6666010226</v>
      </c>
      <c r="B83" s="31" t="s">
        <v>98</v>
      </c>
      <c r="C83" s="31"/>
      <c r="D83" s="32">
        <v>5591.9699999999993</v>
      </c>
      <c r="E83" s="32">
        <v>4507.9799999999996</v>
      </c>
    </row>
    <row r="84" spans="1:15">
      <c r="A84" s="1" t="str">
        <f t="shared" si="2"/>
        <v>6666010102</v>
      </c>
      <c r="B84" s="31" t="s">
        <v>99</v>
      </c>
      <c r="C84" s="31"/>
      <c r="D84" s="32">
        <v>124405.66</v>
      </c>
      <c r="E84" s="32">
        <v>124494.10999999999</v>
      </c>
    </row>
    <row r="85" spans="1:15">
      <c r="A85" s="1" t="str">
        <f>B85</f>
        <v>*   CS_Indirect Labour</v>
      </c>
      <c r="B85" s="33" t="s">
        <v>100</v>
      </c>
      <c r="C85" s="31"/>
      <c r="D85" s="34">
        <f>SUM(D78:D84)</f>
        <v>160552.31</v>
      </c>
      <c r="E85" s="34">
        <f t="shared" ref="E85:O85" si="11">SUM(E78:E84)</f>
        <v>153171.56999999998</v>
      </c>
      <c r="F85" s="34">
        <f t="shared" si="11"/>
        <v>0</v>
      </c>
      <c r="G85" s="34">
        <f t="shared" si="11"/>
        <v>0</v>
      </c>
      <c r="H85" s="34">
        <f t="shared" si="11"/>
        <v>0</v>
      </c>
      <c r="I85" s="34">
        <f t="shared" si="11"/>
        <v>0</v>
      </c>
      <c r="J85" s="34">
        <f t="shared" si="11"/>
        <v>0</v>
      </c>
      <c r="K85" s="34">
        <f t="shared" si="11"/>
        <v>0</v>
      </c>
      <c r="L85" s="34">
        <f t="shared" si="11"/>
        <v>0</v>
      </c>
      <c r="M85" s="34">
        <f t="shared" si="11"/>
        <v>0</v>
      </c>
      <c r="N85" s="34">
        <f t="shared" si="11"/>
        <v>0</v>
      </c>
      <c r="O85" s="34">
        <f t="shared" si="11"/>
        <v>0</v>
      </c>
    </row>
    <row r="86" spans="1:15">
      <c r="A86" s="1" t="str">
        <f t="shared" si="2"/>
        <v>6666010196</v>
      </c>
      <c r="B86" s="31" t="s">
        <v>101</v>
      </c>
      <c r="C86" s="31"/>
      <c r="D86" s="32">
        <v>9920.1099999999988</v>
      </c>
      <c r="E86" s="32">
        <v>8069.87</v>
      </c>
    </row>
    <row r="87" spans="1:15">
      <c r="A87" s="1" t="str">
        <f t="shared" si="2"/>
        <v>6666010101</v>
      </c>
      <c r="B87" s="31" t="s">
        <v>102</v>
      </c>
      <c r="C87" s="31"/>
      <c r="D87" s="32">
        <v>68815.75</v>
      </c>
      <c r="E87" s="32">
        <v>47413.479999999996</v>
      </c>
    </row>
    <row r="88" spans="1:15">
      <c r="A88" s="1" t="str">
        <f t="shared" si="2"/>
        <v>6666010199</v>
      </c>
      <c r="B88" s="31" t="s">
        <v>103</v>
      </c>
      <c r="C88" s="31"/>
      <c r="D88" s="32">
        <v>1813.1599999999999</v>
      </c>
      <c r="E88" s="32">
        <v>-5829.1100000000006</v>
      </c>
    </row>
    <row r="89" spans="1:15">
      <c r="A89" s="1" t="str">
        <f t="shared" si="2"/>
        <v>6666010185</v>
      </c>
      <c r="B89" s="31" t="s">
        <v>104</v>
      </c>
      <c r="C89" s="31"/>
      <c r="D89" s="32">
        <v>-114.71</v>
      </c>
      <c r="E89" s="32">
        <v>-108.04</v>
      </c>
    </row>
    <row r="90" spans="1:15">
      <c r="A90" s="1" t="str">
        <f t="shared" si="2"/>
        <v>6666010207</v>
      </c>
      <c r="B90" s="31" t="s">
        <v>105</v>
      </c>
      <c r="C90" s="31"/>
      <c r="D90" s="32">
        <v>1125.6300000000001</v>
      </c>
      <c r="E90" s="32">
        <v>897.54999999999984</v>
      </c>
    </row>
    <row r="91" spans="1:15">
      <c r="A91" s="1" t="str">
        <f t="shared" si="2"/>
        <v>6666010227</v>
      </c>
      <c r="B91" s="31" t="s">
        <v>106</v>
      </c>
      <c r="C91" s="31"/>
      <c r="D91" s="32">
        <v>1221.04</v>
      </c>
      <c r="E91" s="32">
        <v>854.3</v>
      </c>
    </row>
    <row r="92" spans="1:15">
      <c r="A92" s="1" t="str">
        <f>B92</f>
        <v>*   CS_Fixed Labour</v>
      </c>
      <c r="B92" s="33" t="s">
        <v>107</v>
      </c>
      <c r="C92" s="31"/>
      <c r="D92" s="34">
        <f>SUM(D86:D91)</f>
        <v>82780.98</v>
      </c>
      <c r="E92" s="34">
        <f t="shared" ref="E92:O92" si="12">SUM(E86:E91)</f>
        <v>51298.05</v>
      </c>
      <c r="F92" s="34">
        <f t="shared" si="12"/>
        <v>0</v>
      </c>
      <c r="G92" s="34">
        <f t="shared" si="12"/>
        <v>0</v>
      </c>
      <c r="H92" s="34">
        <f t="shared" si="12"/>
        <v>0</v>
      </c>
      <c r="I92" s="34">
        <f t="shared" si="12"/>
        <v>0</v>
      </c>
      <c r="J92" s="34">
        <f t="shared" si="12"/>
        <v>0</v>
      </c>
      <c r="K92" s="34">
        <f t="shared" si="12"/>
        <v>0</v>
      </c>
      <c r="L92" s="34">
        <f t="shared" si="12"/>
        <v>0</v>
      </c>
      <c r="M92" s="34">
        <f t="shared" si="12"/>
        <v>0</v>
      </c>
      <c r="N92" s="34">
        <f t="shared" si="12"/>
        <v>0</v>
      </c>
      <c r="O92" s="34">
        <f t="shared" si="12"/>
        <v>0</v>
      </c>
    </row>
    <row r="93" spans="1:15">
      <c r="A93" s="1" t="str">
        <f t="shared" si="2"/>
        <v>6666010302</v>
      </c>
      <c r="B93" s="31" t="s">
        <v>108</v>
      </c>
      <c r="C93" s="31"/>
      <c r="D93" s="32">
        <v>0</v>
      </c>
      <c r="E93" s="32">
        <v>9953.2999999999993</v>
      </c>
    </row>
    <row r="94" spans="1:15">
      <c r="A94" s="1" t="str">
        <f t="shared" si="2"/>
        <v>6666010314</v>
      </c>
      <c r="B94" s="31" t="s">
        <v>109</v>
      </c>
      <c r="C94" s="31"/>
      <c r="D94" s="32">
        <v>13414.42</v>
      </c>
      <c r="E94" s="32">
        <v>39605.649999999994</v>
      </c>
    </row>
    <row r="95" spans="1:15">
      <c r="A95" s="1" t="str">
        <f t="shared" si="2"/>
        <v>6666020401</v>
      </c>
      <c r="B95" s="31" t="s">
        <v>110</v>
      </c>
      <c r="C95" s="31"/>
      <c r="D95" s="32">
        <v>43363.130000000005</v>
      </c>
      <c r="E95" s="32">
        <v>17145</v>
      </c>
    </row>
    <row r="96" spans="1:15">
      <c r="A96" s="1" t="str">
        <f t="shared" si="2"/>
        <v>6666020502</v>
      </c>
      <c r="B96" s="31" t="s">
        <v>111</v>
      </c>
      <c r="C96" s="31"/>
      <c r="D96" s="32">
        <v>29774.620000000003</v>
      </c>
      <c r="E96" s="32">
        <v>23577.25</v>
      </c>
    </row>
    <row r="97" spans="1:15">
      <c r="A97" s="1" t="str">
        <f t="shared" si="2"/>
        <v>6666020503</v>
      </c>
      <c r="B97" s="31" t="s">
        <v>112</v>
      </c>
      <c r="C97" s="31"/>
      <c r="D97" s="32">
        <v>150.47999999999999</v>
      </c>
      <c r="E97" s="32">
        <v>1.03</v>
      </c>
    </row>
    <row r="98" spans="1:15">
      <c r="A98" s="1" t="str">
        <f t="shared" si="2"/>
        <v>6666020805</v>
      </c>
      <c r="B98" s="31" t="s">
        <v>113</v>
      </c>
      <c r="C98" s="31"/>
      <c r="D98" s="32">
        <v>0</v>
      </c>
      <c r="E98" s="32">
        <v>0</v>
      </c>
    </row>
    <row r="99" spans="1:15">
      <c r="A99" s="1" t="str">
        <f t="shared" si="2"/>
        <v>6666020901</v>
      </c>
      <c r="B99" s="31" t="s">
        <v>114</v>
      </c>
      <c r="C99" s="31"/>
      <c r="D99" s="32">
        <v>0</v>
      </c>
      <c r="E99" s="32">
        <v>0</v>
      </c>
    </row>
    <row r="100" spans="1:15">
      <c r="A100" s="1" t="str">
        <f t="shared" si="2"/>
        <v>6666020903</v>
      </c>
      <c r="B100" s="31" t="s">
        <v>115</v>
      </c>
      <c r="C100" s="31"/>
      <c r="D100" s="32">
        <v>0</v>
      </c>
      <c r="E100" s="32">
        <v>0</v>
      </c>
    </row>
    <row r="101" spans="1:15">
      <c r="A101" s="1" t="str">
        <f t="shared" si="2"/>
        <v>6666021502</v>
      </c>
      <c r="B101" s="31" t="s">
        <v>116</v>
      </c>
      <c r="C101" s="31"/>
      <c r="D101" s="32">
        <v>5921.24</v>
      </c>
      <c r="E101" s="32">
        <v>-1025.3</v>
      </c>
    </row>
    <row r="102" spans="1:15">
      <c r="A102" s="1" t="str">
        <f t="shared" si="2"/>
        <v>6666021503</v>
      </c>
      <c r="B102" s="31" t="s">
        <v>117</v>
      </c>
      <c r="C102" s="31"/>
      <c r="D102" s="32">
        <v>-23.33</v>
      </c>
      <c r="E102" s="32">
        <v>-32.479999999999997</v>
      </c>
    </row>
    <row r="103" spans="1:15">
      <c r="A103" s="1" t="str">
        <f t="shared" si="2"/>
        <v>6666021505</v>
      </c>
      <c r="B103" s="31" t="s">
        <v>118</v>
      </c>
      <c r="C103" s="31"/>
      <c r="D103" s="32">
        <v>0</v>
      </c>
      <c r="E103" s="32">
        <v>0</v>
      </c>
    </row>
    <row r="104" spans="1:15">
      <c r="A104" s="1" t="str">
        <f t="shared" si="2"/>
        <v>6666021506</v>
      </c>
      <c r="B104" s="31" t="s">
        <v>119</v>
      </c>
      <c r="C104" s="31"/>
      <c r="D104" s="32">
        <v>-1530.4300000000003</v>
      </c>
      <c r="E104" s="32">
        <v>4798.4600000000009</v>
      </c>
    </row>
    <row r="105" spans="1:15">
      <c r="A105" s="1" t="str">
        <f t="shared" si="2"/>
        <v>6666091600</v>
      </c>
      <c r="B105" s="31" t="s">
        <v>120</v>
      </c>
      <c r="C105" s="31"/>
      <c r="D105" s="32">
        <v>0</v>
      </c>
      <c r="E105" s="32">
        <v>1271.6099999999999</v>
      </c>
    </row>
    <row r="106" spans="1:15">
      <c r="A106" s="1" t="str">
        <f>B106</f>
        <v>*   CS_Semifix</v>
      </c>
      <c r="B106" s="33" t="s">
        <v>121</v>
      </c>
      <c r="C106" s="31"/>
      <c r="D106" s="34">
        <f>SUM(D93:D105)</f>
        <v>91070.13</v>
      </c>
      <c r="E106" s="34">
        <f t="shared" ref="E106:O106" si="13">SUM(E93:E105)</f>
        <v>95294.52</v>
      </c>
      <c r="F106" s="34">
        <f t="shared" si="13"/>
        <v>0</v>
      </c>
      <c r="G106" s="34">
        <f t="shared" si="13"/>
        <v>0</v>
      </c>
      <c r="H106" s="34">
        <f t="shared" si="13"/>
        <v>0</v>
      </c>
      <c r="I106" s="34">
        <f t="shared" si="13"/>
        <v>0</v>
      </c>
      <c r="J106" s="34">
        <f t="shared" si="13"/>
        <v>0</v>
      </c>
      <c r="K106" s="34">
        <f t="shared" si="13"/>
        <v>0</v>
      </c>
      <c r="L106" s="34">
        <f t="shared" si="13"/>
        <v>0</v>
      </c>
      <c r="M106" s="34">
        <f t="shared" si="13"/>
        <v>0</v>
      </c>
      <c r="N106" s="34">
        <f t="shared" si="13"/>
        <v>0</v>
      </c>
      <c r="O106" s="34">
        <f t="shared" si="13"/>
        <v>0</v>
      </c>
    </row>
    <row r="107" spans="1:15">
      <c r="A107" s="1" t="s">
        <v>256</v>
      </c>
      <c r="B107" s="36" t="s">
        <v>2</v>
      </c>
      <c r="C107" s="31"/>
      <c r="D107" s="37" t="s">
        <v>257</v>
      </c>
      <c r="E107" s="37" t="s">
        <v>257</v>
      </c>
      <c r="F107" s="37" t="s">
        <v>257</v>
      </c>
      <c r="G107" s="37" t="s">
        <v>257</v>
      </c>
      <c r="H107" s="37" t="s">
        <v>257</v>
      </c>
      <c r="I107" s="37" t="s">
        <v>257</v>
      </c>
      <c r="J107" s="37" t="s">
        <v>257</v>
      </c>
      <c r="K107" s="37" t="s">
        <v>257</v>
      </c>
      <c r="L107" s="37" t="s">
        <v>257</v>
      </c>
      <c r="M107" s="37" t="s">
        <v>257</v>
      </c>
      <c r="N107" s="37" t="s">
        <v>257</v>
      </c>
      <c r="O107" s="37" t="s">
        <v>257</v>
      </c>
    </row>
    <row r="108" spans="1:15">
      <c r="A108" s="1" t="str">
        <f>MID(B108,5,10)</f>
        <v>6666020701</v>
      </c>
      <c r="B108" s="67" t="s">
        <v>123</v>
      </c>
      <c r="C108" s="25"/>
      <c r="D108" s="68">
        <v>10452.76</v>
      </c>
      <c r="E108" s="68">
        <v>8987.48</v>
      </c>
      <c r="F108" s="39"/>
      <c r="G108" s="39"/>
      <c r="H108" s="39"/>
      <c r="I108" s="39"/>
      <c r="J108" s="39"/>
      <c r="K108" s="39"/>
      <c r="L108" s="39"/>
      <c r="M108" s="39"/>
      <c r="N108" s="39"/>
      <c r="O108" s="39"/>
    </row>
    <row r="109" spans="1:15">
      <c r="A109" s="1" t="str">
        <f t="shared" ref="A109:A155" si="14">MID(B109,5,10)</f>
        <v>6666022300</v>
      </c>
      <c r="B109" s="35" t="s">
        <v>63</v>
      </c>
      <c r="C109" s="31"/>
      <c r="D109" s="38">
        <v>4271.3599999999997</v>
      </c>
      <c r="E109" s="38">
        <v>4250.2900000000009</v>
      </c>
      <c r="F109" s="39"/>
      <c r="G109" s="39"/>
      <c r="H109" s="39"/>
      <c r="I109" s="39"/>
      <c r="J109" s="39"/>
      <c r="K109" s="39"/>
      <c r="L109" s="39"/>
      <c r="M109" s="39"/>
      <c r="N109" s="39"/>
      <c r="O109" s="39"/>
    </row>
    <row r="110" spans="1:15">
      <c r="A110" s="1" t="str">
        <f t="shared" si="14"/>
        <v>6666029700</v>
      </c>
      <c r="B110" s="25" t="s">
        <v>345</v>
      </c>
      <c r="C110" s="25" t="s">
        <v>338</v>
      </c>
      <c r="D110" s="68">
        <v>24027.54</v>
      </c>
      <c r="E110" s="68">
        <v>52704.609999999979</v>
      </c>
      <c r="F110" s="39"/>
      <c r="G110" s="39"/>
      <c r="H110" s="39"/>
      <c r="I110" s="39"/>
      <c r="J110" s="39"/>
      <c r="K110" s="39"/>
      <c r="L110" s="39"/>
      <c r="M110" s="39"/>
      <c r="N110" s="39"/>
      <c r="O110" s="39"/>
    </row>
    <row r="111" spans="1:15">
      <c r="A111" s="1" t="str">
        <f t="shared" si="14"/>
        <v>6666029997</v>
      </c>
      <c r="B111" s="31" t="s">
        <v>65</v>
      </c>
      <c r="C111" s="31" t="s">
        <v>338</v>
      </c>
      <c r="D111" s="38">
        <v>0</v>
      </c>
      <c r="E111" s="38">
        <v>8530</v>
      </c>
      <c r="F111" s="39"/>
      <c r="G111" s="39"/>
      <c r="H111" s="39"/>
      <c r="I111" s="39"/>
      <c r="J111" s="39"/>
      <c r="K111" s="39"/>
      <c r="L111" s="39"/>
      <c r="M111" s="39"/>
      <c r="N111" s="39"/>
      <c r="O111" s="39"/>
    </row>
    <row r="112" spans="1:15">
      <c r="A112" s="1" t="str">
        <f t="shared" si="14"/>
        <v>5301999999</v>
      </c>
      <c r="B112" s="31" t="s">
        <v>39</v>
      </c>
      <c r="C112" s="31" t="s">
        <v>338</v>
      </c>
      <c r="D112" s="38">
        <v>0</v>
      </c>
      <c r="E112" s="38">
        <v>0</v>
      </c>
      <c r="F112" s="39"/>
      <c r="G112" s="39"/>
      <c r="H112" s="39"/>
      <c r="I112" s="39"/>
      <c r="J112" s="39"/>
      <c r="K112" s="39"/>
      <c r="L112" s="39"/>
      <c r="M112" s="39"/>
      <c r="N112" s="39"/>
      <c r="O112" s="39"/>
    </row>
    <row r="113" spans="1:5">
      <c r="A113" s="1" t="str">
        <f t="shared" si="14"/>
        <v>6666079999</v>
      </c>
      <c r="B113" s="25" t="s">
        <v>258</v>
      </c>
      <c r="C113" s="25" t="s">
        <v>338</v>
      </c>
      <c r="D113" s="68">
        <v>31215.040000000001</v>
      </c>
      <c r="E113" s="68">
        <v>31215.040000000001</v>
      </c>
    </row>
    <row r="114" spans="1:5">
      <c r="A114" s="1" t="str">
        <f t="shared" si="14"/>
        <v>5207000011</v>
      </c>
      <c r="B114" s="31" t="s">
        <v>75</v>
      </c>
      <c r="C114" s="31" t="s">
        <v>338</v>
      </c>
      <c r="D114" s="38">
        <v>0</v>
      </c>
      <c r="E114" s="38">
        <v>0</v>
      </c>
    </row>
    <row r="115" spans="1:5">
      <c r="A115" s="1" t="str">
        <f t="shared" si="14"/>
        <v>6666029900</v>
      </c>
      <c r="B115" s="35" t="s">
        <v>129</v>
      </c>
      <c r="C115" s="31" t="s">
        <v>338</v>
      </c>
      <c r="D115" s="38">
        <v>158.98000000000005</v>
      </c>
      <c r="E115" s="38">
        <v>34.08</v>
      </c>
    </row>
    <row r="116" spans="1:5">
      <c r="A116" s="1" t="str">
        <f t="shared" si="14"/>
        <v>5102040000</v>
      </c>
      <c r="B116" s="35" t="s">
        <v>259</v>
      </c>
      <c r="C116" s="31"/>
      <c r="D116" s="38">
        <v>-22.69</v>
      </c>
      <c r="E116" s="38">
        <v>0</v>
      </c>
    </row>
    <row r="117" spans="1:5">
      <c r="A117" s="1" t="str">
        <f t="shared" si="14"/>
        <v>5102040406</v>
      </c>
      <c r="B117" s="35" t="s">
        <v>260</v>
      </c>
      <c r="C117" s="31"/>
      <c r="D117" s="38">
        <v>4.91</v>
      </c>
      <c r="E117" s="38">
        <v>0</v>
      </c>
    </row>
    <row r="118" spans="1:5">
      <c r="A118" s="1" t="str">
        <f t="shared" si="14"/>
        <v>5102040894</v>
      </c>
      <c r="B118" s="35" t="s">
        <v>261</v>
      </c>
      <c r="C118" s="31"/>
      <c r="D118" s="38">
        <v>100.04000000000087</v>
      </c>
      <c r="E118" s="38">
        <v>0</v>
      </c>
    </row>
    <row r="119" spans="1:5">
      <c r="A119" s="1" t="str">
        <f t="shared" si="14"/>
        <v>5301060000</v>
      </c>
      <c r="B119" s="35" t="s">
        <v>262</v>
      </c>
      <c r="C119" s="31"/>
      <c r="D119" s="38">
        <v>-34.56</v>
      </c>
      <c r="E119" s="38">
        <v>0</v>
      </c>
    </row>
    <row r="120" spans="1:5">
      <c r="A120" s="1" t="str">
        <f t="shared" si="14"/>
        <v>5601050100</v>
      </c>
      <c r="B120" s="35" t="s">
        <v>263</v>
      </c>
      <c r="C120" s="31"/>
      <c r="D120" s="38">
        <v>43.62</v>
      </c>
      <c r="E120" s="38">
        <v>463.64</v>
      </c>
    </row>
    <row r="121" spans="1:5">
      <c r="A121" s="1" t="str">
        <f t="shared" si="14"/>
        <v>5601080000</v>
      </c>
      <c r="B121" s="35" t="s">
        <v>264</v>
      </c>
      <c r="C121" s="31"/>
      <c r="D121" s="38">
        <v>961.8</v>
      </c>
      <c r="E121" s="38">
        <v>0.01</v>
      </c>
    </row>
    <row r="122" spans="1:5">
      <c r="A122" s="1" t="str">
        <f t="shared" si="14"/>
        <v>5801000041</v>
      </c>
      <c r="B122" s="35" t="s">
        <v>265</v>
      </c>
      <c r="C122" s="31"/>
      <c r="D122" s="38">
        <v>0</v>
      </c>
      <c r="E122" s="38">
        <v>0</v>
      </c>
    </row>
    <row r="123" spans="1:5">
      <c r="A123" s="1" t="str">
        <f t="shared" si="14"/>
        <v>6666010012</v>
      </c>
      <c r="B123" s="35" t="s">
        <v>266</v>
      </c>
      <c r="C123" s="31"/>
      <c r="D123" s="38">
        <v>22.51</v>
      </c>
      <c r="E123" s="38">
        <v>26.62</v>
      </c>
    </row>
    <row r="124" spans="1:5">
      <c r="A124" s="1" t="str">
        <f t="shared" si="14"/>
        <v>6666010101</v>
      </c>
      <c r="B124" s="35" t="s">
        <v>267</v>
      </c>
      <c r="C124" s="31"/>
      <c r="D124" s="38">
        <v>7832.76</v>
      </c>
      <c r="E124" s="38">
        <v>15108.359999999999</v>
      </c>
    </row>
    <row r="125" spans="1:5">
      <c r="A125" s="1" t="str">
        <f t="shared" si="14"/>
        <v>6666010102</v>
      </c>
      <c r="B125" s="35" t="s">
        <v>268</v>
      </c>
      <c r="C125" s="31"/>
      <c r="D125" s="38">
        <v>133.21</v>
      </c>
      <c r="E125" s="38">
        <v>143.6</v>
      </c>
    </row>
    <row r="126" spans="1:5">
      <c r="A126" s="1" t="str">
        <f t="shared" si="14"/>
        <v>6666010196</v>
      </c>
      <c r="B126" s="35" t="s">
        <v>269</v>
      </c>
      <c r="C126" s="31"/>
      <c r="D126" s="38">
        <v>1137.6500000000001</v>
      </c>
      <c r="E126" s="38">
        <v>1120.8800000000001</v>
      </c>
    </row>
    <row r="127" spans="1:5">
      <c r="A127" s="1" t="str">
        <f t="shared" si="14"/>
        <v>6666010199</v>
      </c>
      <c r="B127" s="35" t="s">
        <v>270</v>
      </c>
      <c r="C127" s="31"/>
      <c r="D127" s="38">
        <v>1045.6499999999999</v>
      </c>
      <c r="E127" s="38">
        <v>-39.190000000000012</v>
      </c>
    </row>
    <row r="128" spans="1:5">
      <c r="A128" s="1" t="str">
        <f t="shared" si="14"/>
        <v>6666010207</v>
      </c>
      <c r="B128" s="35" t="s">
        <v>271</v>
      </c>
      <c r="C128" s="31"/>
      <c r="D128" s="38">
        <v>144.47</v>
      </c>
      <c r="E128" s="38">
        <v>140.25</v>
      </c>
    </row>
    <row r="129" spans="1:5">
      <c r="A129" s="1" t="str">
        <f t="shared" si="14"/>
        <v>6666010227</v>
      </c>
      <c r="B129" s="35" t="s">
        <v>272</v>
      </c>
      <c r="C129" s="31"/>
      <c r="D129" s="38">
        <v>165.13000000000002</v>
      </c>
      <c r="E129" s="38">
        <v>145.80000000000001</v>
      </c>
    </row>
    <row r="130" spans="1:5">
      <c r="A130" s="1" t="str">
        <f t="shared" si="14"/>
        <v>6666010314</v>
      </c>
      <c r="B130" s="35" t="s">
        <v>273</v>
      </c>
      <c r="C130" s="31"/>
      <c r="D130" s="38">
        <v>102.9</v>
      </c>
      <c r="E130" s="38">
        <v>0</v>
      </c>
    </row>
    <row r="131" spans="1:5">
      <c r="A131" s="1" t="str">
        <f t="shared" si="14"/>
        <v>6666010322</v>
      </c>
      <c r="B131" s="35" t="s">
        <v>274</v>
      </c>
      <c r="C131" s="31"/>
      <c r="D131" s="38">
        <v>20.65</v>
      </c>
      <c r="E131" s="38">
        <v>1.25</v>
      </c>
    </row>
    <row r="132" spans="1:5">
      <c r="A132" s="1" t="str">
        <f t="shared" si="14"/>
        <v>6666020201</v>
      </c>
      <c r="B132" s="35" t="s">
        <v>275</v>
      </c>
      <c r="C132" s="31"/>
      <c r="D132" s="38">
        <v>35.86</v>
      </c>
      <c r="E132" s="38">
        <v>59.2</v>
      </c>
    </row>
    <row r="133" spans="1:5">
      <c r="A133" s="1" t="str">
        <f t="shared" si="14"/>
        <v>6666020301</v>
      </c>
      <c r="B133" s="67" t="s">
        <v>346</v>
      </c>
      <c r="C133" s="31"/>
      <c r="D133" s="38">
        <v>4.2</v>
      </c>
      <c r="E133" s="38">
        <v>81.52</v>
      </c>
    </row>
    <row r="134" spans="1:5">
      <c r="A134" s="1" t="str">
        <f t="shared" si="14"/>
        <v>6666020495</v>
      </c>
      <c r="B134" s="35" t="s">
        <v>277</v>
      </c>
      <c r="C134" s="31"/>
      <c r="D134" s="38">
        <v>1.39</v>
      </c>
      <c r="E134" s="38">
        <v>1371.96</v>
      </c>
    </row>
    <row r="135" spans="1:5">
      <c r="A135" s="1" t="str">
        <f t="shared" si="14"/>
        <v>6666020502</v>
      </c>
      <c r="B135" s="35" t="s">
        <v>278</v>
      </c>
      <c r="C135" s="31"/>
      <c r="D135" s="38">
        <v>325.58</v>
      </c>
      <c r="E135" s="38">
        <v>-593.49</v>
      </c>
    </row>
    <row r="136" spans="1:5">
      <c r="A136" s="1" t="str">
        <f t="shared" si="14"/>
        <v>6666020508</v>
      </c>
      <c r="B136" s="35" t="s">
        <v>279</v>
      </c>
      <c r="C136" s="31"/>
      <c r="D136" s="38">
        <v>18.96</v>
      </c>
      <c r="E136" s="38">
        <v>3.13</v>
      </c>
    </row>
    <row r="137" spans="1:5">
      <c r="A137" s="1" t="str">
        <f t="shared" si="14"/>
        <v>6666020803</v>
      </c>
      <c r="B137" s="35" t="s">
        <v>280</v>
      </c>
      <c r="C137" s="31"/>
      <c r="D137" s="38">
        <v>-8.01</v>
      </c>
      <c r="E137" s="38">
        <v>0</v>
      </c>
    </row>
    <row r="138" spans="1:5">
      <c r="A138" s="1" t="str">
        <f t="shared" si="14"/>
        <v>6666021102</v>
      </c>
      <c r="B138" s="35" t="s">
        <v>281</v>
      </c>
      <c r="C138" s="31"/>
      <c r="D138" s="38">
        <v>134.09</v>
      </c>
      <c r="E138" s="38">
        <v>2099.0300000000002</v>
      </c>
    </row>
    <row r="139" spans="1:5">
      <c r="A139" s="1" t="str">
        <f t="shared" si="14"/>
        <v>6666021300</v>
      </c>
      <c r="B139" s="35" t="s">
        <v>282</v>
      </c>
      <c r="C139" s="31"/>
      <c r="D139" s="38">
        <v>543.14</v>
      </c>
      <c r="E139" s="38">
        <v>0</v>
      </c>
    </row>
    <row r="140" spans="1:5">
      <c r="A140" s="1" t="str">
        <f t="shared" si="14"/>
        <v>6666021600</v>
      </c>
      <c r="B140" s="35" t="s">
        <v>283</v>
      </c>
      <c r="C140" s="31"/>
      <c r="D140" s="38">
        <v>378.26</v>
      </c>
      <c r="E140" s="38">
        <v>2872.82</v>
      </c>
    </row>
    <row r="141" spans="1:5">
      <c r="A141" s="1" t="str">
        <f t="shared" si="14"/>
        <v>6666029996</v>
      </c>
      <c r="B141" s="35" t="s">
        <v>284</v>
      </c>
      <c r="C141" s="31"/>
      <c r="D141" s="38">
        <v>8.7899999999999991</v>
      </c>
      <c r="E141" s="38">
        <v>8.1199999999999992</v>
      </c>
    </row>
    <row r="142" spans="1:5">
      <c r="A142" s="1" t="str">
        <f t="shared" si="14"/>
        <v>6666093800</v>
      </c>
      <c r="B142" s="35" t="s">
        <v>285</v>
      </c>
      <c r="C142" s="31"/>
      <c r="D142" s="38">
        <v>20.99</v>
      </c>
      <c r="E142" s="38">
        <v>26.03</v>
      </c>
    </row>
    <row r="143" spans="1:5">
      <c r="A143" s="1" t="str">
        <f t="shared" si="14"/>
        <v>6666110110</v>
      </c>
      <c r="B143" s="35" t="s">
        <v>286</v>
      </c>
      <c r="C143" s="31"/>
      <c r="D143" s="38">
        <v>19.989999999999998</v>
      </c>
      <c r="E143" s="38">
        <v>18.05</v>
      </c>
    </row>
    <row r="144" spans="1:5">
      <c r="A144" s="1" t="str">
        <f t="shared" si="14"/>
        <v>6666110112</v>
      </c>
      <c r="B144" s="35" t="s">
        <v>287</v>
      </c>
      <c r="C144" s="31"/>
      <c r="D144" s="38">
        <v>21.81</v>
      </c>
      <c r="E144" s="38">
        <v>19.7</v>
      </c>
    </row>
    <row r="145" spans="1:15">
      <c r="A145" s="1" t="str">
        <f t="shared" si="14"/>
        <v>6666110207</v>
      </c>
      <c r="B145" s="35" t="s">
        <v>288</v>
      </c>
      <c r="C145" s="31"/>
      <c r="D145" s="38">
        <v>19.11</v>
      </c>
      <c r="E145" s="38">
        <v>17.27</v>
      </c>
    </row>
    <row r="146" spans="1:15">
      <c r="A146" s="1" t="str">
        <f t="shared" si="14"/>
        <v>6666110506</v>
      </c>
      <c r="B146" s="35" t="s">
        <v>289</v>
      </c>
      <c r="C146" s="31"/>
      <c r="D146" s="38">
        <v>21.32</v>
      </c>
      <c r="E146" s="38">
        <v>19.260000000000002</v>
      </c>
    </row>
    <row r="147" spans="1:15">
      <c r="A147" s="1" t="str">
        <f t="shared" si="14"/>
        <v>5601050000</v>
      </c>
      <c r="B147" s="35" t="s">
        <v>290</v>
      </c>
      <c r="C147" s="31"/>
      <c r="D147" s="38">
        <v>21.32</v>
      </c>
      <c r="E147" s="38">
        <v>2.57</v>
      </c>
    </row>
    <row r="148" spans="1:15">
      <c r="A148" s="1" t="str">
        <f t="shared" si="14"/>
        <v>5601050099</v>
      </c>
      <c r="B148" s="35" t="s">
        <v>291</v>
      </c>
      <c r="C148" s="31"/>
      <c r="D148" s="38">
        <v>21.32</v>
      </c>
      <c r="E148" s="38">
        <v>0</v>
      </c>
    </row>
    <row r="149" spans="1:15">
      <c r="A149" s="1" t="str">
        <f t="shared" si="14"/>
        <v>6666020503</v>
      </c>
      <c r="B149" s="35" t="s">
        <v>292</v>
      </c>
      <c r="C149" s="31"/>
      <c r="D149" s="38">
        <v>21.32</v>
      </c>
      <c r="E149" s="38">
        <v>3.22</v>
      </c>
    </row>
    <row r="150" spans="1:15">
      <c r="A150" s="1" t="str">
        <f t="shared" si="14"/>
        <v>6666021100</v>
      </c>
      <c r="B150" s="35" t="s">
        <v>293</v>
      </c>
      <c r="C150" s="31"/>
      <c r="D150" s="38">
        <v>21.32</v>
      </c>
      <c r="E150" s="38">
        <v>304.73</v>
      </c>
    </row>
    <row r="151" spans="1:15">
      <c r="A151" s="1" t="str">
        <f t="shared" si="14"/>
        <v>6666021502</v>
      </c>
      <c r="B151" s="35" t="s">
        <v>294</v>
      </c>
      <c r="C151" s="31"/>
      <c r="D151" s="38">
        <v>21.32</v>
      </c>
      <c r="E151" s="38">
        <v>560.08000000000004</v>
      </c>
    </row>
    <row r="152" spans="1:15">
      <c r="A152" s="1" t="str">
        <f t="shared" si="14"/>
        <v>6666021902</v>
      </c>
      <c r="B152" s="35" t="s">
        <v>295</v>
      </c>
      <c r="C152" s="31"/>
      <c r="D152" s="38">
        <v>21.32</v>
      </c>
      <c r="E152" s="38">
        <v>0</v>
      </c>
    </row>
    <row r="153" spans="1:15">
      <c r="A153" s="1" t="str">
        <f t="shared" si="14"/>
        <v>6666022100</v>
      </c>
      <c r="B153" s="35" t="s">
        <v>296</v>
      </c>
      <c r="C153" s="31"/>
      <c r="D153" s="38">
        <v>21.32</v>
      </c>
      <c r="E153" s="38">
        <v>0.05</v>
      </c>
    </row>
    <row r="154" spans="1:15">
      <c r="A154" s="1" t="str">
        <f t="shared" si="14"/>
        <v>6666050107</v>
      </c>
      <c r="B154" s="35" t="s">
        <v>297</v>
      </c>
      <c r="C154" s="31"/>
      <c r="D154" s="38">
        <v>21.32</v>
      </c>
      <c r="E154" s="38">
        <v>2</v>
      </c>
    </row>
    <row r="155" spans="1:15">
      <c r="A155" s="1" t="str">
        <f t="shared" si="14"/>
        <v>6666091600</v>
      </c>
      <c r="B155" s="35" t="s">
        <v>298</v>
      </c>
      <c r="C155" s="31"/>
      <c r="D155" s="38">
        <v>21.32</v>
      </c>
      <c r="E155" s="38">
        <v>0.25</v>
      </c>
    </row>
    <row r="156" spans="1:15">
      <c r="A156" s="1" t="s">
        <v>299</v>
      </c>
      <c r="B156" s="40"/>
      <c r="C156" s="33"/>
      <c r="D156" s="41">
        <f t="shared" ref="D156" si="15">SUM(D108:D146)</f>
        <v>83329.209999999992</v>
      </c>
      <c r="E156" s="41">
        <f>SUM(E108:E155)</f>
        <v>129708.22</v>
      </c>
      <c r="F156" s="41">
        <f t="shared" ref="F156:O156" si="16">SUM(F108:F146)</f>
        <v>0</v>
      </c>
      <c r="G156" s="41">
        <f t="shared" si="16"/>
        <v>0</v>
      </c>
      <c r="H156" s="41">
        <f t="shared" si="16"/>
        <v>0</v>
      </c>
      <c r="I156" s="41">
        <f t="shared" si="16"/>
        <v>0</v>
      </c>
      <c r="J156" s="41">
        <f t="shared" si="16"/>
        <v>0</v>
      </c>
      <c r="K156" s="41">
        <f t="shared" si="16"/>
        <v>0</v>
      </c>
      <c r="L156" s="41">
        <f t="shared" si="16"/>
        <v>0</v>
      </c>
      <c r="M156" s="41">
        <f t="shared" si="16"/>
        <v>0</v>
      </c>
      <c r="N156" s="41">
        <f t="shared" si="16"/>
        <v>0</v>
      </c>
      <c r="O156" s="41">
        <f t="shared" si="16"/>
        <v>0</v>
      </c>
    </row>
    <row r="157" spans="1:15">
      <c r="A157" s="9" t="s">
        <v>130</v>
      </c>
      <c r="B157" s="9" t="s">
        <v>130</v>
      </c>
      <c r="C157" s="9"/>
      <c r="D157" s="9">
        <f>D20+D25+D67+D71+D77</f>
        <v>318070.53999999998</v>
      </c>
      <c r="E157" s="9">
        <f>E20+E25+E67+E71+E77</f>
        <v>312954.60000000009</v>
      </c>
      <c r="F157" s="9">
        <f t="shared" ref="F157:O157" si="17">F20+F25+F67+F71+F77</f>
        <v>0</v>
      </c>
      <c r="G157" s="9">
        <f t="shared" si="17"/>
        <v>0</v>
      </c>
      <c r="H157" s="9">
        <f t="shared" si="17"/>
        <v>0</v>
      </c>
      <c r="I157" s="9">
        <f t="shared" si="17"/>
        <v>0</v>
      </c>
      <c r="J157" s="9">
        <f t="shared" si="17"/>
        <v>0</v>
      </c>
      <c r="K157" s="9">
        <f t="shared" si="17"/>
        <v>0</v>
      </c>
      <c r="L157" s="9">
        <f t="shared" si="17"/>
        <v>0</v>
      </c>
      <c r="M157" s="9">
        <f t="shared" si="17"/>
        <v>0</v>
      </c>
      <c r="N157" s="9">
        <f t="shared" si="17"/>
        <v>0</v>
      </c>
      <c r="O157" s="9">
        <f t="shared" si="17"/>
        <v>0</v>
      </c>
    </row>
    <row r="158" spans="1:15">
      <c r="A158" s="9" t="s">
        <v>131</v>
      </c>
      <c r="B158" s="9" t="s">
        <v>131</v>
      </c>
      <c r="C158" s="9"/>
      <c r="D158" s="9">
        <f>D12+D63+D69+D73+D85+D92+D106</f>
        <v>602856.79</v>
      </c>
      <c r="E158" s="9">
        <f>E12+E63+E69+E73+E85+E92+E106</f>
        <v>546931.97</v>
      </c>
      <c r="F158" s="9">
        <f t="shared" ref="F158:O158" si="18">F12+F63+F69+F73+F85+F92+F106</f>
        <v>0</v>
      </c>
      <c r="G158" s="9">
        <f t="shared" si="18"/>
        <v>0</v>
      </c>
      <c r="H158" s="9">
        <f t="shared" si="18"/>
        <v>0</v>
      </c>
      <c r="I158" s="9">
        <f t="shared" si="18"/>
        <v>0</v>
      </c>
      <c r="J158" s="9">
        <f t="shared" si="18"/>
        <v>0</v>
      </c>
      <c r="K158" s="9">
        <f t="shared" si="18"/>
        <v>0</v>
      </c>
      <c r="L158" s="9">
        <f t="shared" si="18"/>
        <v>0</v>
      </c>
      <c r="M158" s="9">
        <f t="shared" si="18"/>
        <v>0</v>
      </c>
      <c r="N158" s="9">
        <f t="shared" si="18"/>
        <v>0</v>
      </c>
      <c r="O158" s="9">
        <f t="shared" si="18"/>
        <v>0</v>
      </c>
    </row>
    <row r="159" spans="1:15" ht="15" customHeight="1">
      <c r="A159" s="9" t="s">
        <v>132</v>
      </c>
      <c r="B159" s="9" t="s">
        <v>132</v>
      </c>
      <c r="C159" s="9"/>
      <c r="D159" s="9">
        <f>D158+D157</f>
        <v>920927.33000000007</v>
      </c>
      <c r="E159" s="9">
        <f>E158+E157</f>
        <v>859886.57000000007</v>
      </c>
      <c r="F159" s="9">
        <f t="shared" ref="F159:O159" si="19">F158+F157</f>
        <v>0</v>
      </c>
      <c r="G159" s="9">
        <f t="shared" si="19"/>
        <v>0</v>
      </c>
      <c r="H159" s="9">
        <f t="shared" si="19"/>
        <v>0</v>
      </c>
      <c r="I159" s="9">
        <f t="shared" si="19"/>
        <v>0</v>
      </c>
      <c r="J159" s="9">
        <f t="shared" si="19"/>
        <v>0</v>
      </c>
      <c r="K159" s="9">
        <f t="shared" si="19"/>
        <v>0</v>
      </c>
      <c r="L159" s="9">
        <f t="shared" si="19"/>
        <v>0</v>
      </c>
      <c r="M159" s="9">
        <f t="shared" si="19"/>
        <v>0</v>
      </c>
      <c r="N159" s="9">
        <f t="shared" si="19"/>
        <v>0</v>
      </c>
      <c r="O159" s="9">
        <f t="shared" si="19"/>
        <v>0</v>
      </c>
    </row>
    <row r="160" spans="1:15" ht="15" customHeight="1">
      <c r="A160" s="9" t="s">
        <v>299</v>
      </c>
      <c r="B160" s="9"/>
      <c r="C160" s="9"/>
      <c r="D160" s="9">
        <f>D156</f>
        <v>83329.209999999992</v>
      </c>
      <c r="E160" s="9">
        <f>E156</f>
        <v>129708.22</v>
      </c>
      <c r="F160" s="9">
        <f t="shared" ref="F160:O160" si="20">F156</f>
        <v>0</v>
      </c>
      <c r="G160" s="9">
        <f t="shared" si="20"/>
        <v>0</v>
      </c>
      <c r="H160" s="9">
        <f t="shared" si="20"/>
        <v>0</v>
      </c>
      <c r="I160" s="9">
        <f t="shared" si="20"/>
        <v>0</v>
      </c>
      <c r="J160" s="9">
        <f t="shared" si="20"/>
        <v>0</v>
      </c>
      <c r="K160" s="9">
        <f t="shared" si="20"/>
        <v>0</v>
      </c>
      <c r="L160" s="9">
        <f t="shared" si="20"/>
        <v>0</v>
      </c>
      <c r="M160" s="9">
        <f t="shared" si="20"/>
        <v>0</v>
      </c>
      <c r="N160" s="9">
        <f t="shared" si="20"/>
        <v>0</v>
      </c>
      <c r="O160" s="9">
        <f t="shared" si="20"/>
        <v>0</v>
      </c>
    </row>
    <row r="161" spans="1:15">
      <c r="A161" s="42" t="s">
        <v>300</v>
      </c>
      <c r="B161" s="43"/>
      <c r="C161" s="43"/>
      <c r="D161" s="44">
        <f>D160+D159</f>
        <v>1004256.54</v>
      </c>
      <c r="E161" s="44">
        <f>E160+E159</f>
        <v>989594.79</v>
      </c>
      <c r="F161" s="44">
        <f t="shared" ref="F161:O161" si="21">F160+F159</f>
        <v>0</v>
      </c>
      <c r="G161" s="44">
        <f t="shared" si="21"/>
        <v>0</v>
      </c>
      <c r="H161" s="44">
        <f t="shared" si="21"/>
        <v>0</v>
      </c>
      <c r="I161" s="44">
        <f t="shared" si="21"/>
        <v>0</v>
      </c>
      <c r="J161" s="44">
        <f t="shared" si="21"/>
        <v>0</v>
      </c>
      <c r="K161" s="44">
        <f t="shared" si="21"/>
        <v>0</v>
      </c>
      <c r="L161" s="44">
        <f t="shared" si="21"/>
        <v>0</v>
      </c>
      <c r="M161" s="44">
        <f t="shared" si="21"/>
        <v>0</v>
      </c>
      <c r="N161" s="44">
        <f t="shared" si="21"/>
        <v>0</v>
      </c>
      <c r="O161" s="44">
        <f t="shared" si="21"/>
        <v>0</v>
      </c>
    </row>
    <row r="162" spans="1:15">
      <c r="A162" s="1" t="s">
        <v>133</v>
      </c>
      <c r="B162" s="1" t="s">
        <v>134</v>
      </c>
      <c r="D162" s="17">
        <f>D161/D1</f>
        <v>29.69240553485897</v>
      </c>
      <c r="E162" s="17">
        <f>E161/E1</f>
        <v>28.24024855887221</v>
      </c>
      <c r="F162" s="17" t="e">
        <f t="shared" ref="F162:O162" si="22">F161/F1</f>
        <v>#DIV/0!</v>
      </c>
      <c r="G162" s="17" t="e">
        <f t="shared" si="22"/>
        <v>#DIV/0!</v>
      </c>
      <c r="H162" s="17" t="e">
        <f t="shared" si="22"/>
        <v>#DIV/0!</v>
      </c>
      <c r="I162" s="17" t="e">
        <f t="shared" si="22"/>
        <v>#DIV/0!</v>
      </c>
      <c r="J162" s="17" t="e">
        <f t="shared" si="22"/>
        <v>#DIV/0!</v>
      </c>
      <c r="K162" s="17" t="e">
        <f t="shared" si="22"/>
        <v>#DIV/0!</v>
      </c>
      <c r="L162" s="17" t="e">
        <f t="shared" si="22"/>
        <v>#DIV/0!</v>
      </c>
      <c r="M162" s="17" t="e">
        <f t="shared" si="22"/>
        <v>#DIV/0!</v>
      </c>
      <c r="N162" s="17" t="e">
        <f t="shared" si="22"/>
        <v>#DIV/0!</v>
      </c>
      <c r="O162" s="17" t="e">
        <f t="shared" si="22"/>
        <v>#DIV/0!</v>
      </c>
    </row>
    <row r="166" spans="1:15">
      <c r="A166" s="1" t="s">
        <v>148</v>
      </c>
    </row>
    <row r="167" spans="1:15">
      <c r="A167" s="415" t="s">
        <v>135</v>
      </c>
      <c r="B167" t="s">
        <v>136</v>
      </c>
      <c r="C167"/>
      <c r="D167" s="2">
        <f>D12</f>
        <v>184679.67</v>
      </c>
      <c r="E167" s="2">
        <f>E12</f>
        <v>169266.14000000004</v>
      </c>
    </row>
    <row r="168" spans="1:15">
      <c r="A168" s="415"/>
      <c r="B168" t="s">
        <v>137</v>
      </c>
      <c r="C168"/>
      <c r="D168" s="2">
        <f>D63</f>
        <v>42540.56</v>
      </c>
      <c r="E168" s="2">
        <f>E63</f>
        <v>39564.99</v>
      </c>
    </row>
    <row r="169" spans="1:15">
      <c r="A169" s="415"/>
      <c r="B169" t="s">
        <v>138</v>
      </c>
      <c r="C169"/>
      <c r="D169" s="2">
        <f>D69</f>
        <v>24151.03</v>
      </c>
      <c r="E169" s="2">
        <f>E69</f>
        <v>20000</v>
      </c>
    </row>
    <row r="170" spans="1:15">
      <c r="A170" s="415"/>
      <c r="B170" t="s">
        <v>139</v>
      </c>
      <c r="C170"/>
      <c r="D170" s="17">
        <f>D73</f>
        <v>17082.11</v>
      </c>
      <c r="E170" s="17">
        <f>E73</f>
        <v>18336.7</v>
      </c>
    </row>
    <row r="171" spans="1:15">
      <c r="A171" s="415"/>
      <c r="B171" t="s">
        <v>140</v>
      </c>
      <c r="C171"/>
      <c r="D171" s="2">
        <f>D85</f>
        <v>160552.31</v>
      </c>
      <c r="E171" s="2">
        <f>E85</f>
        <v>153171.56999999998</v>
      </c>
    </row>
    <row r="172" spans="1:15">
      <c r="A172" s="415"/>
      <c r="B172" t="s">
        <v>141</v>
      </c>
      <c r="C172"/>
      <c r="D172" s="2">
        <f>D92</f>
        <v>82780.98</v>
      </c>
      <c r="E172" s="2">
        <f>E92</f>
        <v>51298.05</v>
      </c>
    </row>
    <row r="173" spans="1:15">
      <c r="A173" s="415"/>
      <c r="B173" t="s">
        <v>142</v>
      </c>
      <c r="C173"/>
      <c r="D173" s="2">
        <f>D106</f>
        <v>91070.13</v>
      </c>
      <c r="E173" s="2">
        <f>E106</f>
        <v>95294.52</v>
      </c>
    </row>
    <row r="174" spans="1:15">
      <c r="A174" s="415" t="s">
        <v>143</v>
      </c>
      <c r="B174" t="s">
        <v>144</v>
      </c>
      <c r="C174"/>
      <c r="D174" s="2">
        <f>D20</f>
        <v>308514.46000000002</v>
      </c>
      <c r="E174" s="2">
        <f>E20</f>
        <v>290096.98000000004</v>
      </c>
    </row>
    <row r="175" spans="1:15">
      <c r="A175" s="415"/>
      <c r="B175" t="s">
        <v>400</v>
      </c>
      <c r="C175"/>
      <c r="D175" s="2">
        <f>D25</f>
        <v>12498.609999999999</v>
      </c>
      <c r="E175" s="2">
        <f>E25</f>
        <v>11976.34</v>
      </c>
    </row>
    <row r="176" spans="1:15">
      <c r="A176" s="415"/>
      <c r="B176" t="s">
        <v>145</v>
      </c>
      <c r="C176"/>
      <c r="D176" s="2">
        <f>D67</f>
        <v>-1133.8199999999993</v>
      </c>
      <c r="E176" s="2">
        <f>E67</f>
        <v>-5660.43</v>
      </c>
    </row>
    <row r="177" spans="1:5">
      <c r="A177" s="415"/>
      <c r="B177" t="s">
        <v>381</v>
      </c>
      <c r="C177"/>
      <c r="D177" s="2">
        <f>D71</f>
        <v>-20407.009999999998</v>
      </c>
      <c r="E177" s="2">
        <f>E71</f>
        <v>-7604.92</v>
      </c>
    </row>
    <row r="178" spans="1:5">
      <c r="A178" s="415"/>
      <c r="B178" t="s">
        <v>146</v>
      </c>
      <c r="C178"/>
      <c r="D178" s="2">
        <f>D77</f>
        <v>18598.300000000003</v>
      </c>
      <c r="E178" s="2">
        <f>E77</f>
        <v>24146.629999999997</v>
      </c>
    </row>
    <row r="179" spans="1:5">
      <c r="A179" s="19" t="s">
        <v>147</v>
      </c>
      <c r="B179"/>
      <c r="C179"/>
      <c r="D179" s="2">
        <f>D156</f>
        <v>83329.209999999992</v>
      </c>
      <c r="E179" s="2">
        <f>E156</f>
        <v>129708.22</v>
      </c>
    </row>
    <row r="181" spans="1:5">
      <c r="A181" s="48" t="s">
        <v>339</v>
      </c>
      <c r="D181" s="2">
        <f>SUMIFS(D4:D155,$C$4:$C$155,$A$181)</f>
        <v>146109.38000000006</v>
      </c>
      <c r="E181" s="2">
        <f>SUMIFS(E4:E155,$C$4:$C$155,$A$181)</f>
        <v>191389.43</v>
      </c>
    </row>
  </sheetData>
  <autoFilter ref="A3:Q162" xr:uid="{97E7695B-0801-4EBC-99ED-CBC7924BF57D}"/>
  <mergeCells count="2">
    <mergeCell ref="A167:A173"/>
    <mergeCell ref="A174:A178"/>
  </mergeCells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28B0-D585-4385-BF77-0249938315CD}">
  <dimension ref="A1:Q204"/>
  <sheetViews>
    <sheetView zoomScaleNormal="100" workbookViewId="0">
      <pane xSplit="1" ySplit="3" topLeftCell="B4" activePane="bottomRight" state="frozen"/>
      <selection activeCell="B99" sqref="B99"/>
      <selection pane="topRight" activeCell="B99" sqref="B99"/>
      <selection pane="bottomLeft" activeCell="B99" sqref="B99"/>
      <selection pane="bottomRight" activeCell="P4" activeCellId="1" sqref="B4:B12 P4:P12"/>
    </sheetView>
  </sheetViews>
  <sheetFormatPr defaultColWidth="9.08203125" defaultRowHeight="14"/>
  <cols>
    <col min="1" max="1" width="24.08203125" style="1" bestFit="1" customWidth="1"/>
    <col min="2" max="2" width="51.08203125" style="1" customWidth="1"/>
    <col min="3" max="3" width="13.4140625" style="1" customWidth="1"/>
    <col min="4" max="4" width="14.08203125" style="2" bestFit="1" customWidth="1"/>
    <col min="5" max="5" width="15.4140625" style="2" bestFit="1" customWidth="1"/>
    <col min="6" max="6" width="15.4140625" style="2" hidden="1" customWidth="1"/>
    <col min="7" max="7" width="14.08203125" style="2" hidden="1" customWidth="1"/>
    <col min="8" max="15" width="15.4140625" style="2" hidden="1" customWidth="1"/>
    <col min="16" max="16" width="21" style="1" customWidth="1"/>
    <col min="17" max="17" width="36.4140625" style="1" bestFit="1" customWidth="1"/>
    <col min="18" max="24" width="10.4140625" style="1" bestFit="1" customWidth="1"/>
    <col min="25" max="16384" width="9.08203125" style="1"/>
  </cols>
  <sheetData>
    <row r="1" spans="1:17">
      <c r="B1" s="1" t="s">
        <v>0</v>
      </c>
      <c r="D1" s="2">
        <v>45890</v>
      </c>
      <c r="E1" s="2">
        <v>47063</v>
      </c>
      <c r="P1" s="69" t="s">
        <v>354</v>
      </c>
    </row>
    <row r="2" spans="1:17">
      <c r="D2" s="2" t="s">
        <v>250</v>
      </c>
      <c r="E2" s="2" t="s">
        <v>250</v>
      </c>
      <c r="F2" s="2" t="s">
        <v>250</v>
      </c>
      <c r="G2" s="2" t="s">
        <v>250</v>
      </c>
      <c r="H2" s="2" t="s">
        <v>250</v>
      </c>
      <c r="I2" s="2" t="s">
        <v>250</v>
      </c>
      <c r="J2" s="2" t="s">
        <v>250</v>
      </c>
      <c r="K2" s="2" t="s">
        <v>250</v>
      </c>
      <c r="L2" s="2" t="s">
        <v>250</v>
      </c>
      <c r="M2" s="2" t="s">
        <v>250</v>
      </c>
      <c r="N2" s="2" t="s">
        <v>250</v>
      </c>
      <c r="O2" s="2" t="s">
        <v>250</v>
      </c>
    </row>
    <row r="3" spans="1:17">
      <c r="A3" s="4"/>
      <c r="B3" s="4" t="s">
        <v>2</v>
      </c>
      <c r="C3" s="4"/>
      <c r="D3" s="4" t="s">
        <v>356</v>
      </c>
      <c r="E3" s="4" t="s">
        <v>357</v>
      </c>
      <c r="F3" s="4" t="s">
        <v>253</v>
      </c>
      <c r="G3" s="4" t="s">
        <v>254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5" t="s">
        <v>13</v>
      </c>
      <c r="O3" s="5" t="s">
        <v>14</v>
      </c>
      <c r="P3" s="5" t="s">
        <v>355</v>
      </c>
      <c r="Q3" s="5" t="s">
        <v>347</v>
      </c>
    </row>
    <row r="4" spans="1:17">
      <c r="A4" s="1" t="s">
        <v>149</v>
      </c>
      <c r="B4" s="31" t="s">
        <v>16</v>
      </c>
      <c r="C4" s="31"/>
      <c r="D4" s="38">
        <v>66673.03</v>
      </c>
      <c r="E4" s="2">
        <v>60693.439999999995</v>
      </c>
      <c r="P4" s="1" t="s">
        <v>397</v>
      </c>
    </row>
    <row r="5" spans="1:17">
      <c r="A5" s="1" t="s">
        <v>156</v>
      </c>
      <c r="B5" s="31" t="s">
        <v>17</v>
      </c>
      <c r="C5" s="31"/>
      <c r="D5" s="38">
        <v>0</v>
      </c>
      <c r="E5" s="2">
        <v>0</v>
      </c>
    </row>
    <row r="6" spans="1:17">
      <c r="A6" s="1" t="s">
        <v>150</v>
      </c>
      <c r="B6" s="31" t="s">
        <v>18</v>
      </c>
      <c r="C6" s="31" t="s">
        <v>338</v>
      </c>
      <c r="D6" s="38">
        <v>134977.04999999999</v>
      </c>
      <c r="E6" s="2">
        <v>132742.44</v>
      </c>
      <c r="P6" s="1" t="s">
        <v>349</v>
      </c>
    </row>
    <row r="7" spans="1:17">
      <c r="A7" s="1" t="s">
        <v>151</v>
      </c>
      <c r="B7" s="31" t="s">
        <v>19</v>
      </c>
      <c r="C7" s="31"/>
      <c r="D7" s="38">
        <v>326037.14000000007</v>
      </c>
      <c r="E7" s="2">
        <v>320073.87</v>
      </c>
      <c r="P7" s="1" t="s">
        <v>350</v>
      </c>
    </row>
    <row r="8" spans="1:17">
      <c r="A8" s="1" t="s">
        <v>152</v>
      </c>
      <c r="B8" s="31" t="s">
        <v>431</v>
      </c>
      <c r="C8" s="31"/>
      <c r="D8" s="38">
        <v>32302.31</v>
      </c>
      <c r="E8" s="2">
        <v>32949.050000000003</v>
      </c>
      <c r="P8" s="1" t="s">
        <v>351</v>
      </c>
    </row>
    <row r="9" spans="1:17">
      <c r="A9" s="1" t="s">
        <v>155</v>
      </c>
      <c r="B9" s="31" t="s">
        <v>21</v>
      </c>
      <c r="C9" s="31"/>
      <c r="D9" s="38">
        <v>22885.47</v>
      </c>
      <c r="E9" s="2">
        <v>22889.480000000003</v>
      </c>
      <c r="P9" s="1" t="s">
        <v>352</v>
      </c>
    </row>
    <row r="10" spans="1:17">
      <c r="A10" s="1" t="s">
        <v>301</v>
      </c>
      <c r="B10" s="31" t="s">
        <v>22</v>
      </c>
      <c r="C10" s="31"/>
      <c r="D10" s="38">
        <v>0</v>
      </c>
      <c r="E10" s="2">
        <v>0</v>
      </c>
      <c r="P10" s="1" t="s">
        <v>348</v>
      </c>
    </row>
    <row r="11" spans="1:17">
      <c r="A11" s="1" t="s">
        <v>302</v>
      </c>
      <c r="B11" s="31" t="s">
        <v>23</v>
      </c>
      <c r="C11" s="31"/>
      <c r="D11" s="38">
        <v>0</v>
      </c>
      <c r="E11" s="2">
        <v>0</v>
      </c>
      <c r="P11" s="1" t="s">
        <v>348</v>
      </c>
    </row>
    <row r="12" spans="1:17">
      <c r="A12" s="1" t="s">
        <v>153</v>
      </c>
      <c r="B12" s="31" t="s">
        <v>154</v>
      </c>
      <c r="C12" s="31"/>
      <c r="D12" s="38">
        <v>2814.15</v>
      </c>
      <c r="E12" s="2">
        <v>2814.12</v>
      </c>
      <c r="P12" s="1" t="s">
        <v>353</v>
      </c>
    </row>
    <row r="13" spans="1:17">
      <c r="A13" s="45" t="s">
        <v>24</v>
      </c>
      <c r="B13" s="33" t="s">
        <v>369</v>
      </c>
      <c r="C13" s="31"/>
      <c r="D13" s="22">
        <f t="shared" ref="D13:O13" si="0">SUM(D4:D12)</f>
        <v>585689.15000000014</v>
      </c>
      <c r="E13" s="22">
        <f t="shared" si="0"/>
        <v>572162.4</v>
      </c>
      <c r="F13" s="22">
        <f t="shared" si="0"/>
        <v>0</v>
      </c>
      <c r="G13" s="22">
        <f t="shared" si="0"/>
        <v>0</v>
      </c>
      <c r="H13" s="22">
        <f t="shared" si="0"/>
        <v>0</v>
      </c>
      <c r="I13" s="22">
        <f t="shared" si="0"/>
        <v>0</v>
      </c>
      <c r="J13" s="22">
        <f t="shared" si="0"/>
        <v>0</v>
      </c>
      <c r="K13" s="22">
        <f t="shared" si="0"/>
        <v>0</v>
      </c>
      <c r="L13" s="22">
        <f t="shared" si="0"/>
        <v>0</v>
      </c>
      <c r="M13" s="22">
        <f t="shared" si="0"/>
        <v>0</v>
      </c>
      <c r="N13" s="22">
        <f t="shared" si="0"/>
        <v>0</v>
      </c>
      <c r="O13" s="22">
        <f t="shared" si="0"/>
        <v>0</v>
      </c>
    </row>
    <row r="14" spans="1:17">
      <c r="A14" s="1" t="s">
        <v>157</v>
      </c>
      <c r="B14" s="31" t="s">
        <v>25</v>
      </c>
      <c r="C14" s="31"/>
      <c r="D14" s="38">
        <v>3988.6</v>
      </c>
      <c r="E14" s="2">
        <v>4038.53</v>
      </c>
      <c r="P14" s="1" t="s">
        <v>358</v>
      </c>
    </row>
    <row r="15" spans="1:17">
      <c r="A15" s="1" t="s">
        <v>158</v>
      </c>
      <c r="B15" s="31" t="s">
        <v>26</v>
      </c>
      <c r="C15" s="31"/>
      <c r="D15" s="38">
        <v>-329.73</v>
      </c>
      <c r="E15" s="2">
        <v>-880.61</v>
      </c>
      <c r="P15" s="1" t="s">
        <v>359</v>
      </c>
    </row>
    <row r="16" spans="1:17">
      <c r="A16" s="1" t="s">
        <v>159</v>
      </c>
      <c r="B16" s="31" t="s">
        <v>27</v>
      </c>
      <c r="C16" s="31"/>
      <c r="D16" s="38">
        <v>32716.46</v>
      </c>
      <c r="E16" s="2">
        <v>32997.050000000003</v>
      </c>
      <c r="P16" s="1" t="s">
        <v>360</v>
      </c>
    </row>
    <row r="17" spans="1:17">
      <c r="A17" s="1" t="s">
        <v>160</v>
      </c>
      <c r="B17" s="31" t="s">
        <v>28</v>
      </c>
      <c r="C17" s="31"/>
      <c r="D17" s="38">
        <v>304.22000000000003</v>
      </c>
      <c r="E17" s="2">
        <v>2640.92</v>
      </c>
      <c r="P17" s="1" t="s">
        <v>361</v>
      </c>
    </row>
    <row r="18" spans="1:17">
      <c r="A18" s="1" t="s">
        <v>161</v>
      </c>
      <c r="B18" s="31" t="s">
        <v>29</v>
      </c>
      <c r="C18" s="31"/>
      <c r="D18" s="38">
        <v>21454.01</v>
      </c>
      <c r="E18" s="2">
        <v>-26358.84</v>
      </c>
      <c r="P18" s="1" t="s">
        <v>362</v>
      </c>
    </row>
    <row r="19" spans="1:17">
      <c r="A19" s="1" t="s">
        <v>162</v>
      </c>
      <c r="B19" s="31" t="s">
        <v>30</v>
      </c>
      <c r="C19" s="31"/>
      <c r="D19" s="38">
        <v>178686.75</v>
      </c>
      <c r="E19" s="2">
        <v>166487.92000000001</v>
      </c>
      <c r="Q19" s="1" t="s">
        <v>363</v>
      </c>
    </row>
    <row r="20" spans="1:17">
      <c r="A20" s="1" t="s">
        <v>163</v>
      </c>
      <c r="B20" s="31" t="s">
        <v>31</v>
      </c>
      <c r="C20" s="31"/>
      <c r="D20" s="38">
        <v>-1176.33</v>
      </c>
      <c r="E20" s="2">
        <v>-1.84</v>
      </c>
    </row>
    <row r="21" spans="1:17">
      <c r="A21" s="1" t="s">
        <v>32</v>
      </c>
      <c r="B21" s="33" t="s">
        <v>32</v>
      </c>
      <c r="C21" s="31"/>
      <c r="D21" s="22">
        <f t="shared" ref="D21:O21" si="1">SUM(D14:D20)</f>
        <v>235643.98</v>
      </c>
      <c r="E21" s="22">
        <f t="shared" si="1"/>
        <v>178923.13</v>
      </c>
      <c r="F21" s="22">
        <f t="shared" si="1"/>
        <v>0</v>
      </c>
      <c r="G21" s="22">
        <f t="shared" si="1"/>
        <v>0</v>
      </c>
      <c r="H21" s="22">
        <f t="shared" si="1"/>
        <v>0</v>
      </c>
      <c r="I21" s="22">
        <f t="shared" si="1"/>
        <v>0</v>
      </c>
      <c r="J21" s="22">
        <f t="shared" si="1"/>
        <v>0</v>
      </c>
      <c r="K21" s="22">
        <f t="shared" si="1"/>
        <v>0</v>
      </c>
      <c r="L21" s="22">
        <f t="shared" si="1"/>
        <v>0</v>
      </c>
      <c r="M21" s="22">
        <f t="shared" si="1"/>
        <v>0</v>
      </c>
      <c r="N21" s="22">
        <f t="shared" si="1"/>
        <v>0</v>
      </c>
      <c r="O21" s="22">
        <f t="shared" si="1"/>
        <v>0</v>
      </c>
    </row>
    <row r="22" spans="1:17">
      <c r="A22" s="1" t="s">
        <v>164</v>
      </c>
      <c r="B22" s="31" t="s">
        <v>33</v>
      </c>
      <c r="C22" s="31" t="s">
        <v>338</v>
      </c>
      <c r="D22" s="38">
        <v>0</v>
      </c>
      <c r="E22" s="2">
        <v>0</v>
      </c>
    </row>
    <row r="23" spans="1:17">
      <c r="A23" s="1" t="s">
        <v>165</v>
      </c>
      <c r="B23" s="31" t="s">
        <v>34</v>
      </c>
      <c r="C23" s="31" t="s">
        <v>338</v>
      </c>
      <c r="D23" s="38">
        <v>11168.29</v>
      </c>
      <c r="E23" s="2">
        <v>10746.300000000001</v>
      </c>
      <c r="P23" s="1" t="s">
        <v>365</v>
      </c>
    </row>
    <row r="24" spans="1:17">
      <c r="A24" s="1" t="s">
        <v>166</v>
      </c>
      <c r="B24" s="31" t="s">
        <v>35</v>
      </c>
      <c r="C24" s="31" t="s">
        <v>338</v>
      </c>
      <c r="D24" s="38">
        <v>6338.22</v>
      </c>
      <c r="E24" s="2">
        <v>8388.4299999999985</v>
      </c>
      <c r="P24" s="1" t="s">
        <v>366</v>
      </c>
    </row>
    <row r="25" spans="1:17">
      <c r="A25" s="1" t="s">
        <v>167</v>
      </c>
      <c r="B25" s="31" t="s">
        <v>36</v>
      </c>
      <c r="C25" s="31" t="s">
        <v>338</v>
      </c>
      <c r="D25" s="38">
        <v>0</v>
      </c>
      <c r="E25" s="2">
        <v>976.22</v>
      </c>
    </row>
    <row r="26" spans="1:17">
      <c r="A26" s="1" t="s">
        <v>37</v>
      </c>
      <c r="B26" s="33" t="s">
        <v>37</v>
      </c>
      <c r="C26" s="31"/>
      <c r="D26" s="22">
        <f t="shared" ref="D26:O26" si="2">SUM(D22:D25)</f>
        <v>17506.510000000002</v>
      </c>
      <c r="E26" s="22">
        <f t="shared" si="2"/>
        <v>20110.95</v>
      </c>
      <c r="F26" s="22">
        <f t="shared" si="2"/>
        <v>0</v>
      </c>
      <c r="G26" s="22">
        <f t="shared" si="2"/>
        <v>0</v>
      </c>
      <c r="H26" s="22">
        <f t="shared" si="2"/>
        <v>0</v>
      </c>
      <c r="I26" s="22">
        <f t="shared" si="2"/>
        <v>0</v>
      </c>
      <c r="J26" s="22">
        <f t="shared" si="2"/>
        <v>0</v>
      </c>
      <c r="K26" s="22">
        <f t="shared" si="2"/>
        <v>0</v>
      </c>
      <c r="L26" s="22">
        <f t="shared" si="2"/>
        <v>0</v>
      </c>
      <c r="M26" s="22">
        <f t="shared" si="2"/>
        <v>0</v>
      </c>
      <c r="N26" s="22">
        <f t="shared" si="2"/>
        <v>0</v>
      </c>
      <c r="O26" s="22">
        <f t="shared" si="2"/>
        <v>0</v>
      </c>
    </row>
    <row r="27" spans="1:17">
      <c r="A27" s="1" t="s">
        <v>168</v>
      </c>
      <c r="B27" s="31" t="s">
        <v>38</v>
      </c>
      <c r="C27" s="31" t="s">
        <v>338</v>
      </c>
      <c r="D27" s="38">
        <v>-8962.5</v>
      </c>
      <c r="E27" s="2">
        <v>0</v>
      </c>
      <c r="P27" s="1" t="s">
        <v>371</v>
      </c>
    </row>
    <row r="28" spans="1:17">
      <c r="A28" s="1" t="s">
        <v>127</v>
      </c>
      <c r="B28" s="31" t="s">
        <v>39</v>
      </c>
      <c r="C28" s="31" t="s">
        <v>338</v>
      </c>
      <c r="D28" s="38">
        <v>0</v>
      </c>
      <c r="E28" s="2">
        <v>0</v>
      </c>
    </row>
    <row r="29" spans="1:17">
      <c r="A29" s="1" t="s">
        <v>303</v>
      </c>
      <c r="B29" s="31" t="s">
        <v>40</v>
      </c>
      <c r="C29" s="31"/>
      <c r="D29" s="38">
        <v>0</v>
      </c>
      <c r="E29" s="2">
        <v>0</v>
      </c>
    </row>
    <row r="30" spans="1:17">
      <c r="A30" s="1" t="s">
        <v>196</v>
      </c>
      <c r="B30" s="31" t="s">
        <v>41</v>
      </c>
      <c r="C30" s="31" t="s">
        <v>338</v>
      </c>
      <c r="D30" s="38">
        <v>311.19</v>
      </c>
      <c r="E30" s="2">
        <v>0</v>
      </c>
    </row>
    <row r="31" spans="1:17">
      <c r="A31" s="1" t="s">
        <v>304</v>
      </c>
      <c r="B31" s="31" t="s">
        <v>42</v>
      </c>
      <c r="C31" s="31" t="s">
        <v>338</v>
      </c>
      <c r="D31" s="38">
        <v>1.01</v>
      </c>
      <c r="E31" s="2">
        <v>0</v>
      </c>
    </row>
    <row r="32" spans="1:17">
      <c r="A32" s="1" t="s">
        <v>195</v>
      </c>
      <c r="B32" s="31" t="s">
        <v>43</v>
      </c>
      <c r="C32" s="31" t="s">
        <v>338</v>
      </c>
      <c r="D32" s="38">
        <v>0</v>
      </c>
      <c r="E32" s="2">
        <v>0</v>
      </c>
    </row>
    <row r="33" spans="1:16">
      <c r="A33" s="1" t="s">
        <v>305</v>
      </c>
      <c r="B33" s="31" t="s">
        <v>44</v>
      </c>
      <c r="C33" s="31" t="s">
        <v>338</v>
      </c>
      <c r="D33" s="38">
        <v>0</v>
      </c>
      <c r="E33" s="2">
        <v>0.02</v>
      </c>
    </row>
    <row r="34" spans="1:16">
      <c r="A34" s="1" t="s">
        <v>171</v>
      </c>
      <c r="B34" s="31" t="s">
        <v>45</v>
      </c>
      <c r="C34" s="31" t="s">
        <v>338</v>
      </c>
      <c r="D34" s="38">
        <v>30.44</v>
      </c>
      <c r="E34" s="2">
        <v>0</v>
      </c>
    </row>
    <row r="35" spans="1:16">
      <c r="A35" s="1" t="s">
        <v>170</v>
      </c>
      <c r="B35" s="31" t="s">
        <v>46</v>
      </c>
      <c r="C35" s="31" t="s">
        <v>338</v>
      </c>
      <c r="D35" s="38">
        <v>0</v>
      </c>
      <c r="E35" s="2">
        <v>0</v>
      </c>
    </row>
    <row r="36" spans="1:16">
      <c r="A36" s="1" t="s">
        <v>172</v>
      </c>
      <c r="B36" s="31" t="s">
        <v>47</v>
      </c>
      <c r="C36" s="31"/>
      <c r="D36" s="38">
        <v>0</v>
      </c>
      <c r="E36" s="2">
        <v>0</v>
      </c>
    </row>
    <row r="37" spans="1:16">
      <c r="A37" s="1" t="s">
        <v>173</v>
      </c>
      <c r="B37" s="31" t="s">
        <v>48</v>
      </c>
      <c r="C37" s="31"/>
      <c r="D37" s="38">
        <v>3030.06</v>
      </c>
      <c r="E37" s="2">
        <v>2608.73</v>
      </c>
      <c r="P37" s="1" t="s">
        <v>385</v>
      </c>
    </row>
    <row r="38" spans="1:16">
      <c r="A38" s="1" t="s">
        <v>175</v>
      </c>
      <c r="B38" s="31" t="s">
        <v>49</v>
      </c>
      <c r="C38" s="31"/>
      <c r="D38" s="38">
        <v>0</v>
      </c>
      <c r="E38" s="2">
        <v>0</v>
      </c>
    </row>
    <row r="39" spans="1:16">
      <c r="A39" s="1" t="s">
        <v>176</v>
      </c>
      <c r="B39" s="31" t="s">
        <v>50</v>
      </c>
      <c r="C39" s="31"/>
      <c r="D39" s="38">
        <v>4.71</v>
      </c>
      <c r="E39" s="2">
        <v>9.66</v>
      </c>
    </row>
    <row r="40" spans="1:16">
      <c r="A40" s="1" t="s">
        <v>177</v>
      </c>
      <c r="B40" s="31" t="s">
        <v>51</v>
      </c>
      <c r="C40" s="31"/>
      <c r="D40" s="38">
        <v>0</v>
      </c>
      <c r="E40" s="2">
        <v>0</v>
      </c>
    </row>
    <row r="41" spans="1:16">
      <c r="A41" s="1" t="s">
        <v>179</v>
      </c>
      <c r="B41" s="31" t="s">
        <v>52</v>
      </c>
      <c r="C41" s="31"/>
      <c r="D41" s="38">
        <v>0</v>
      </c>
      <c r="E41" s="2">
        <v>0</v>
      </c>
    </row>
    <row r="42" spans="1:16">
      <c r="A42" s="1" t="s">
        <v>178</v>
      </c>
      <c r="B42" s="31" t="s">
        <v>53</v>
      </c>
      <c r="C42" s="31"/>
      <c r="D42" s="38">
        <v>39.07</v>
      </c>
      <c r="E42" s="2">
        <v>293.19000000000005</v>
      </c>
    </row>
    <row r="43" spans="1:16">
      <c r="A43" s="1" t="s">
        <v>180</v>
      </c>
      <c r="B43" s="31" t="s">
        <v>54</v>
      </c>
      <c r="C43" s="31"/>
      <c r="D43" s="38">
        <v>0</v>
      </c>
      <c r="E43" s="2">
        <v>0</v>
      </c>
    </row>
    <row r="44" spans="1:16">
      <c r="A44" s="1" t="s">
        <v>306</v>
      </c>
      <c r="B44" s="31" t="s">
        <v>55</v>
      </c>
      <c r="C44" s="31"/>
      <c r="D44" s="38">
        <v>0</v>
      </c>
      <c r="E44" s="2">
        <v>0</v>
      </c>
    </row>
    <row r="45" spans="1:16">
      <c r="A45" s="1" t="s">
        <v>181</v>
      </c>
      <c r="B45" s="31" t="s">
        <v>56</v>
      </c>
      <c r="C45" s="31"/>
      <c r="D45" s="38">
        <v>0</v>
      </c>
      <c r="E45" s="2">
        <v>0</v>
      </c>
    </row>
    <row r="46" spans="1:16">
      <c r="A46" s="1" t="s">
        <v>182</v>
      </c>
      <c r="B46" s="31" t="s">
        <v>58</v>
      </c>
      <c r="C46" s="31"/>
      <c r="D46" s="38">
        <v>13524</v>
      </c>
      <c r="E46" s="2">
        <v>15554</v>
      </c>
      <c r="P46" s="1" t="s">
        <v>372</v>
      </c>
    </row>
    <row r="47" spans="1:16">
      <c r="A47" s="1" t="s">
        <v>183</v>
      </c>
      <c r="B47" s="31" t="s">
        <v>59</v>
      </c>
      <c r="C47" s="31"/>
      <c r="D47" s="38">
        <v>6792.51</v>
      </c>
      <c r="E47" s="2">
        <v>4352.5</v>
      </c>
      <c r="P47" s="1" t="s">
        <v>373</v>
      </c>
    </row>
    <row r="48" spans="1:16">
      <c r="A48" s="1" t="s">
        <v>184</v>
      </c>
      <c r="B48" s="31" t="s">
        <v>60</v>
      </c>
      <c r="C48" s="31"/>
      <c r="D48" s="38">
        <v>14425.13</v>
      </c>
      <c r="E48" s="2">
        <v>7947.34</v>
      </c>
      <c r="P48" s="1" t="s">
        <v>374</v>
      </c>
    </row>
    <row r="49" spans="1:16">
      <c r="A49" s="1" t="s">
        <v>185</v>
      </c>
      <c r="B49" s="31" t="s">
        <v>61</v>
      </c>
      <c r="C49" s="31"/>
      <c r="D49" s="38">
        <v>8801.01</v>
      </c>
      <c r="E49" s="2">
        <v>8366.5099999999984</v>
      </c>
      <c r="P49" s="71" t="s">
        <v>375</v>
      </c>
    </row>
    <row r="50" spans="1:16">
      <c r="A50" s="1" t="s">
        <v>186</v>
      </c>
      <c r="B50" s="31" t="s">
        <v>62</v>
      </c>
      <c r="C50" s="31"/>
      <c r="D50" s="38">
        <v>6833.87</v>
      </c>
      <c r="E50" s="2">
        <v>9430.31</v>
      </c>
      <c r="P50" s="71" t="s">
        <v>376</v>
      </c>
    </row>
    <row r="51" spans="1:16">
      <c r="A51" s="1" t="s">
        <v>128</v>
      </c>
      <c r="B51" s="31" t="s">
        <v>64</v>
      </c>
      <c r="C51" s="31"/>
      <c r="D51" s="38">
        <v>0</v>
      </c>
      <c r="E51" s="2">
        <v>0</v>
      </c>
    </row>
    <row r="52" spans="1:16">
      <c r="A52" s="1" t="s">
        <v>126</v>
      </c>
      <c r="B52" s="31" t="s">
        <v>65</v>
      </c>
      <c r="C52" s="31" t="s">
        <v>338</v>
      </c>
      <c r="D52" s="38">
        <v>0</v>
      </c>
      <c r="E52" s="2">
        <v>21042.34</v>
      </c>
      <c r="P52" s="1" t="s">
        <v>377</v>
      </c>
    </row>
    <row r="53" spans="1:16">
      <c r="A53" s="1" t="s">
        <v>174</v>
      </c>
      <c r="B53" s="31" t="s">
        <v>66</v>
      </c>
      <c r="C53" s="31"/>
      <c r="D53" s="38">
        <v>39.79</v>
      </c>
      <c r="E53" s="2">
        <v>102.59</v>
      </c>
    </row>
    <row r="54" spans="1:16">
      <c r="A54" s="1" t="s">
        <v>187</v>
      </c>
      <c r="B54" s="31" t="s">
        <v>67</v>
      </c>
      <c r="C54" s="31"/>
      <c r="D54" s="38">
        <v>0</v>
      </c>
      <c r="E54" s="2">
        <v>0</v>
      </c>
    </row>
    <row r="55" spans="1:16">
      <c r="A55" s="1" t="s">
        <v>188</v>
      </c>
      <c r="B55" s="31" t="s">
        <v>68</v>
      </c>
      <c r="C55" s="31"/>
      <c r="D55" s="38">
        <v>0</v>
      </c>
      <c r="E55" s="2">
        <v>0</v>
      </c>
    </row>
    <row r="56" spans="1:16">
      <c r="A56" s="1" t="s">
        <v>191</v>
      </c>
      <c r="B56" s="31" t="s">
        <v>69</v>
      </c>
      <c r="C56" s="31"/>
      <c r="D56" s="38">
        <v>0</v>
      </c>
      <c r="E56" s="2">
        <v>0</v>
      </c>
    </row>
    <row r="57" spans="1:16">
      <c r="A57" s="1" t="s">
        <v>307</v>
      </c>
      <c r="B57" s="31" t="s">
        <v>71</v>
      </c>
      <c r="C57" s="31"/>
      <c r="D57" s="38">
        <v>0</v>
      </c>
      <c r="E57" s="2">
        <v>0</v>
      </c>
    </row>
    <row r="58" spans="1:16">
      <c r="A58" s="1" t="s">
        <v>192</v>
      </c>
      <c r="B58" s="31" t="s">
        <v>72</v>
      </c>
      <c r="C58" s="31"/>
      <c r="D58" s="38">
        <v>8370.83</v>
      </c>
      <c r="E58" s="2">
        <v>-557.6</v>
      </c>
      <c r="P58" s="1" t="s">
        <v>378</v>
      </c>
    </row>
    <row r="59" spans="1:16">
      <c r="A59" s="1" t="s">
        <v>198</v>
      </c>
      <c r="B59" s="31" t="s">
        <v>74</v>
      </c>
      <c r="C59" s="31"/>
      <c r="D59" s="38">
        <v>0</v>
      </c>
      <c r="E59" s="2">
        <v>0</v>
      </c>
    </row>
    <row r="60" spans="1:16">
      <c r="A60" s="1" t="s">
        <v>197</v>
      </c>
      <c r="B60" s="31" t="s">
        <v>76</v>
      </c>
      <c r="C60" s="31"/>
      <c r="D60" s="38">
        <v>0</v>
      </c>
      <c r="E60" s="2">
        <v>0</v>
      </c>
    </row>
    <row r="61" spans="1:16">
      <c r="A61" s="1" t="s">
        <v>199</v>
      </c>
      <c r="B61" s="31" t="s">
        <v>77</v>
      </c>
      <c r="C61" s="31"/>
      <c r="D61" s="38">
        <v>0</v>
      </c>
      <c r="E61" s="2">
        <v>0</v>
      </c>
    </row>
    <row r="62" spans="1:16">
      <c r="A62" s="1" t="s">
        <v>308</v>
      </c>
      <c r="B62" s="31" t="s">
        <v>78</v>
      </c>
      <c r="C62" s="31"/>
      <c r="D62" s="38">
        <v>0</v>
      </c>
      <c r="E62" s="2">
        <v>0</v>
      </c>
    </row>
    <row r="63" spans="1:16">
      <c r="A63" s="1">
        <v>6666070300</v>
      </c>
      <c r="B63" s="31" t="s">
        <v>255</v>
      </c>
      <c r="C63" s="31"/>
      <c r="D63" s="38">
        <v>0</v>
      </c>
      <c r="E63" s="2">
        <v>8.41</v>
      </c>
    </row>
    <row r="64" spans="1:16">
      <c r="A64" s="1" t="s">
        <v>79</v>
      </c>
      <c r="B64" s="33" t="s">
        <v>79</v>
      </c>
      <c r="C64" s="31"/>
      <c r="D64" s="22">
        <f t="shared" ref="D64:O64" si="3">SUM(D27:D63)</f>
        <v>53241.12000000001</v>
      </c>
      <c r="E64" s="22">
        <f t="shared" si="3"/>
        <v>69157.999999999985</v>
      </c>
      <c r="F64" s="22">
        <f t="shared" si="3"/>
        <v>0</v>
      </c>
      <c r="G64" s="22">
        <f t="shared" si="3"/>
        <v>0</v>
      </c>
      <c r="H64" s="22">
        <f t="shared" si="3"/>
        <v>0</v>
      </c>
      <c r="I64" s="22">
        <f t="shared" si="3"/>
        <v>0</v>
      </c>
      <c r="J64" s="22">
        <f t="shared" si="3"/>
        <v>0</v>
      </c>
      <c r="K64" s="22">
        <f t="shared" si="3"/>
        <v>0</v>
      </c>
      <c r="L64" s="22">
        <f t="shared" si="3"/>
        <v>0</v>
      </c>
      <c r="M64" s="22">
        <f t="shared" si="3"/>
        <v>0</v>
      </c>
      <c r="N64" s="22">
        <f t="shared" si="3"/>
        <v>0</v>
      </c>
      <c r="O64" s="22">
        <f t="shared" si="3"/>
        <v>0</v>
      </c>
    </row>
    <row r="65" spans="1:16">
      <c r="A65" s="1" t="s">
        <v>202</v>
      </c>
      <c r="B65" s="31" t="s">
        <v>80</v>
      </c>
      <c r="C65" s="31" t="s">
        <v>338</v>
      </c>
      <c r="D65" s="38">
        <v>-4163.2700000000004</v>
      </c>
      <c r="E65" s="2">
        <v>595.57999999999993</v>
      </c>
      <c r="P65" s="1" t="s">
        <v>379</v>
      </c>
    </row>
    <row r="66" spans="1:16">
      <c r="A66" s="1" t="s">
        <v>203</v>
      </c>
      <c r="B66" s="31" t="s">
        <v>81</v>
      </c>
      <c r="C66" s="31" t="s">
        <v>338</v>
      </c>
      <c r="D66" s="38">
        <v>-974.33999999999992</v>
      </c>
      <c r="E66" s="2">
        <v>-369.33000000000004</v>
      </c>
    </row>
    <row r="67" spans="1:16">
      <c r="A67" s="1" t="s">
        <v>200</v>
      </c>
      <c r="B67" s="31" t="s">
        <v>70</v>
      </c>
      <c r="C67" s="31" t="s">
        <v>338</v>
      </c>
      <c r="D67" s="38">
        <v>91.060000000000016</v>
      </c>
      <c r="E67" s="2">
        <v>0</v>
      </c>
    </row>
    <row r="68" spans="1:16">
      <c r="A68" s="1" t="s">
        <v>82</v>
      </c>
      <c r="B68" s="33" t="s">
        <v>82</v>
      </c>
      <c r="C68" s="31"/>
      <c r="D68" s="22">
        <f t="shared" ref="D68:O68" si="4">SUM(D65:D67)</f>
        <v>-5046.55</v>
      </c>
      <c r="E68" s="22">
        <f t="shared" si="4"/>
        <v>226.24999999999989</v>
      </c>
      <c r="F68" s="22">
        <f t="shared" si="4"/>
        <v>0</v>
      </c>
      <c r="G68" s="22">
        <f t="shared" si="4"/>
        <v>0</v>
      </c>
      <c r="H68" s="22">
        <f t="shared" si="4"/>
        <v>0</v>
      </c>
      <c r="I68" s="22">
        <f t="shared" si="4"/>
        <v>0</v>
      </c>
      <c r="J68" s="22">
        <f t="shared" si="4"/>
        <v>0</v>
      </c>
      <c r="K68" s="22">
        <f t="shared" si="4"/>
        <v>0</v>
      </c>
      <c r="L68" s="22">
        <f t="shared" si="4"/>
        <v>0</v>
      </c>
      <c r="M68" s="22">
        <f t="shared" si="4"/>
        <v>0</v>
      </c>
      <c r="N68" s="22">
        <f t="shared" si="4"/>
        <v>0</v>
      </c>
      <c r="O68" s="22">
        <f t="shared" si="4"/>
        <v>0</v>
      </c>
    </row>
    <row r="69" spans="1:16">
      <c r="A69" s="1" t="s">
        <v>309</v>
      </c>
      <c r="B69" s="31" t="s">
        <v>83</v>
      </c>
      <c r="C69" s="31" t="s">
        <v>338</v>
      </c>
      <c r="D69" s="38">
        <v>10692.6</v>
      </c>
      <c r="E69" s="2">
        <v>8854.7800000000007</v>
      </c>
      <c r="P69" s="69" t="s">
        <v>398</v>
      </c>
    </row>
    <row r="70" spans="1:16">
      <c r="A70" s="1" t="s">
        <v>84</v>
      </c>
      <c r="B70" s="33" t="s">
        <v>84</v>
      </c>
      <c r="C70" s="31"/>
      <c r="D70" s="22">
        <f t="shared" ref="D70:O70" si="5">SUM(D69)</f>
        <v>10692.6</v>
      </c>
      <c r="E70" s="22">
        <f t="shared" si="5"/>
        <v>8854.7800000000007</v>
      </c>
      <c r="F70" s="22">
        <f t="shared" si="5"/>
        <v>0</v>
      </c>
      <c r="G70" s="22">
        <f t="shared" si="5"/>
        <v>0</v>
      </c>
      <c r="H70" s="22">
        <f t="shared" si="5"/>
        <v>0</v>
      </c>
      <c r="I70" s="22">
        <f t="shared" si="5"/>
        <v>0</v>
      </c>
      <c r="J70" s="22">
        <f t="shared" si="5"/>
        <v>0</v>
      </c>
      <c r="K70" s="22">
        <f t="shared" si="5"/>
        <v>0</v>
      </c>
      <c r="L70" s="22">
        <f t="shared" si="5"/>
        <v>0</v>
      </c>
      <c r="M70" s="22">
        <f t="shared" si="5"/>
        <v>0</v>
      </c>
      <c r="N70" s="22">
        <f t="shared" si="5"/>
        <v>0</v>
      </c>
      <c r="O70" s="22">
        <f t="shared" si="5"/>
        <v>0</v>
      </c>
    </row>
    <row r="71" spans="1:16">
      <c r="A71" s="1" t="s">
        <v>204</v>
      </c>
      <c r="B71" s="31" t="s">
        <v>85</v>
      </c>
      <c r="C71" s="31" t="s">
        <v>338</v>
      </c>
      <c r="D71" s="38">
        <v>-16004.01</v>
      </c>
      <c r="E71" s="2">
        <v>-30725.48</v>
      </c>
      <c r="P71" s="1" t="s">
        <v>382</v>
      </c>
    </row>
    <row r="72" spans="1:16">
      <c r="A72" s="1" t="s">
        <v>86</v>
      </c>
      <c r="B72" s="33" t="s">
        <v>86</v>
      </c>
      <c r="C72" s="31"/>
      <c r="D72" s="22">
        <f t="shared" ref="D72:O72" si="6">SUM(D71)</f>
        <v>-16004.01</v>
      </c>
      <c r="E72" s="22">
        <f t="shared" si="6"/>
        <v>-30725.48</v>
      </c>
      <c r="F72" s="22">
        <f t="shared" si="6"/>
        <v>0</v>
      </c>
      <c r="G72" s="22">
        <f t="shared" si="6"/>
        <v>0</v>
      </c>
      <c r="H72" s="22">
        <f t="shared" si="6"/>
        <v>0</v>
      </c>
      <c r="I72" s="22">
        <f t="shared" si="6"/>
        <v>0</v>
      </c>
      <c r="J72" s="22">
        <f t="shared" si="6"/>
        <v>0</v>
      </c>
      <c r="K72" s="22">
        <f t="shared" si="6"/>
        <v>0</v>
      </c>
      <c r="L72" s="22">
        <f t="shared" si="6"/>
        <v>0</v>
      </c>
      <c r="M72" s="22">
        <f t="shared" si="6"/>
        <v>0</v>
      </c>
      <c r="N72" s="22">
        <f t="shared" si="6"/>
        <v>0</v>
      </c>
      <c r="O72" s="22">
        <f t="shared" si="6"/>
        <v>0</v>
      </c>
    </row>
    <row r="73" spans="1:16">
      <c r="A73" s="1" t="s">
        <v>205</v>
      </c>
      <c r="B73" s="35" t="s">
        <v>87</v>
      </c>
      <c r="C73" s="31"/>
      <c r="D73" s="38">
        <v>30061.309999999998</v>
      </c>
      <c r="E73" s="2">
        <v>16839.11</v>
      </c>
      <c r="P73" s="71" t="s">
        <v>405</v>
      </c>
    </row>
    <row r="74" spans="1:16">
      <c r="A74" s="1" t="s">
        <v>88</v>
      </c>
      <c r="B74" s="33" t="s">
        <v>88</v>
      </c>
      <c r="C74" s="31"/>
      <c r="D74" s="22">
        <f>SUM(D73)</f>
        <v>30061.309999999998</v>
      </c>
      <c r="E74" s="22">
        <f>SUM(E73)</f>
        <v>16839.11</v>
      </c>
      <c r="F74" s="22">
        <f t="shared" ref="F74:O74" si="7">SUM(F73)</f>
        <v>0</v>
      </c>
      <c r="G74" s="22">
        <f t="shared" si="7"/>
        <v>0</v>
      </c>
      <c r="H74" s="22">
        <f t="shared" si="7"/>
        <v>0</v>
      </c>
      <c r="I74" s="22">
        <f t="shared" si="7"/>
        <v>0</v>
      </c>
      <c r="J74" s="22">
        <f t="shared" si="7"/>
        <v>0</v>
      </c>
      <c r="K74" s="22">
        <f t="shared" si="7"/>
        <v>0</v>
      </c>
      <c r="L74" s="22">
        <f t="shared" si="7"/>
        <v>0</v>
      </c>
      <c r="M74" s="22">
        <f t="shared" si="7"/>
        <v>0</v>
      </c>
      <c r="N74" s="22">
        <f t="shared" si="7"/>
        <v>0</v>
      </c>
      <c r="O74" s="22">
        <f t="shared" si="7"/>
        <v>0</v>
      </c>
    </row>
    <row r="75" spans="1:16">
      <c r="A75" s="1" t="s">
        <v>206</v>
      </c>
      <c r="B75" s="31" t="s">
        <v>89</v>
      </c>
      <c r="C75" s="31"/>
      <c r="D75" s="38">
        <v>3586.9500000000007</v>
      </c>
      <c r="E75" s="2">
        <v>13199.62</v>
      </c>
      <c r="P75" s="1" t="s">
        <v>384</v>
      </c>
    </row>
    <row r="76" spans="1:16">
      <c r="A76" s="1" t="s">
        <v>207</v>
      </c>
      <c r="B76" s="31" t="s">
        <v>90</v>
      </c>
      <c r="C76" s="31"/>
      <c r="D76" s="38">
        <v>-14.7</v>
      </c>
      <c r="E76" s="2">
        <v>769.33</v>
      </c>
    </row>
    <row r="77" spans="1:16">
      <c r="A77" s="1" t="s">
        <v>208</v>
      </c>
      <c r="B77" s="31" t="s">
        <v>91</v>
      </c>
      <c r="C77" s="31"/>
      <c r="D77" s="38">
        <v>4836.3299999999981</v>
      </c>
      <c r="E77" s="2">
        <v>3136.99</v>
      </c>
      <c r="P77" s="1" t="s">
        <v>386</v>
      </c>
    </row>
    <row r="78" spans="1:16">
      <c r="A78" s="1" t="s">
        <v>92</v>
      </c>
      <c r="B78" s="33" t="s">
        <v>92</v>
      </c>
      <c r="C78" s="31"/>
      <c r="D78" s="22">
        <f t="shared" ref="D78:O78" si="8">SUM(D75:D77)</f>
        <v>8408.5799999999981</v>
      </c>
      <c r="E78" s="22">
        <f t="shared" si="8"/>
        <v>17105.940000000002</v>
      </c>
      <c r="F78" s="22">
        <f t="shared" si="8"/>
        <v>0</v>
      </c>
      <c r="G78" s="22">
        <f t="shared" si="8"/>
        <v>0</v>
      </c>
      <c r="H78" s="22">
        <f t="shared" si="8"/>
        <v>0</v>
      </c>
      <c r="I78" s="22">
        <f t="shared" si="8"/>
        <v>0</v>
      </c>
      <c r="J78" s="22">
        <f t="shared" si="8"/>
        <v>0</v>
      </c>
      <c r="K78" s="22">
        <f t="shared" si="8"/>
        <v>0</v>
      </c>
      <c r="L78" s="22">
        <f t="shared" si="8"/>
        <v>0</v>
      </c>
      <c r="M78" s="22">
        <f t="shared" si="8"/>
        <v>0</v>
      </c>
      <c r="N78" s="22">
        <f t="shared" si="8"/>
        <v>0</v>
      </c>
      <c r="O78" s="22">
        <f t="shared" si="8"/>
        <v>0</v>
      </c>
    </row>
    <row r="79" spans="1:16">
      <c r="A79" s="1" t="s">
        <v>209</v>
      </c>
      <c r="B79" s="31" t="s">
        <v>93</v>
      </c>
      <c r="C79" s="31"/>
      <c r="D79" s="38">
        <v>3295.18</v>
      </c>
      <c r="E79" s="2">
        <v>3127.57</v>
      </c>
      <c r="P79" s="1" t="s">
        <v>387</v>
      </c>
    </row>
    <row r="80" spans="1:16">
      <c r="A80" s="1" t="s">
        <v>210</v>
      </c>
      <c r="B80" s="31" t="s">
        <v>94</v>
      </c>
      <c r="C80" s="31"/>
      <c r="D80" s="38">
        <v>-142.19999999999999</v>
      </c>
      <c r="E80" s="2">
        <v>-102.11</v>
      </c>
    </row>
    <row r="81" spans="1:17">
      <c r="A81" s="1" t="s">
        <v>211</v>
      </c>
      <c r="B81" s="31" t="s">
        <v>95</v>
      </c>
      <c r="C81" s="31"/>
      <c r="D81" s="38">
        <v>2400.37</v>
      </c>
      <c r="E81" s="2">
        <v>3935.49</v>
      </c>
    </row>
    <row r="82" spans="1:17">
      <c r="A82" s="1" t="s">
        <v>212</v>
      </c>
      <c r="B82" s="31" t="s">
        <v>96</v>
      </c>
      <c r="C82" s="31"/>
      <c r="D82" s="38">
        <v>9960.25</v>
      </c>
      <c r="E82" s="2">
        <v>-239</v>
      </c>
    </row>
    <row r="83" spans="1:17">
      <c r="A83" s="1" t="s">
        <v>213</v>
      </c>
      <c r="B83" s="31" t="s">
        <v>97</v>
      </c>
      <c r="C83" s="31"/>
      <c r="D83" s="38">
        <v>30352.49</v>
      </c>
      <c r="E83" s="2">
        <v>28551.030000000002</v>
      </c>
    </row>
    <row r="84" spans="1:17">
      <c r="A84" s="1" t="s">
        <v>214</v>
      </c>
      <c r="B84" s="31" t="s">
        <v>98</v>
      </c>
      <c r="C84" s="31"/>
      <c r="D84" s="38">
        <v>6278.82</v>
      </c>
      <c r="E84" s="2">
        <v>3850.21</v>
      </c>
    </row>
    <row r="85" spans="1:17">
      <c r="A85" s="1" t="s">
        <v>215</v>
      </c>
      <c r="B85" s="31" t="s">
        <v>99</v>
      </c>
      <c r="C85" s="31"/>
      <c r="D85" s="38">
        <v>173176.11</v>
      </c>
      <c r="E85" s="2">
        <v>165910.60999999999</v>
      </c>
      <c r="Q85" s="1" t="s">
        <v>364</v>
      </c>
    </row>
    <row r="86" spans="1:17">
      <c r="A86" s="1" t="s">
        <v>100</v>
      </c>
      <c r="B86" s="33" t="s">
        <v>100</v>
      </c>
      <c r="C86" s="31"/>
      <c r="D86" s="22">
        <f t="shared" ref="D86:O86" si="9">SUM(D79:D85)</f>
        <v>225321.02</v>
      </c>
      <c r="E86" s="22">
        <f t="shared" si="9"/>
        <v>205033.8</v>
      </c>
      <c r="F86" s="22">
        <f t="shared" si="9"/>
        <v>0</v>
      </c>
      <c r="G86" s="22">
        <f t="shared" si="9"/>
        <v>0</v>
      </c>
      <c r="H86" s="22">
        <f t="shared" si="9"/>
        <v>0</v>
      </c>
      <c r="I86" s="22">
        <f t="shared" si="9"/>
        <v>0</v>
      </c>
      <c r="J86" s="22">
        <f t="shared" si="9"/>
        <v>0</v>
      </c>
      <c r="K86" s="22">
        <f t="shared" si="9"/>
        <v>0</v>
      </c>
      <c r="L86" s="22">
        <f t="shared" si="9"/>
        <v>0</v>
      </c>
      <c r="M86" s="22">
        <f t="shared" si="9"/>
        <v>0</v>
      </c>
      <c r="N86" s="22">
        <f t="shared" si="9"/>
        <v>0</v>
      </c>
      <c r="O86" s="22">
        <f t="shared" si="9"/>
        <v>0</v>
      </c>
    </row>
    <row r="87" spans="1:17">
      <c r="A87" s="1" t="s">
        <v>216</v>
      </c>
      <c r="B87" s="31" t="s">
        <v>101</v>
      </c>
      <c r="C87" s="31"/>
      <c r="D87" s="38">
        <v>21270.27</v>
      </c>
      <c r="E87" s="2">
        <v>18966.699999999997</v>
      </c>
    </row>
    <row r="88" spans="1:17">
      <c r="A88" s="1" t="s">
        <v>217</v>
      </c>
      <c r="B88" s="31" t="s">
        <v>102</v>
      </c>
      <c r="C88" s="31"/>
      <c r="D88" s="38">
        <v>137702.94</v>
      </c>
      <c r="E88" s="2">
        <v>142481.66999999998</v>
      </c>
      <c r="Q88" s="69" t="s">
        <v>368</v>
      </c>
    </row>
    <row r="89" spans="1:17">
      <c r="A89" s="1" t="s">
        <v>218</v>
      </c>
      <c r="B89" s="70" t="s">
        <v>103</v>
      </c>
      <c r="C89" s="31"/>
      <c r="D89" s="38">
        <v>31141.529999999992</v>
      </c>
      <c r="E89" s="2">
        <v>29.889999999999418</v>
      </c>
    </row>
    <row r="90" spans="1:17">
      <c r="A90" s="1" t="s">
        <v>219</v>
      </c>
      <c r="B90" s="31" t="s">
        <v>104</v>
      </c>
      <c r="C90" s="31"/>
      <c r="D90" s="38">
        <v>-949.79</v>
      </c>
      <c r="E90" s="2">
        <v>-227.23</v>
      </c>
    </row>
    <row r="91" spans="1:17">
      <c r="A91" s="1" t="s">
        <v>220</v>
      </c>
      <c r="B91" s="31" t="s">
        <v>105</v>
      </c>
      <c r="C91" s="31"/>
      <c r="D91" s="38">
        <v>1931.9900000000002</v>
      </c>
      <c r="E91" s="2">
        <v>1765.87</v>
      </c>
    </row>
    <row r="92" spans="1:17">
      <c r="A92" s="1" t="s">
        <v>221</v>
      </c>
      <c r="B92" s="31" t="s">
        <v>106</v>
      </c>
      <c r="C92" s="31"/>
      <c r="D92" s="38">
        <v>2291.84</v>
      </c>
      <c r="E92" s="2">
        <v>-20964.97</v>
      </c>
      <c r="P92" s="72"/>
    </row>
    <row r="93" spans="1:17">
      <c r="A93" s="1" t="s">
        <v>107</v>
      </c>
      <c r="B93" s="33" t="s">
        <v>107</v>
      </c>
      <c r="C93" s="31"/>
      <c r="D93" s="22">
        <f t="shared" ref="D93:O93" si="10">SUM(D87:D92)</f>
        <v>193388.77999999997</v>
      </c>
      <c r="E93" s="22">
        <f t="shared" si="10"/>
        <v>142051.93</v>
      </c>
      <c r="F93" s="22">
        <f t="shared" si="10"/>
        <v>0</v>
      </c>
      <c r="G93" s="22">
        <f t="shared" si="10"/>
        <v>0</v>
      </c>
      <c r="H93" s="22">
        <f t="shared" si="10"/>
        <v>0</v>
      </c>
      <c r="I93" s="22">
        <f t="shared" si="10"/>
        <v>0</v>
      </c>
      <c r="J93" s="22">
        <f t="shared" si="10"/>
        <v>0</v>
      </c>
      <c r="K93" s="22">
        <f t="shared" si="10"/>
        <v>0</v>
      </c>
      <c r="L93" s="22">
        <f t="shared" si="10"/>
        <v>0</v>
      </c>
      <c r="M93" s="22">
        <f t="shared" si="10"/>
        <v>0</v>
      </c>
      <c r="N93" s="22">
        <f t="shared" si="10"/>
        <v>0</v>
      </c>
      <c r="O93" s="22">
        <f t="shared" si="10"/>
        <v>0</v>
      </c>
      <c r="P93" s="71" t="s">
        <v>389</v>
      </c>
    </row>
    <row r="94" spans="1:17">
      <c r="A94" s="1" t="s">
        <v>222</v>
      </c>
      <c r="B94" s="31" t="s">
        <v>108</v>
      </c>
      <c r="C94" s="31"/>
      <c r="D94" s="38">
        <v>223.91</v>
      </c>
      <c r="E94" s="2">
        <v>12251.019999999999</v>
      </c>
      <c r="P94" s="1" t="s">
        <v>388</v>
      </c>
    </row>
    <row r="95" spans="1:17">
      <c r="A95" s="1" t="s">
        <v>223</v>
      </c>
      <c r="B95" s="31" t="s">
        <v>109</v>
      </c>
      <c r="C95" s="31"/>
      <c r="D95" s="38">
        <v>62806.479999999996</v>
      </c>
      <c r="E95" s="2">
        <v>41064.860000000008</v>
      </c>
      <c r="P95" s="1" t="s">
        <v>390</v>
      </c>
    </row>
    <row r="96" spans="1:17">
      <c r="A96" s="1" t="s">
        <v>224</v>
      </c>
      <c r="B96" s="31" t="s">
        <v>110</v>
      </c>
      <c r="C96" s="31"/>
      <c r="D96" s="38">
        <v>18169.18</v>
      </c>
      <c r="E96" s="2">
        <v>35000</v>
      </c>
      <c r="P96" s="1" t="s">
        <v>391</v>
      </c>
    </row>
    <row r="97" spans="1:16">
      <c r="A97" s="1" t="s">
        <v>225</v>
      </c>
      <c r="B97" s="31" t="s">
        <v>111</v>
      </c>
      <c r="C97" s="31"/>
      <c r="D97" s="38">
        <v>28142.770000000004</v>
      </c>
      <c r="E97" s="2">
        <v>28274.930000000004</v>
      </c>
      <c r="P97" s="1" t="s">
        <v>392</v>
      </c>
    </row>
    <row r="98" spans="1:16">
      <c r="A98" s="1" t="s">
        <v>226</v>
      </c>
      <c r="B98" s="31" t="s">
        <v>112</v>
      </c>
      <c r="C98" s="31"/>
      <c r="D98" s="38">
        <v>211.63</v>
      </c>
      <c r="E98" s="2">
        <v>1.45</v>
      </c>
    </row>
    <row r="99" spans="1:16">
      <c r="A99" s="1" t="s">
        <v>310</v>
      </c>
      <c r="B99" s="31" t="s">
        <v>113</v>
      </c>
      <c r="C99" s="31"/>
      <c r="D99" s="38">
        <v>0</v>
      </c>
      <c r="E99" s="2">
        <v>0</v>
      </c>
    </row>
    <row r="100" spans="1:16">
      <c r="A100" s="1" t="s">
        <v>227</v>
      </c>
      <c r="B100" s="31" t="s">
        <v>114</v>
      </c>
      <c r="C100" s="31"/>
      <c r="D100" s="38">
        <v>0</v>
      </c>
      <c r="E100" s="2">
        <v>0</v>
      </c>
    </row>
    <row r="101" spans="1:16">
      <c r="A101" s="1" t="s">
        <v>228</v>
      </c>
      <c r="B101" s="31" t="s">
        <v>115</v>
      </c>
      <c r="C101" s="31"/>
      <c r="D101" s="38">
        <v>0</v>
      </c>
      <c r="E101" s="2">
        <v>1128.74</v>
      </c>
    </row>
    <row r="102" spans="1:16">
      <c r="A102" s="1" t="s">
        <v>229</v>
      </c>
      <c r="B102" s="31" t="s">
        <v>116</v>
      </c>
      <c r="C102" s="31"/>
      <c r="D102" s="38">
        <v>6839.73</v>
      </c>
      <c r="E102" s="2">
        <v>5275.3799999999992</v>
      </c>
    </row>
    <row r="103" spans="1:16">
      <c r="A103" s="1" t="s">
        <v>230</v>
      </c>
      <c r="B103" s="31" t="s">
        <v>117</v>
      </c>
      <c r="C103" s="31"/>
      <c r="D103" s="38">
        <v>2935.18</v>
      </c>
      <c r="E103" s="2">
        <v>2742.75</v>
      </c>
    </row>
    <row r="104" spans="1:16">
      <c r="A104" s="1" t="s">
        <v>231</v>
      </c>
      <c r="B104" s="31" t="s">
        <v>118</v>
      </c>
      <c r="C104" s="31"/>
      <c r="D104" s="38">
        <v>0</v>
      </c>
      <c r="E104" s="2">
        <v>0</v>
      </c>
    </row>
    <row r="105" spans="1:16">
      <c r="A105" s="1" t="s">
        <v>232</v>
      </c>
      <c r="B105" s="31" t="s">
        <v>119</v>
      </c>
      <c r="C105" s="31"/>
      <c r="D105" s="38">
        <v>9318.5</v>
      </c>
      <c r="E105" s="2">
        <v>-1270.8899999999999</v>
      </c>
    </row>
    <row r="106" spans="1:16">
      <c r="A106" s="1" t="s">
        <v>233</v>
      </c>
      <c r="B106" s="31" t="s">
        <v>120</v>
      </c>
      <c r="C106" s="31"/>
      <c r="D106" s="38">
        <v>0</v>
      </c>
      <c r="E106" s="2">
        <v>664.77</v>
      </c>
    </row>
    <row r="107" spans="1:16">
      <c r="A107" s="1" t="s">
        <v>121</v>
      </c>
      <c r="B107" s="33" t="s">
        <v>121</v>
      </c>
      <c r="C107" s="33"/>
      <c r="D107" s="22">
        <f>SUM(D94:D106)</f>
        <v>128647.38</v>
      </c>
      <c r="E107" s="22">
        <f t="shared" ref="E107:O107" si="11">SUM(E94:E106)</f>
        <v>125133.01000000002</v>
      </c>
      <c r="F107" s="22">
        <f t="shared" si="11"/>
        <v>0</v>
      </c>
      <c r="G107" s="22">
        <f t="shared" si="11"/>
        <v>0</v>
      </c>
      <c r="H107" s="22">
        <f t="shared" si="11"/>
        <v>0</v>
      </c>
      <c r="I107" s="22">
        <f t="shared" si="11"/>
        <v>0</v>
      </c>
      <c r="J107" s="22">
        <f t="shared" si="11"/>
        <v>0</v>
      </c>
      <c r="K107" s="22">
        <f t="shared" si="11"/>
        <v>0</v>
      </c>
      <c r="L107" s="22">
        <f t="shared" si="11"/>
        <v>0</v>
      </c>
      <c r="M107" s="22">
        <f t="shared" si="11"/>
        <v>0</v>
      </c>
      <c r="N107" s="22">
        <f t="shared" si="11"/>
        <v>0</v>
      </c>
      <c r="O107" s="22">
        <f t="shared" si="11"/>
        <v>0</v>
      </c>
    </row>
    <row r="108" spans="1:16">
      <c r="B108" s="33"/>
      <c r="C108" s="33"/>
      <c r="D108" s="22"/>
      <c r="E108" s="33"/>
      <c r="F108" s="22"/>
      <c r="G108" s="33"/>
      <c r="H108" s="22"/>
      <c r="I108" s="33"/>
      <c r="J108" s="22"/>
      <c r="K108" s="33"/>
      <c r="L108" s="22"/>
      <c r="M108" s="33"/>
      <c r="N108" s="22"/>
      <c r="O108" s="33"/>
    </row>
    <row r="109" spans="1:16">
      <c r="A109" s="1" t="s">
        <v>256</v>
      </c>
      <c r="B109" s="36" t="s">
        <v>2</v>
      </c>
      <c r="C109" s="36"/>
      <c r="D109" s="37" t="s">
        <v>257</v>
      </c>
      <c r="E109" s="36" t="s">
        <v>2</v>
      </c>
      <c r="F109" s="37" t="s">
        <v>257</v>
      </c>
      <c r="G109" s="36" t="s">
        <v>2</v>
      </c>
      <c r="H109" s="37" t="s">
        <v>257</v>
      </c>
      <c r="I109" s="36" t="s">
        <v>2</v>
      </c>
      <c r="J109" s="37" t="s">
        <v>257</v>
      </c>
      <c r="K109" s="36" t="s">
        <v>2</v>
      </c>
      <c r="L109" s="37" t="s">
        <v>257</v>
      </c>
      <c r="M109" s="36" t="s">
        <v>2</v>
      </c>
      <c r="N109" s="37" t="s">
        <v>257</v>
      </c>
      <c r="O109" s="36" t="s">
        <v>2</v>
      </c>
    </row>
    <row r="110" spans="1:16">
      <c r="A110" s="1" t="s">
        <v>122</v>
      </c>
      <c r="B110" s="67" t="s">
        <v>344</v>
      </c>
      <c r="C110" s="31"/>
      <c r="D110" s="38">
        <v>29606.79</v>
      </c>
      <c r="E110" s="2">
        <v>26613.3</v>
      </c>
      <c r="P110" s="1" t="s">
        <v>406</v>
      </c>
    </row>
    <row r="111" spans="1:16">
      <c r="A111" s="1" t="s">
        <v>124</v>
      </c>
      <c r="B111" s="35" t="s">
        <v>63</v>
      </c>
      <c r="C111" s="31"/>
      <c r="D111" s="38">
        <v>4220.24</v>
      </c>
      <c r="E111" s="2">
        <v>4453.17</v>
      </c>
      <c r="P111" s="1" t="s">
        <v>393</v>
      </c>
    </row>
    <row r="112" spans="1:16">
      <c r="A112" s="1" t="s">
        <v>125</v>
      </c>
      <c r="B112" s="25" t="s">
        <v>370</v>
      </c>
      <c r="C112" s="31" t="s">
        <v>338</v>
      </c>
      <c r="D112" s="38">
        <v>29859.57</v>
      </c>
      <c r="E112" s="2">
        <v>69439.760000000024</v>
      </c>
      <c r="P112" s="1" t="s">
        <v>395</v>
      </c>
    </row>
    <row r="113" spans="1:16">
      <c r="A113" s="1" t="s">
        <v>126</v>
      </c>
      <c r="B113" s="31" t="s">
        <v>65</v>
      </c>
      <c r="C113" s="31" t="s">
        <v>338</v>
      </c>
      <c r="D113" s="38">
        <v>0</v>
      </c>
      <c r="E113" s="2">
        <v>3866.54</v>
      </c>
      <c r="P113" s="1" t="s">
        <v>394</v>
      </c>
    </row>
    <row r="114" spans="1:16">
      <c r="A114" s="1" t="s">
        <v>127</v>
      </c>
      <c r="B114" s="31" t="s">
        <v>39</v>
      </c>
      <c r="C114" s="31" t="s">
        <v>338</v>
      </c>
      <c r="D114" s="38">
        <v>0</v>
      </c>
      <c r="E114" s="2">
        <v>0</v>
      </c>
    </row>
    <row r="115" spans="1:16">
      <c r="A115" s="1" t="s">
        <v>201</v>
      </c>
      <c r="B115" s="31"/>
      <c r="C115" s="31"/>
      <c r="D115" s="38">
        <v>0</v>
      </c>
      <c r="E115" s="2">
        <v>0</v>
      </c>
    </row>
    <row r="116" spans="1:16">
      <c r="A116" s="1" t="s">
        <v>193</v>
      </c>
      <c r="B116" s="31" t="s">
        <v>75</v>
      </c>
      <c r="C116" s="31" t="s">
        <v>338</v>
      </c>
      <c r="D116" s="38">
        <v>0</v>
      </c>
      <c r="E116" s="2">
        <v>0</v>
      </c>
    </row>
    <row r="117" spans="1:16">
      <c r="A117" s="1" t="s">
        <v>128</v>
      </c>
      <c r="B117" s="35" t="s">
        <v>129</v>
      </c>
      <c r="C117" s="31" t="s">
        <v>338</v>
      </c>
      <c r="D117" s="38">
        <v>173</v>
      </c>
      <c r="E117" s="2">
        <v>186.33</v>
      </c>
    </row>
    <row r="118" spans="1:16">
      <c r="A118" s="1" t="s">
        <v>311</v>
      </c>
      <c r="B118" s="35" t="s">
        <v>259</v>
      </c>
      <c r="C118" s="31"/>
      <c r="D118" s="38">
        <v>-22.68</v>
      </c>
      <c r="E118" s="2">
        <v>0</v>
      </c>
    </row>
    <row r="119" spans="1:16">
      <c r="A119" s="1" t="s">
        <v>312</v>
      </c>
      <c r="B119" s="35" t="s">
        <v>261</v>
      </c>
      <c r="C119" s="31"/>
      <c r="D119" s="38">
        <v>94.279999999998836</v>
      </c>
      <c r="E119" s="2">
        <v>0</v>
      </c>
    </row>
    <row r="120" spans="1:16">
      <c r="A120" s="1" t="s">
        <v>195</v>
      </c>
      <c r="B120" s="35" t="s">
        <v>262</v>
      </c>
      <c r="C120" s="31"/>
      <c r="D120" s="38">
        <v>-33.74</v>
      </c>
      <c r="E120" s="2">
        <v>0</v>
      </c>
    </row>
    <row r="121" spans="1:16" s="30" customFormat="1">
      <c r="A121" s="30" t="s">
        <v>171</v>
      </c>
      <c r="B121" s="67" t="s">
        <v>263</v>
      </c>
      <c r="C121" s="25"/>
      <c r="D121" s="68">
        <v>43.83</v>
      </c>
      <c r="E121" s="29">
        <v>459.07</v>
      </c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30" t="s">
        <v>410</v>
      </c>
    </row>
    <row r="122" spans="1:16">
      <c r="A122" s="30" t="s">
        <v>313</v>
      </c>
      <c r="B122" s="67" t="s">
        <v>264</v>
      </c>
      <c r="C122" s="25"/>
      <c r="D122" s="68">
        <v>6155.54</v>
      </c>
      <c r="E122" s="29">
        <v>0.05</v>
      </c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30" t="s">
        <v>408</v>
      </c>
    </row>
    <row r="123" spans="1:16">
      <c r="A123" s="1" t="s">
        <v>172</v>
      </c>
      <c r="B123" s="35" t="s">
        <v>265</v>
      </c>
      <c r="C123" s="31"/>
      <c r="D123" s="38">
        <v>0</v>
      </c>
      <c r="E123" s="2">
        <v>0</v>
      </c>
    </row>
    <row r="124" spans="1:16">
      <c r="A124" s="1" t="s">
        <v>213</v>
      </c>
      <c r="B124" s="35" t="s">
        <v>266</v>
      </c>
      <c r="C124" s="31"/>
      <c r="D124" s="38">
        <v>21.04</v>
      </c>
      <c r="E124" s="2">
        <v>24.740000000000002</v>
      </c>
    </row>
    <row r="125" spans="1:16">
      <c r="A125" s="1" t="s">
        <v>217</v>
      </c>
      <c r="B125" s="35" t="s">
        <v>267</v>
      </c>
      <c r="C125" s="31"/>
      <c r="D125" s="38">
        <v>14843.840000000002</v>
      </c>
      <c r="E125" s="2">
        <v>21284.019999999997</v>
      </c>
    </row>
    <row r="126" spans="1:16">
      <c r="A126" s="1" t="s">
        <v>215</v>
      </c>
      <c r="B126" s="35" t="s">
        <v>268</v>
      </c>
      <c r="C126" s="31"/>
      <c r="D126" s="38">
        <v>125.72999999999999</v>
      </c>
      <c r="E126" s="2">
        <v>134.72999999999999</v>
      </c>
    </row>
    <row r="127" spans="1:16">
      <c r="A127" s="1" t="s">
        <v>219</v>
      </c>
      <c r="B127" s="35" t="s">
        <v>314</v>
      </c>
      <c r="C127" s="31"/>
      <c r="D127" s="38">
        <v>0</v>
      </c>
      <c r="E127" s="2">
        <v>0</v>
      </c>
    </row>
    <row r="128" spans="1:16">
      <c r="A128" s="1" t="s">
        <v>216</v>
      </c>
      <c r="B128" s="35" t="s">
        <v>269</v>
      </c>
      <c r="C128" s="31"/>
      <c r="D128" s="38">
        <v>2190.44</v>
      </c>
      <c r="E128" s="2">
        <v>2139.16</v>
      </c>
    </row>
    <row r="129" spans="1:16">
      <c r="A129" s="1" t="s">
        <v>218</v>
      </c>
      <c r="B129" s="35" t="s">
        <v>270</v>
      </c>
      <c r="C129" s="31"/>
      <c r="D129" s="38">
        <v>2162.27</v>
      </c>
      <c r="E129" s="2">
        <v>321.76000000000005</v>
      </c>
    </row>
    <row r="130" spans="1:16">
      <c r="A130" s="1" t="s">
        <v>220</v>
      </c>
      <c r="B130" s="35" t="s">
        <v>271</v>
      </c>
      <c r="C130" s="31"/>
      <c r="D130" s="38">
        <v>278.14999999999998</v>
      </c>
      <c r="E130" s="2">
        <v>269.67</v>
      </c>
    </row>
    <row r="131" spans="1:16">
      <c r="A131" s="1" t="s">
        <v>221</v>
      </c>
      <c r="B131" s="35" t="s">
        <v>272</v>
      </c>
      <c r="C131" s="31"/>
      <c r="D131" s="38">
        <v>271.55</v>
      </c>
      <c r="E131" s="2">
        <v>232.23</v>
      </c>
    </row>
    <row r="132" spans="1:16">
      <c r="A132" s="1" t="s">
        <v>223</v>
      </c>
      <c r="B132" s="35" t="s">
        <v>273</v>
      </c>
      <c r="C132" s="31"/>
      <c r="D132" s="38">
        <v>99.45</v>
      </c>
      <c r="E132" s="2">
        <v>0</v>
      </c>
    </row>
    <row r="133" spans="1:16">
      <c r="A133" s="1" t="s">
        <v>173</v>
      </c>
      <c r="B133" s="35" t="s">
        <v>274</v>
      </c>
      <c r="C133" s="31"/>
      <c r="D133" s="38">
        <v>25.29</v>
      </c>
      <c r="E133" s="2">
        <v>1.52</v>
      </c>
    </row>
    <row r="134" spans="1:16">
      <c r="A134" s="1" t="s">
        <v>176</v>
      </c>
      <c r="B134" s="35" t="s">
        <v>275</v>
      </c>
      <c r="C134" s="31"/>
      <c r="D134" s="38">
        <v>36.03</v>
      </c>
      <c r="E134" s="2">
        <v>59.5</v>
      </c>
    </row>
    <row r="135" spans="1:16">
      <c r="A135" s="1" t="s">
        <v>199</v>
      </c>
      <c r="B135" s="35" t="s">
        <v>276</v>
      </c>
      <c r="C135" s="31"/>
      <c r="D135" s="38">
        <v>4.0599999999999996</v>
      </c>
      <c r="E135" s="2">
        <v>78.78</v>
      </c>
    </row>
    <row r="136" spans="1:16">
      <c r="A136" s="1" t="s">
        <v>174</v>
      </c>
      <c r="B136" s="35" t="s">
        <v>277</v>
      </c>
      <c r="C136" s="31"/>
      <c r="D136" s="38">
        <v>1.4</v>
      </c>
      <c r="E136" s="2">
        <v>9374.59</v>
      </c>
    </row>
    <row r="137" spans="1:16">
      <c r="A137" s="1" t="s">
        <v>225</v>
      </c>
      <c r="B137" s="35" t="s">
        <v>278</v>
      </c>
      <c r="C137" s="31"/>
      <c r="D137" s="38">
        <v>220.20999999999998</v>
      </c>
      <c r="E137" s="2">
        <v>-641.25</v>
      </c>
    </row>
    <row r="138" spans="1:16">
      <c r="A138" s="1" t="s">
        <v>306</v>
      </c>
      <c r="B138" s="35" t="s">
        <v>279</v>
      </c>
      <c r="C138" s="31"/>
      <c r="D138" s="38">
        <v>18.329999999999998</v>
      </c>
      <c r="E138" s="2">
        <v>3.01</v>
      </c>
    </row>
    <row r="139" spans="1:16">
      <c r="A139" s="1" t="s">
        <v>183</v>
      </c>
      <c r="B139" s="35" t="s">
        <v>280</v>
      </c>
      <c r="C139" s="31"/>
      <c r="D139" s="38">
        <v>-9.4499999999999993</v>
      </c>
      <c r="E139" s="2">
        <v>0</v>
      </c>
    </row>
    <row r="140" spans="1:16" s="30" customFormat="1">
      <c r="A140" s="30" t="s">
        <v>315</v>
      </c>
      <c r="B140" s="67" t="s">
        <v>281</v>
      </c>
      <c r="C140" s="25"/>
      <c r="D140" s="68">
        <v>858.2</v>
      </c>
      <c r="E140" s="29">
        <v>13433.81</v>
      </c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30" t="s">
        <v>407</v>
      </c>
    </row>
    <row r="141" spans="1:16" s="30" customFormat="1">
      <c r="A141" s="30" t="s">
        <v>316</v>
      </c>
      <c r="B141" s="67" t="s">
        <v>282</v>
      </c>
      <c r="C141" s="25"/>
      <c r="D141" s="68">
        <v>619.94000000000005</v>
      </c>
      <c r="E141" s="29">
        <v>0</v>
      </c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30" t="s">
        <v>409</v>
      </c>
    </row>
    <row r="142" spans="1:16">
      <c r="A142" s="1" t="s">
        <v>206</v>
      </c>
      <c r="B142" s="35" t="s">
        <v>283</v>
      </c>
      <c r="C142" s="31"/>
      <c r="D142" s="38">
        <v>379.76</v>
      </c>
      <c r="E142" s="2">
        <v>2884.18</v>
      </c>
    </row>
    <row r="143" spans="1:16">
      <c r="A143" s="1" t="s">
        <v>308</v>
      </c>
      <c r="B143" s="35" t="s">
        <v>284</v>
      </c>
      <c r="C143" s="31"/>
      <c r="D143" s="38">
        <v>8.83</v>
      </c>
      <c r="E143" s="2">
        <v>8.16</v>
      </c>
    </row>
    <row r="144" spans="1:16">
      <c r="A144" s="1" t="s">
        <v>317</v>
      </c>
      <c r="B144" s="67" t="s">
        <v>318</v>
      </c>
      <c r="C144" s="25"/>
      <c r="D144" s="68">
        <v>221613.12</v>
      </c>
      <c r="E144" s="29">
        <v>221613.12</v>
      </c>
    </row>
    <row r="145" spans="1:16">
      <c r="A145" s="1" t="s">
        <v>197</v>
      </c>
      <c r="B145" s="35" t="s">
        <v>285</v>
      </c>
      <c r="C145" s="31"/>
      <c r="D145" s="38">
        <v>134.35</v>
      </c>
      <c r="E145" s="2">
        <v>166.56</v>
      </c>
    </row>
    <row r="146" spans="1:16">
      <c r="A146" s="1" t="s">
        <v>151</v>
      </c>
      <c r="B146" s="35" t="s">
        <v>286</v>
      </c>
      <c r="C146" s="31"/>
      <c r="D146" s="38">
        <v>136.56</v>
      </c>
      <c r="E146" s="2">
        <v>123.36</v>
      </c>
    </row>
    <row r="147" spans="1:16">
      <c r="A147" s="1" t="s">
        <v>152</v>
      </c>
      <c r="B147" s="35" t="s">
        <v>287</v>
      </c>
      <c r="C147" s="31"/>
      <c r="D147" s="38">
        <v>149.06</v>
      </c>
      <c r="E147" s="2">
        <v>134.6</v>
      </c>
    </row>
    <row r="148" spans="1:16">
      <c r="A148" s="1" t="s">
        <v>155</v>
      </c>
      <c r="B148" s="35" t="s">
        <v>288</v>
      </c>
      <c r="C148" s="31"/>
      <c r="D148" s="38">
        <v>130.61000000000001</v>
      </c>
      <c r="E148" s="2">
        <v>117.95</v>
      </c>
    </row>
    <row r="149" spans="1:16">
      <c r="A149" s="1" t="s">
        <v>301</v>
      </c>
      <c r="B149" s="35" t="s">
        <v>289</v>
      </c>
      <c r="C149" s="31"/>
      <c r="D149" s="38">
        <v>145.69</v>
      </c>
      <c r="E149" s="2">
        <v>131.58000000000001</v>
      </c>
    </row>
    <row r="150" spans="1:16">
      <c r="A150" s="1" t="s">
        <v>319</v>
      </c>
      <c r="B150" s="35" t="s">
        <v>260</v>
      </c>
      <c r="C150" s="31"/>
      <c r="D150" s="38">
        <v>4.7300000000000004</v>
      </c>
      <c r="E150" s="2">
        <v>0</v>
      </c>
    </row>
    <row r="151" spans="1:16">
      <c r="A151" s="1" t="s">
        <v>170</v>
      </c>
      <c r="B151" s="35" t="s">
        <v>46</v>
      </c>
      <c r="C151" s="31" t="s">
        <v>338</v>
      </c>
      <c r="D151" s="38"/>
      <c r="E151" s="2">
        <v>17.52</v>
      </c>
    </row>
    <row r="152" spans="1:16" s="30" customFormat="1">
      <c r="A152" s="30" t="s">
        <v>184</v>
      </c>
      <c r="B152" s="67" t="s">
        <v>60</v>
      </c>
      <c r="C152" s="25"/>
      <c r="D152" s="68"/>
      <c r="E152" s="29">
        <v>347.88</v>
      </c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30" t="s">
        <v>410</v>
      </c>
    </row>
    <row r="153" spans="1:16">
      <c r="A153" s="1" t="s">
        <v>185</v>
      </c>
      <c r="B153" s="35" t="s">
        <v>61</v>
      </c>
      <c r="C153" s="31"/>
      <c r="D153" s="38"/>
      <c r="E153" s="2">
        <v>-0.01</v>
      </c>
    </row>
    <row r="154" spans="1:16">
      <c r="A154" s="1" t="s">
        <v>186</v>
      </c>
      <c r="B154" s="35" t="s">
        <v>62</v>
      </c>
      <c r="C154" s="31"/>
      <c r="D154" s="38"/>
      <c r="E154" s="2">
        <v>0.05</v>
      </c>
    </row>
    <row r="155" spans="1:16">
      <c r="A155" s="1" t="s">
        <v>191</v>
      </c>
      <c r="B155" s="35" t="s">
        <v>69</v>
      </c>
      <c r="C155" s="31"/>
      <c r="D155" s="38"/>
      <c r="E155" s="2">
        <v>13.67</v>
      </c>
    </row>
    <row r="156" spans="1:16">
      <c r="A156" s="1" t="s">
        <v>226</v>
      </c>
      <c r="B156" s="35" t="s">
        <v>112</v>
      </c>
      <c r="C156" s="31"/>
      <c r="D156" s="38"/>
      <c r="E156" s="2">
        <v>3.11</v>
      </c>
    </row>
    <row r="157" spans="1:16">
      <c r="A157" s="1" t="s">
        <v>229</v>
      </c>
      <c r="B157" s="35" t="s">
        <v>116</v>
      </c>
      <c r="C157" s="31"/>
      <c r="D157" s="38"/>
      <c r="E157" s="2">
        <v>541.29</v>
      </c>
    </row>
    <row r="158" spans="1:16">
      <c r="A158" s="1" t="s">
        <v>233</v>
      </c>
      <c r="B158" s="35" t="s">
        <v>120</v>
      </c>
      <c r="C158" s="31"/>
      <c r="D158" s="38"/>
      <c r="E158" s="2">
        <v>1.69</v>
      </c>
    </row>
    <row r="159" spans="1:16">
      <c r="A159" s="1" t="s">
        <v>299</v>
      </c>
      <c r="B159" s="40"/>
      <c r="C159" s="33"/>
      <c r="D159" s="41">
        <f>SUM(D110:D158)</f>
        <v>314566.0199999999</v>
      </c>
      <c r="E159" s="41">
        <f t="shared" ref="E159:O159" si="12">SUM(E110:E158)</f>
        <v>377839.2</v>
      </c>
      <c r="F159" s="41">
        <f t="shared" si="12"/>
        <v>0</v>
      </c>
      <c r="G159" s="41">
        <f t="shared" si="12"/>
        <v>0</v>
      </c>
      <c r="H159" s="41">
        <f t="shared" si="12"/>
        <v>0</v>
      </c>
      <c r="I159" s="41">
        <f t="shared" si="12"/>
        <v>0</v>
      </c>
      <c r="J159" s="41">
        <f t="shared" si="12"/>
        <v>0</v>
      </c>
      <c r="K159" s="41">
        <f t="shared" si="12"/>
        <v>0</v>
      </c>
      <c r="L159" s="41">
        <f t="shared" si="12"/>
        <v>0</v>
      </c>
      <c r="M159" s="41">
        <f t="shared" si="12"/>
        <v>0</v>
      </c>
      <c r="N159" s="41">
        <f t="shared" si="12"/>
        <v>0</v>
      </c>
      <c r="O159" s="41">
        <f t="shared" si="12"/>
        <v>0</v>
      </c>
    </row>
    <row r="161" spans="1:15">
      <c r="A161" s="9" t="s">
        <v>130</v>
      </c>
      <c r="B161" s="9" t="s">
        <v>130</v>
      </c>
      <c r="C161" s="9"/>
      <c r="D161" s="9">
        <f t="shared" ref="D161:O161" si="13">D21+D26+D68+D78+D72</f>
        <v>240508.51</v>
      </c>
      <c r="E161" s="9">
        <f t="shared" si="13"/>
        <v>185640.79</v>
      </c>
      <c r="F161" s="9">
        <f t="shared" si="13"/>
        <v>0</v>
      </c>
      <c r="G161" s="9">
        <f t="shared" si="13"/>
        <v>0</v>
      </c>
      <c r="H161" s="9">
        <f t="shared" si="13"/>
        <v>0</v>
      </c>
      <c r="I161" s="9">
        <f t="shared" si="13"/>
        <v>0</v>
      </c>
      <c r="J161" s="9">
        <f t="shared" si="13"/>
        <v>0</v>
      </c>
      <c r="K161" s="9">
        <f t="shared" si="13"/>
        <v>0</v>
      </c>
      <c r="L161" s="9">
        <f t="shared" si="13"/>
        <v>0</v>
      </c>
      <c r="M161" s="9">
        <f t="shared" si="13"/>
        <v>0</v>
      </c>
      <c r="N161" s="9">
        <f t="shared" si="13"/>
        <v>0</v>
      </c>
      <c r="O161" s="9">
        <f t="shared" si="13"/>
        <v>0</v>
      </c>
    </row>
    <row r="162" spans="1:15">
      <c r="A162" s="9" t="s">
        <v>131</v>
      </c>
      <c r="B162" s="9" t="s">
        <v>131</v>
      </c>
      <c r="C162" s="9"/>
      <c r="D162" s="9">
        <f t="shared" ref="D162:O162" si="14">D13+D64+D70+D74+D86+D93+D107</f>
        <v>1227041.3600000003</v>
      </c>
      <c r="E162" s="9">
        <f t="shared" si="14"/>
        <v>1139233.03</v>
      </c>
      <c r="F162" s="9">
        <f t="shared" si="14"/>
        <v>0</v>
      </c>
      <c r="G162" s="9">
        <f t="shared" si="14"/>
        <v>0</v>
      </c>
      <c r="H162" s="9">
        <f t="shared" si="14"/>
        <v>0</v>
      </c>
      <c r="I162" s="9">
        <f t="shared" si="14"/>
        <v>0</v>
      </c>
      <c r="J162" s="9">
        <f t="shared" si="14"/>
        <v>0</v>
      </c>
      <c r="K162" s="9">
        <f t="shared" si="14"/>
        <v>0</v>
      </c>
      <c r="L162" s="9">
        <f t="shared" si="14"/>
        <v>0</v>
      </c>
      <c r="M162" s="9">
        <f t="shared" si="14"/>
        <v>0</v>
      </c>
      <c r="N162" s="9">
        <f t="shared" si="14"/>
        <v>0</v>
      </c>
      <c r="O162" s="9">
        <f t="shared" si="14"/>
        <v>0</v>
      </c>
    </row>
    <row r="163" spans="1:15">
      <c r="A163" s="9" t="s">
        <v>132</v>
      </c>
      <c r="B163" s="9" t="s">
        <v>132</v>
      </c>
      <c r="C163" s="9"/>
      <c r="D163" s="9">
        <f>D162+D161</f>
        <v>1467549.8700000003</v>
      </c>
      <c r="E163" s="9">
        <f t="shared" ref="E163:O163" si="15">E162+E161</f>
        <v>1324873.82</v>
      </c>
      <c r="F163" s="9">
        <f t="shared" si="15"/>
        <v>0</v>
      </c>
      <c r="G163" s="9">
        <f t="shared" si="15"/>
        <v>0</v>
      </c>
      <c r="H163" s="9">
        <f t="shared" si="15"/>
        <v>0</v>
      </c>
      <c r="I163" s="9">
        <f t="shared" si="15"/>
        <v>0</v>
      </c>
      <c r="J163" s="9">
        <f t="shared" si="15"/>
        <v>0</v>
      </c>
      <c r="K163" s="9">
        <f t="shared" si="15"/>
        <v>0</v>
      </c>
      <c r="L163" s="9">
        <f t="shared" si="15"/>
        <v>0</v>
      </c>
      <c r="M163" s="9">
        <f t="shared" si="15"/>
        <v>0</v>
      </c>
      <c r="N163" s="9">
        <f t="shared" si="15"/>
        <v>0</v>
      </c>
      <c r="O163" s="9">
        <f t="shared" si="15"/>
        <v>0</v>
      </c>
    </row>
    <row r="164" spans="1:15">
      <c r="A164" s="9" t="s">
        <v>299</v>
      </c>
      <c r="B164" s="9" t="s">
        <v>256</v>
      </c>
      <c r="C164" s="9"/>
      <c r="D164" s="9">
        <f>D159</f>
        <v>314566.0199999999</v>
      </c>
      <c r="E164" s="9">
        <f t="shared" ref="E164:O164" si="16">E159</f>
        <v>377839.2</v>
      </c>
      <c r="F164" s="9">
        <f t="shared" si="16"/>
        <v>0</v>
      </c>
      <c r="G164" s="9">
        <f t="shared" si="16"/>
        <v>0</v>
      </c>
      <c r="H164" s="9">
        <f t="shared" si="16"/>
        <v>0</v>
      </c>
      <c r="I164" s="9">
        <f t="shared" si="16"/>
        <v>0</v>
      </c>
      <c r="J164" s="9">
        <f t="shared" si="16"/>
        <v>0</v>
      </c>
      <c r="K164" s="9">
        <f t="shared" si="16"/>
        <v>0</v>
      </c>
      <c r="L164" s="9">
        <f t="shared" si="16"/>
        <v>0</v>
      </c>
      <c r="M164" s="9">
        <f t="shared" si="16"/>
        <v>0</v>
      </c>
      <c r="N164" s="9">
        <f t="shared" si="16"/>
        <v>0</v>
      </c>
      <c r="O164" s="9">
        <f t="shared" si="16"/>
        <v>0</v>
      </c>
    </row>
    <row r="165" spans="1:15">
      <c r="A165" s="42" t="s">
        <v>300</v>
      </c>
      <c r="B165" s="46" t="s">
        <v>132</v>
      </c>
      <c r="C165" s="46"/>
      <c r="D165" s="47">
        <f>D164+D163</f>
        <v>1782115.8900000001</v>
      </c>
      <c r="E165" s="47">
        <f t="shared" ref="E165:O165" si="17">E164+E163</f>
        <v>1702713.02</v>
      </c>
      <c r="F165" s="47">
        <f t="shared" si="17"/>
        <v>0</v>
      </c>
      <c r="G165" s="47">
        <f t="shared" si="17"/>
        <v>0</v>
      </c>
      <c r="H165" s="47">
        <f t="shared" si="17"/>
        <v>0</v>
      </c>
      <c r="I165" s="47">
        <f t="shared" si="17"/>
        <v>0</v>
      </c>
      <c r="J165" s="47">
        <f t="shared" si="17"/>
        <v>0</v>
      </c>
      <c r="K165" s="47">
        <f t="shared" si="17"/>
        <v>0</v>
      </c>
      <c r="L165" s="47">
        <f t="shared" si="17"/>
        <v>0</v>
      </c>
      <c r="M165" s="47">
        <f t="shared" si="17"/>
        <v>0</v>
      </c>
      <c r="N165" s="47">
        <f t="shared" si="17"/>
        <v>0</v>
      </c>
      <c r="O165" s="47">
        <f t="shared" si="17"/>
        <v>0</v>
      </c>
    </row>
    <row r="166" spans="1:15">
      <c r="A166" s="1" t="s">
        <v>133</v>
      </c>
      <c r="B166" s="1" t="s">
        <v>134</v>
      </c>
      <c r="D166" s="17">
        <f t="shared" ref="D166:O166" si="18">D165/D1</f>
        <v>38.834514926999347</v>
      </c>
      <c r="E166" s="17">
        <f t="shared" si="18"/>
        <v>36.179440749633471</v>
      </c>
      <c r="F166" s="17" t="e">
        <f t="shared" si="18"/>
        <v>#DIV/0!</v>
      </c>
      <c r="G166" s="17" t="e">
        <f t="shared" si="18"/>
        <v>#DIV/0!</v>
      </c>
      <c r="H166" s="17" t="e">
        <f t="shared" si="18"/>
        <v>#DIV/0!</v>
      </c>
      <c r="I166" s="17" t="e">
        <f t="shared" si="18"/>
        <v>#DIV/0!</v>
      </c>
      <c r="J166" s="17" t="e">
        <f t="shared" si="18"/>
        <v>#DIV/0!</v>
      </c>
      <c r="K166" s="17" t="e">
        <f t="shared" si="18"/>
        <v>#DIV/0!</v>
      </c>
      <c r="L166" s="17" t="e">
        <f t="shared" si="18"/>
        <v>#DIV/0!</v>
      </c>
      <c r="M166" s="17" t="e">
        <f t="shared" si="18"/>
        <v>#DIV/0!</v>
      </c>
      <c r="N166" s="17" t="e">
        <f t="shared" si="18"/>
        <v>#DIV/0!</v>
      </c>
      <c r="O166" s="17" t="e">
        <f t="shared" si="18"/>
        <v>#DIV/0!</v>
      </c>
    </row>
    <row r="168" spans="1:15">
      <c r="B168" s="1" t="s">
        <v>367</v>
      </c>
    </row>
    <row r="169" spans="1:15">
      <c r="B169" s="1" t="s">
        <v>396</v>
      </c>
    </row>
    <row r="170" spans="1:15">
      <c r="A170" s="1" t="s">
        <v>148</v>
      </c>
    </row>
    <row r="171" spans="1:15">
      <c r="A171" s="415" t="s">
        <v>135</v>
      </c>
      <c r="B171" t="s">
        <v>136</v>
      </c>
      <c r="C171"/>
      <c r="D171" s="2">
        <f>D13</f>
        <v>585689.15000000014</v>
      </c>
      <c r="E171" s="2">
        <f>E13</f>
        <v>572162.4</v>
      </c>
    </row>
    <row r="172" spans="1:15">
      <c r="A172" s="415"/>
      <c r="B172" t="s">
        <v>137</v>
      </c>
      <c r="C172"/>
      <c r="D172" s="2">
        <f>D64</f>
        <v>53241.12000000001</v>
      </c>
      <c r="E172" s="2">
        <f>E64</f>
        <v>69157.999999999985</v>
      </c>
    </row>
    <row r="173" spans="1:15">
      <c r="A173" s="415"/>
      <c r="B173" t="s">
        <v>138</v>
      </c>
      <c r="C173"/>
      <c r="D173" s="2">
        <f>D70</f>
        <v>10692.6</v>
      </c>
      <c r="E173" s="2">
        <f>E70</f>
        <v>8854.7800000000007</v>
      </c>
    </row>
    <row r="174" spans="1:15">
      <c r="A174" s="415"/>
      <c r="B174" t="s">
        <v>139</v>
      </c>
      <c r="C174"/>
      <c r="D174" s="2">
        <f>D74</f>
        <v>30061.309999999998</v>
      </c>
      <c r="E174" s="2">
        <f>E74</f>
        <v>16839.11</v>
      </c>
    </row>
    <row r="175" spans="1:15">
      <c r="A175" s="415"/>
      <c r="B175" t="s">
        <v>140</v>
      </c>
      <c r="C175"/>
      <c r="D175" s="2">
        <f>D86</f>
        <v>225321.02</v>
      </c>
      <c r="E175" s="2">
        <f>E86</f>
        <v>205033.8</v>
      </c>
    </row>
    <row r="176" spans="1:15">
      <c r="A176" s="415"/>
      <c r="B176" t="s">
        <v>141</v>
      </c>
      <c r="C176"/>
      <c r="D176" s="2">
        <f>D93</f>
        <v>193388.77999999997</v>
      </c>
      <c r="E176" s="2">
        <f>E93</f>
        <v>142051.93</v>
      </c>
    </row>
    <row r="177" spans="1:7">
      <c r="A177" s="415"/>
      <c r="B177" t="s">
        <v>142</v>
      </c>
      <c r="C177"/>
      <c r="D177" s="2">
        <f>D107</f>
        <v>128647.38</v>
      </c>
      <c r="E177" s="2">
        <f>E107</f>
        <v>125133.01000000002</v>
      </c>
    </row>
    <row r="178" spans="1:7">
      <c r="A178" s="415" t="s">
        <v>143</v>
      </c>
      <c r="B178" t="s">
        <v>144</v>
      </c>
      <c r="C178"/>
      <c r="D178" s="2">
        <f>D21</f>
        <v>235643.98</v>
      </c>
      <c r="E178" s="2">
        <f>E21</f>
        <v>178923.13</v>
      </c>
    </row>
    <row r="179" spans="1:7">
      <c r="A179" s="415"/>
      <c r="B179" t="s">
        <v>400</v>
      </c>
      <c r="C179"/>
      <c r="D179" s="2">
        <f>D26</f>
        <v>17506.510000000002</v>
      </c>
      <c r="E179" s="2">
        <f>E26</f>
        <v>20110.95</v>
      </c>
    </row>
    <row r="180" spans="1:7">
      <c r="A180" s="415"/>
      <c r="B180" t="s">
        <v>145</v>
      </c>
      <c r="C180"/>
      <c r="D180" s="2">
        <f>D68</f>
        <v>-5046.55</v>
      </c>
      <c r="E180" s="2">
        <f>E68</f>
        <v>226.24999999999989</v>
      </c>
    </row>
    <row r="181" spans="1:7">
      <c r="A181" s="415"/>
      <c r="B181" t="s">
        <v>381</v>
      </c>
      <c r="C181"/>
      <c r="D181" s="2">
        <f>D72</f>
        <v>-16004.01</v>
      </c>
      <c r="E181" s="2">
        <f>E72</f>
        <v>-30725.48</v>
      </c>
    </row>
    <row r="182" spans="1:7">
      <c r="A182" s="415"/>
      <c r="B182" t="s">
        <v>146</v>
      </c>
      <c r="C182"/>
      <c r="D182" s="2">
        <f>D78</f>
        <v>8408.5799999999981</v>
      </c>
      <c r="E182" s="2">
        <f>E78</f>
        <v>17105.940000000002</v>
      </c>
    </row>
    <row r="183" spans="1:7">
      <c r="A183" s="19" t="s">
        <v>147</v>
      </c>
      <c r="B183"/>
      <c r="C183"/>
      <c r="D183" s="2">
        <f>D159</f>
        <v>314566.0199999999</v>
      </c>
      <c r="E183" s="2">
        <f>E159</f>
        <v>377839.2</v>
      </c>
    </row>
    <row r="185" spans="1:7">
      <c r="A185" s="48" t="s">
        <v>339</v>
      </c>
      <c r="D185" s="2">
        <f>SUMIFS(D4:D159,$C$4:$C$159,$A$185)</f>
        <v>163538.31000000003</v>
      </c>
      <c r="E185" s="2">
        <f>SUMIFS(E4:E159,$C$4:$C$159,$A$185)</f>
        <v>225761.44999999998</v>
      </c>
    </row>
    <row r="190" spans="1:7">
      <c r="F190" s="122" t="s">
        <v>451</v>
      </c>
      <c r="G190" s="122" t="s">
        <v>452</v>
      </c>
    </row>
    <row r="191" spans="1:7">
      <c r="F191" s="124">
        <v>0.96</v>
      </c>
      <c r="G191" s="124">
        <v>-0.22</v>
      </c>
    </row>
    <row r="192" spans="1:7">
      <c r="F192" s="125">
        <v>0</v>
      </c>
      <c r="G192" s="125">
        <v>2.8</v>
      </c>
    </row>
    <row r="193" spans="6:7">
      <c r="F193" s="125">
        <v>0.1</v>
      </c>
      <c r="G193" s="125">
        <v>1.3</v>
      </c>
    </row>
    <row r="194" spans="6:7">
      <c r="F194" s="125">
        <v>-0.1</v>
      </c>
      <c r="G194" s="125">
        <v>1.1000000000000001</v>
      </c>
    </row>
    <row r="195" spans="6:7">
      <c r="F195" s="125">
        <v>-0.1</v>
      </c>
      <c r="G195" s="125">
        <v>0.3</v>
      </c>
    </row>
    <row r="196" spans="6:7">
      <c r="F196" s="125">
        <v>-0.5</v>
      </c>
      <c r="G196" s="125">
        <v>0.2</v>
      </c>
    </row>
    <row r="197" spans="6:7">
      <c r="F197" s="125">
        <v>-0.9</v>
      </c>
      <c r="G197" s="125">
        <v>0.4</v>
      </c>
    </row>
    <row r="198" spans="6:7">
      <c r="F198" s="123">
        <v>-1.5</v>
      </c>
      <c r="G198" s="123">
        <v>6.1</v>
      </c>
    </row>
    <row r="199" spans="6:7">
      <c r="F199" s="125">
        <v>-0.1</v>
      </c>
      <c r="G199" s="125">
        <v>1.9</v>
      </c>
    </row>
    <row r="200" spans="6:7">
      <c r="F200" s="125">
        <v>0</v>
      </c>
      <c r="G200" s="125">
        <v>-0.1</v>
      </c>
    </row>
    <row r="201" spans="6:7">
      <c r="F201" s="125">
        <v>-0.2</v>
      </c>
      <c r="G201" s="125">
        <v>-0.4</v>
      </c>
    </row>
    <row r="202" spans="6:7">
      <c r="F202" s="123">
        <v>-0.3</v>
      </c>
      <c r="G202" s="123">
        <v>1.4</v>
      </c>
    </row>
    <row r="203" spans="6:7">
      <c r="F203" s="125">
        <v>-0.1</v>
      </c>
      <c r="G203" s="125">
        <v>1.7</v>
      </c>
    </row>
    <row r="204" spans="6:7">
      <c r="F204" s="126">
        <v>-2</v>
      </c>
      <c r="G204" s="126">
        <v>9.1999999999999993</v>
      </c>
    </row>
  </sheetData>
  <autoFilter ref="A3:O107" xr:uid="{CEB728B0-D585-4385-BF77-0249938315CD}"/>
  <mergeCells count="2">
    <mergeCell ref="A171:A177"/>
    <mergeCell ref="A178:A182"/>
  </mergeCells>
  <phoneticPr fontId="5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D546-A42C-42AF-BE61-40C2D9584246}">
  <dimension ref="A1:Q158"/>
  <sheetViews>
    <sheetView zoomScale="80" zoomScaleNormal="80" workbookViewId="0">
      <pane xSplit="2" ySplit="3" topLeftCell="D94" activePane="bottomRight" state="frozen"/>
      <selection activeCell="B99" sqref="B99"/>
      <selection pane="topRight" activeCell="B99" sqref="B99"/>
      <selection pane="bottomLeft" activeCell="B99" sqref="B99"/>
      <selection pane="bottomRight" activeCell="B99" sqref="B99"/>
    </sheetView>
  </sheetViews>
  <sheetFormatPr defaultColWidth="9.08203125" defaultRowHeight="14"/>
  <cols>
    <col min="1" max="1" width="22.08203125" style="1" bestFit="1" customWidth="1"/>
    <col min="2" max="2" width="37.08203125" style="1" customWidth="1"/>
    <col min="3" max="3" width="8.75" style="1" bestFit="1" customWidth="1"/>
    <col min="4" max="15" width="16.4140625" style="2" bestFit="1" customWidth="1"/>
    <col min="16" max="16" width="14.75" style="1" customWidth="1"/>
    <col min="17" max="17" width="15.08203125" style="1" bestFit="1" customWidth="1"/>
    <col min="18" max="16384" width="9.08203125" style="1"/>
  </cols>
  <sheetData>
    <row r="1" spans="1:17">
      <c r="B1" s="1" t="s">
        <v>0</v>
      </c>
      <c r="D1" s="2">
        <v>85167</v>
      </c>
      <c r="E1" s="2">
        <v>107256</v>
      </c>
      <c r="F1" s="2">
        <v>107351</v>
      </c>
      <c r="G1" s="2">
        <v>97704</v>
      </c>
      <c r="H1" s="2">
        <v>138184</v>
      </c>
      <c r="I1" s="2">
        <v>107952</v>
      </c>
      <c r="J1" s="2">
        <v>116784</v>
      </c>
      <c r="K1" s="2">
        <v>45884</v>
      </c>
      <c r="L1" s="2">
        <v>61716</v>
      </c>
      <c r="M1" s="2">
        <v>62217</v>
      </c>
      <c r="N1" s="2">
        <v>58489</v>
      </c>
      <c r="O1" s="2">
        <v>38237</v>
      </c>
      <c r="P1" s="3">
        <f>SUM(D1:O1)</f>
        <v>1026941</v>
      </c>
      <c r="Q1" s="3">
        <f>P1+'[3]24年-CK2'!O1</f>
        <v>1287462</v>
      </c>
    </row>
    <row r="2" spans="1:17"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</row>
    <row r="3" spans="1:17">
      <c r="A3" s="4"/>
      <c r="B3" s="4" t="s">
        <v>2</v>
      </c>
      <c r="C3" s="4"/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5" t="s">
        <v>13</v>
      </c>
      <c r="O3" s="6" t="s">
        <v>14</v>
      </c>
      <c r="P3" s="5" t="s">
        <v>15</v>
      </c>
    </row>
    <row r="4" spans="1:17">
      <c r="A4" s="1" t="str">
        <f>MID(B4,5,10)</f>
        <v>6666110101</v>
      </c>
      <c r="B4" s="1" t="s">
        <v>16</v>
      </c>
      <c r="D4" s="7">
        <v>58683.470000000008</v>
      </c>
      <c r="E4" s="7">
        <v>56062.11</v>
      </c>
      <c r="F4" s="7">
        <v>73791.97</v>
      </c>
      <c r="G4" s="7">
        <v>85057.9</v>
      </c>
      <c r="H4" s="7">
        <v>73791.950000000012</v>
      </c>
      <c r="I4" s="7">
        <v>71411.579999999987</v>
      </c>
      <c r="J4" s="7">
        <v>73791.959999999992</v>
      </c>
      <c r="K4" s="7">
        <v>73792</v>
      </c>
      <c r="L4" s="7">
        <v>49020.72</v>
      </c>
      <c r="M4" s="7">
        <v>50665.47</v>
      </c>
      <c r="N4" s="8">
        <v>49379.820000000007</v>
      </c>
      <c r="O4" s="8">
        <v>52330.200000000012</v>
      </c>
      <c r="P4" s="3">
        <f>SUM(D4:O4)</f>
        <v>767779.14999999991</v>
      </c>
    </row>
    <row r="5" spans="1:17">
      <c r="A5" s="1" t="str">
        <f t="shared" ref="A5:A11" si="0">MID(B5,5,10)</f>
        <v>6666110106</v>
      </c>
      <c r="B5" s="1" t="s">
        <v>17</v>
      </c>
      <c r="D5" s="7">
        <v>670190.65</v>
      </c>
      <c r="E5" s="7">
        <v>626952.53</v>
      </c>
      <c r="F5" s="7">
        <v>670190.65</v>
      </c>
      <c r="G5" s="7">
        <v>648571.59</v>
      </c>
      <c r="H5" s="7">
        <v>670190.65</v>
      </c>
      <c r="I5" s="7">
        <v>648571.59</v>
      </c>
      <c r="J5" s="7">
        <v>670190.64</v>
      </c>
      <c r="K5" s="7">
        <v>510489.26</v>
      </c>
      <c r="L5" s="7">
        <v>-5115347.5599999996</v>
      </c>
      <c r="M5" s="7">
        <v>0</v>
      </c>
      <c r="N5" s="8">
        <v>0</v>
      </c>
      <c r="O5" s="8">
        <v>0</v>
      </c>
      <c r="P5" s="3">
        <f t="shared" ref="P5:P68" si="1">SUM(D5:O5)</f>
        <v>0</v>
      </c>
    </row>
    <row r="6" spans="1:17">
      <c r="A6" s="1" t="str">
        <f t="shared" si="0"/>
        <v>6666110107</v>
      </c>
      <c r="B6" s="1" t="s">
        <v>18</v>
      </c>
      <c r="C6" s="1" t="s">
        <v>338</v>
      </c>
      <c r="D6" s="7">
        <v>859452.1</v>
      </c>
      <c r="E6" s="7">
        <v>799464.87</v>
      </c>
      <c r="F6" s="7">
        <v>852130.65000000014</v>
      </c>
      <c r="G6" s="7">
        <v>819816.69000000006</v>
      </c>
      <c r="H6" s="7">
        <v>853298.33</v>
      </c>
      <c r="I6" s="7">
        <v>830333.39</v>
      </c>
      <c r="J6" s="7">
        <v>857123.35</v>
      </c>
      <c r="K6" s="7">
        <v>854385.99</v>
      </c>
      <c r="L6" s="7">
        <v>696129.34</v>
      </c>
      <c r="M6" s="7">
        <v>789155.47000000009</v>
      </c>
      <c r="N6" s="8">
        <v>795791.41</v>
      </c>
      <c r="O6" s="8">
        <v>848448.09</v>
      </c>
      <c r="P6" s="3">
        <f t="shared" si="1"/>
        <v>9855529.6799999997</v>
      </c>
    </row>
    <row r="7" spans="1:17">
      <c r="A7" s="1" t="str">
        <f t="shared" si="0"/>
        <v>6666110110</v>
      </c>
      <c r="B7" s="1" t="s">
        <v>19</v>
      </c>
      <c r="D7" s="7">
        <v>1266106.68</v>
      </c>
      <c r="E7" s="7">
        <v>1176376.72</v>
      </c>
      <c r="F7" s="7">
        <v>1268221.04</v>
      </c>
      <c r="G7" s="7">
        <v>1265665.46</v>
      </c>
      <c r="H7" s="7">
        <v>1299537.95</v>
      </c>
      <c r="I7" s="7">
        <v>1276551.74</v>
      </c>
      <c r="J7" s="7">
        <v>1316770.82</v>
      </c>
      <c r="K7" s="7">
        <v>1104646.3799999999</v>
      </c>
      <c r="L7" s="7">
        <v>1026000.53</v>
      </c>
      <c r="M7" s="7">
        <v>1086465.1100000001</v>
      </c>
      <c r="N7" s="8">
        <v>1047024.11</v>
      </c>
      <c r="O7" s="8">
        <v>1083747.55</v>
      </c>
      <c r="P7" s="3">
        <f t="shared" si="1"/>
        <v>14217114.089999998</v>
      </c>
    </row>
    <row r="8" spans="1:17">
      <c r="A8" s="1" t="str">
        <f t="shared" si="0"/>
        <v>6666110112</v>
      </c>
      <c r="B8" s="1" t="s">
        <v>20</v>
      </c>
      <c r="D8" s="7">
        <v>73556.69</v>
      </c>
      <c r="E8" s="7">
        <v>67407.949999999983</v>
      </c>
      <c r="F8" s="7">
        <v>71742.16</v>
      </c>
      <c r="G8" s="7">
        <v>69527.11</v>
      </c>
      <c r="H8" s="7">
        <v>71718.639999999985</v>
      </c>
      <c r="I8" s="7">
        <v>68810.070000000007</v>
      </c>
      <c r="J8" s="7">
        <v>70892.33</v>
      </c>
      <c r="K8" s="7">
        <v>60077.17</v>
      </c>
      <c r="L8" s="7">
        <v>52675.87999999999</v>
      </c>
      <c r="M8" s="7">
        <v>54347.47</v>
      </c>
      <c r="N8" s="8">
        <v>65047.87</v>
      </c>
      <c r="O8" s="8">
        <v>72688.399999999994</v>
      </c>
      <c r="P8" s="3">
        <f t="shared" si="1"/>
        <v>798491.74</v>
      </c>
    </row>
    <row r="9" spans="1:17">
      <c r="A9" s="1" t="str">
        <f t="shared" si="0"/>
        <v>6666110207</v>
      </c>
      <c r="B9" s="1" t="s">
        <v>21</v>
      </c>
      <c r="D9" s="7">
        <v>270493.13</v>
      </c>
      <c r="E9" s="7">
        <v>241008.02999999997</v>
      </c>
      <c r="F9" s="7">
        <v>253623.54</v>
      </c>
      <c r="G9" s="7">
        <v>242510.6</v>
      </c>
      <c r="H9" s="7">
        <v>240041.98</v>
      </c>
      <c r="I9" s="7">
        <v>231959.93000000002</v>
      </c>
      <c r="J9" s="7">
        <v>239691.77000000002</v>
      </c>
      <c r="K9" s="7">
        <v>239691.84999999998</v>
      </c>
      <c r="L9" s="7">
        <v>210989.09999999998</v>
      </c>
      <c r="M9" s="7">
        <v>218021.96000000002</v>
      </c>
      <c r="N9" s="8">
        <v>207743.53</v>
      </c>
      <c r="O9" s="8">
        <v>206942.72999999998</v>
      </c>
      <c r="P9" s="3">
        <f t="shared" si="1"/>
        <v>2802718.15</v>
      </c>
    </row>
    <row r="10" spans="1:17">
      <c r="A10" s="1" t="str">
        <f t="shared" si="0"/>
        <v>6666110506</v>
      </c>
      <c r="B10" s="1" t="s">
        <v>22</v>
      </c>
      <c r="D10" s="7">
        <v>21883.24</v>
      </c>
      <c r="E10" s="7">
        <v>20471.490000000002</v>
      </c>
      <c r="F10" s="7">
        <v>21883.279999999999</v>
      </c>
      <c r="G10" s="7">
        <v>25736.48</v>
      </c>
      <c r="H10" s="7">
        <v>26442.43</v>
      </c>
      <c r="I10" s="7">
        <v>25736.48</v>
      </c>
      <c r="J10" s="7">
        <v>26268.62</v>
      </c>
      <c r="K10" s="7">
        <v>26262.84</v>
      </c>
      <c r="L10" s="7">
        <v>25562.71</v>
      </c>
      <c r="M10" s="7">
        <v>26196.19</v>
      </c>
      <c r="N10" s="8">
        <v>25497.119999999999</v>
      </c>
      <c r="O10" s="8">
        <v>26195.119999999999</v>
      </c>
      <c r="P10" s="3">
        <f t="shared" si="1"/>
        <v>298136</v>
      </c>
    </row>
    <row r="11" spans="1:17">
      <c r="A11" s="1" t="str">
        <f t="shared" si="0"/>
        <v>6666110206</v>
      </c>
      <c r="B11" s="1" t="s">
        <v>23</v>
      </c>
      <c r="D11" s="7">
        <v>0</v>
      </c>
      <c r="E11" s="7">
        <v>0</v>
      </c>
      <c r="F11" s="7">
        <v>0</v>
      </c>
      <c r="G11" s="7">
        <v>0</v>
      </c>
      <c r="H11" s="7">
        <v>876.37</v>
      </c>
      <c r="I11" s="7">
        <v>0</v>
      </c>
      <c r="J11" s="7">
        <v>876.37999999150634</v>
      </c>
      <c r="K11" s="7">
        <v>876.37</v>
      </c>
      <c r="L11" s="7">
        <v>848.08</v>
      </c>
      <c r="M11" s="7">
        <v>876.36</v>
      </c>
      <c r="N11" s="8">
        <v>848.11</v>
      </c>
      <c r="O11" s="8">
        <v>876.37</v>
      </c>
      <c r="P11" s="3">
        <f t="shared" si="1"/>
        <v>6078.0399999915053</v>
      </c>
    </row>
    <row r="12" spans="1:17">
      <c r="A12" s="9" t="str">
        <f>B12</f>
        <v>*   CS_Depreciation</v>
      </c>
      <c r="B12" s="9" t="s">
        <v>24</v>
      </c>
      <c r="D12" s="9">
        <v>3220365.9600000009</v>
      </c>
      <c r="E12" s="9">
        <v>2987743.7000000011</v>
      </c>
      <c r="F12" s="9">
        <v>3211583.29</v>
      </c>
      <c r="G12" s="9">
        <v>3156885.8299999991</v>
      </c>
      <c r="H12" s="9">
        <v>3235898.3000000003</v>
      </c>
      <c r="I12" s="9">
        <v>3153374.7800000003</v>
      </c>
      <c r="J12" s="9">
        <v>3255605.8699999922</v>
      </c>
      <c r="K12" s="9">
        <v>2870221.8599999994</v>
      </c>
      <c r="L12" s="9">
        <v>-3054121.1999999983</v>
      </c>
      <c r="M12" s="9">
        <v>2225728.0300000003</v>
      </c>
      <c r="N12" s="10">
        <f>SUM(N4:N11)</f>
        <v>2191331.9699999997</v>
      </c>
      <c r="O12" s="10">
        <f>SUM(O4:O11)</f>
        <v>2291228.46</v>
      </c>
      <c r="P12" s="3">
        <f t="shared" si="1"/>
        <v>28745846.849999998</v>
      </c>
    </row>
    <row r="13" spans="1:17">
      <c r="A13" s="1" t="str">
        <f t="shared" ref="A13:A19" si="2">MID(B13,5,10)</f>
        <v>5001010205</v>
      </c>
      <c r="B13" s="1" t="s">
        <v>25</v>
      </c>
      <c r="D13" s="7">
        <v>226819.1</v>
      </c>
      <c r="E13" s="7">
        <v>600129</v>
      </c>
      <c r="F13" s="7">
        <v>317236.89</v>
      </c>
      <c r="G13" s="7">
        <v>357507.89999999997</v>
      </c>
      <c r="H13" s="7">
        <v>342766.29</v>
      </c>
      <c r="I13" s="7">
        <v>397877.55000000005</v>
      </c>
      <c r="J13" s="7">
        <v>366558.49</v>
      </c>
      <c r="K13" s="7">
        <v>305472.54000000004</v>
      </c>
      <c r="L13" s="7">
        <v>269121.03000000003</v>
      </c>
      <c r="M13" s="7">
        <v>267223.39999999997</v>
      </c>
      <c r="N13" s="8">
        <v>244918.56</v>
      </c>
      <c r="O13" s="8">
        <v>223959.86000000002</v>
      </c>
      <c r="P13" s="3">
        <f t="shared" si="1"/>
        <v>3919590.61</v>
      </c>
    </row>
    <row r="14" spans="1:17">
      <c r="A14" s="1" t="str">
        <f t="shared" si="2"/>
        <v>6666010380</v>
      </c>
      <c r="B14" s="1" t="s">
        <v>26</v>
      </c>
      <c r="D14" s="7"/>
      <c r="E14" s="7">
        <v>-292826.78999999998</v>
      </c>
      <c r="F14" s="7">
        <v>-325835.74</v>
      </c>
      <c r="G14" s="7">
        <v>-332738.68</v>
      </c>
      <c r="H14" s="7">
        <v>-323504.90000000002</v>
      </c>
      <c r="I14" s="7">
        <v>-319029.78000000003</v>
      </c>
      <c r="J14" s="7">
        <v>-329260.96000000002</v>
      </c>
      <c r="K14" s="7">
        <v>-286115.69</v>
      </c>
      <c r="L14" s="7">
        <v>-226513.25</v>
      </c>
      <c r="M14" s="7">
        <v>-224307.97</v>
      </c>
      <c r="N14" s="8">
        <v>-220422.44</v>
      </c>
      <c r="O14" s="8">
        <v>-274053.14</v>
      </c>
      <c r="P14" s="3">
        <f t="shared" si="1"/>
        <v>-3154609.3400000003</v>
      </c>
    </row>
    <row r="15" spans="1:17">
      <c r="A15" s="1" t="str">
        <f t="shared" si="2"/>
        <v>6666010019</v>
      </c>
      <c r="B15" s="1" t="s">
        <v>27</v>
      </c>
      <c r="D15" s="7">
        <v>1787616.71</v>
      </c>
      <c r="E15" s="7">
        <v>4734265.29</v>
      </c>
      <c r="F15" s="7">
        <v>2513953.1100000003</v>
      </c>
      <c r="G15" s="7">
        <v>2861887.53</v>
      </c>
      <c r="H15" s="7">
        <v>2706325.52</v>
      </c>
      <c r="I15" s="7">
        <v>3182024.59</v>
      </c>
      <c r="J15" s="7">
        <v>2897930.4699999997</v>
      </c>
      <c r="K15" s="7">
        <v>2399534.09</v>
      </c>
      <c r="L15" s="7">
        <v>2136855.56</v>
      </c>
      <c r="M15" s="7">
        <v>2120375.1399999997</v>
      </c>
      <c r="N15" s="8">
        <v>1945161.27</v>
      </c>
      <c r="O15" s="8">
        <v>1794182.75</v>
      </c>
      <c r="P15" s="3">
        <f t="shared" si="1"/>
        <v>31080112.029999997</v>
      </c>
    </row>
    <row r="16" spans="1:17">
      <c r="A16" s="1" t="str">
        <f t="shared" si="2"/>
        <v>6666010183</v>
      </c>
      <c r="B16" s="1" t="s">
        <v>28</v>
      </c>
      <c r="D16" s="7">
        <v>128971.15</v>
      </c>
      <c r="E16" s="7">
        <v>920717.53999999992</v>
      </c>
      <c r="F16" s="7">
        <v>237136.71000000002</v>
      </c>
      <c r="G16" s="7">
        <v>336527.97</v>
      </c>
      <c r="H16" s="7">
        <v>565746.22</v>
      </c>
      <c r="I16" s="7">
        <v>442216.05</v>
      </c>
      <c r="J16" s="7">
        <v>782850.92</v>
      </c>
      <c r="K16" s="7">
        <v>236272.16</v>
      </c>
      <c r="L16" s="7">
        <v>356529.39</v>
      </c>
      <c r="M16" s="7">
        <v>264274.37</v>
      </c>
      <c r="N16" s="8">
        <v>221020.78</v>
      </c>
      <c r="O16" s="8">
        <v>149856.62</v>
      </c>
      <c r="P16" s="3">
        <f t="shared" si="1"/>
        <v>4642119.88</v>
      </c>
    </row>
    <row r="17" spans="1:16">
      <c r="A17" s="1" t="str">
        <f t="shared" si="2"/>
        <v>6666010229</v>
      </c>
      <c r="B17" s="1" t="s">
        <v>29</v>
      </c>
      <c r="D17" s="7">
        <v>1824741.26</v>
      </c>
      <c r="E17" s="7">
        <v>1617161.3099999998</v>
      </c>
      <c r="F17" s="7">
        <v>-1444165.33</v>
      </c>
      <c r="G17" s="7">
        <v>520114.15</v>
      </c>
      <c r="H17" s="7">
        <v>-180335.93000000005</v>
      </c>
      <c r="I17" s="7">
        <v>727715.28999999992</v>
      </c>
      <c r="J17" s="7">
        <v>601412.02</v>
      </c>
      <c r="K17" s="7">
        <v>482815.09</v>
      </c>
      <c r="L17" s="7">
        <v>1211049.6100000001</v>
      </c>
      <c r="M17" s="7">
        <v>520334.83</v>
      </c>
      <c r="N17" s="8">
        <v>807743.83000000007</v>
      </c>
      <c r="O17" s="8">
        <v>-990333.83000000007</v>
      </c>
      <c r="P17" s="3">
        <f t="shared" si="1"/>
        <v>5698252.2999999998</v>
      </c>
    </row>
    <row r="18" spans="1:16">
      <c r="A18" s="1" t="str">
        <f t="shared" si="2"/>
        <v>6666010188</v>
      </c>
      <c r="B18" s="1" t="s">
        <v>30</v>
      </c>
      <c r="D18" s="7">
        <v>11369700.470000001</v>
      </c>
      <c r="E18" s="7">
        <v>30032897.739999998</v>
      </c>
      <c r="F18" s="7">
        <v>16651418.91</v>
      </c>
      <c r="G18" s="7">
        <v>17627220.379999999</v>
      </c>
      <c r="H18" s="7">
        <v>16878096.619999997</v>
      </c>
      <c r="I18" s="7">
        <v>19245475.18</v>
      </c>
      <c r="J18" s="7">
        <v>17636636.529999997</v>
      </c>
      <c r="K18" s="7">
        <v>13896446.279999999</v>
      </c>
      <c r="L18" s="7">
        <v>12778952.960000001</v>
      </c>
      <c r="M18" s="7">
        <v>12622043.869999999</v>
      </c>
      <c r="N18" s="8">
        <v>11864921.189999999</v>
      </c>
      <c r="O18" s="8">
        <v>9881896.1500000004</v>
      </c>
      <c r="P18" s="3">
        <f t="shared" si="1"/>
        <v>190485706.28000003</v>
      </c>
    </row>
    <row r="19" spans="1:16">
      <c r="A19" s="1" t="str">
        <f t="shared" si="2"/>
        <v>6666010115</v>
      </c>
      <c r="B19" s="1" t="s">
        <v>31</v>
      </c>
      <c r="D19" s="7">
        <v>743634.01</v>
      </c>
      <c r="E19" s="7">
        <v>-20779207.109999999</v>
      </c>
      <c r="F19" s="7">
        <v>-965401.4600000002</v>
      </c>
      <c r="G19" s="7">
        <v>-95961.150000000023</v>
      </c>
      <c r="H19" s="7">
        <v>38834.74</v>
      </c>
      <c r="I19" s="7">
        <v>-61009.75</v>
      </c>
      <c r="J19" s="7">
        <v>879.04</v>
      </c>
      <c r="K19" s="7">
        <v>-283883.65999999997</v>
      </c>
      <c r="L19" s="7">
        <v>40875.42</v>
      </c>
      <c r="M19" s="7">
        <v>6864.01</v>
      </c>
      <c r="N19" s="8">
        <v>-42798.14</v>
      </c>
      <c r="O19" s="8">
        <v>-21995.58</v>
      </c>
      <c r="P19" s="3">
        <f t="shared" si="1"/>
        <v>-21419169.629999995</v>
      </c>
    </row>
    <row r="20" spans="1:16">
      <c r="A20" s="9" t="str">
        <f>B20</f>
        <v>*   CS_Direct Labour</v>
      </c>
      <c r="B20" s="9" t="s">
        <v>32</v>
      </c>
      <c r="D20" s="9">
        <v>16081482.700000001</v>
      </c>
      <c r="E20" s="9">
        <v>16833136.98</v>
      </c>
      <c r="F20" s="9">
        <v>16984343.09</v>
      </c>
      <c r="G20" s="9">
        <v>21274558.099999998</v>
      </c>
      <c r="H20" s="9">
        <v>20027928.559999999</v>
      </c>
      <c r="I20" s="9">
        <v>23615269.129999999</v>
      </c>
      <c r="J20" s="9">
        <v>21957006.509999998</v>
      </c>
      <c r="K20" s="9">
        <v>16750540.809999997</v>
      </c>
      <c r="L20" s="9">
        <v>16566870.720000003</v>
      </c>
      <c r="M20" s="9">
        <v>15576807.65</v>
      </c>
      <c r="N20" s="10">
        <f>SUM(N13:N19)</f>
        <v>14820545.049999999</v>
      </c>
      <c r="O20" s="10">
        <f>SUM(O13:O19)</f>
        <v>10763512.83</v>
      </c>
      <c r="P20" s="3">
        <f t="shared" si="1"/>
        <v>211252002.13000003</v>
      </c>
    </row>
    <row r="21" spans="1:16">
      <c r="A21" s="1" t="str">
        <f t="shared" ref="A21:A24" si="3">MID(B21,5,10)</f>
        <v>8701530201</v>
      </c>
      <c r="B21" s="1" t="s">
        <v>33</v>
      </c>
      <c r="C21" s="1" t="s">
        <v>338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8"/>
      <c r="O21" s="8"/>
      <c r="P21" s="3">
        <f t="shared" si="1"/>
        <v>0</v>
      </c>
    </row>
    <row r="22" spans="1:16">
      <c r="A22" s="1" t="str">
        <f t="shared" si="3"/>
        <v>6666050309</v>
      </c>
      <c r="B22" s="1" t="s">
        <v>34</v>
      </c>
      <c r="C22" s="1" t="s">
        <v>338</v>
      </c>
      <c r="D22" s="7">
        <v>343118.28</v>
      </c>
      <c r="E22" s="7">
        <v>743850.07000000007</v>
      </c>
      <c r="F22" s="7">
        <v>422008.73</v>
      </c>
      <c r="G22" s="7">
        <v>609686.0199999999</v>
      </c>
      <c r="H22" s="7">
        <v>1058878.5299999998</v>
      </c>
      <c r="I22" s="7">
        <v>1149161.17</v>
      </c>
      <c r="J22" s="7">
        <v>1062843</v>
      </c>
      <c r="K22" s="7">
        <v>541037.72</v>
      </c>
      <c r="L22" s="7">
        <v>941447.27999999991</v>
      </c>
      <c r="M22" s="7">
        <v>739765.14</v>
      </c>
      <c r="N22" s="8">
        <v>547856.39</v>
      </c>
      <c r="O22" s="8">
        <v>1417972.3200000003</v>
      </c>
      <c r="P22" s="3">
        <f t="shared" si="1"/>
        <v>9577624.6499999985</v>
      </c>
    </row>
    <row r="23" spans="1:16">
      <c r="A23" s="1" t="str">
        <f t="shared" si="3"/>
        <v>6666050308</v>
      </c>
      <c r="B23" s="1" t="s">
        <v>35</v>
      </c>
      <c r="C23" s="1" t="s">
        <v>338</v>
      </c>
      <c r="D23" s="7">
        <v>415197.85000000003</v>
      </c>
      <c r="E23" s="7">
        <v>914824.55</v>
      </c>
      <c r="F23" s="7">
        <v>845602.72</v>
      </c>
      <c r="G23" s="7">
        <v>1015141.0400000002</v>
      </c>
      <c r="H23" s="7">
        <v>1062204.2699999998</v>
      </c>
      <c r="I23" s="7">
        <v>468922.43000000005</v>
      </c>
      <c r="J23" s="7">
        <v>868079.45000000007</v>
      </c>
      <c r="K23" s="7">
        <v>445947.47</v>
      </c>
      <c r="L23" s="7">
        <v>-87770.139999999985</v>
      </c>
      <c r="M23" s="7">
        <v>320350.84000000003</v>
      </c>
      <c r="N23" s="8">
        <v>68571.009999999995</v>
      </c>
      <c r="O23" s="8">
        <v>64443.210000002233</v>
      </c>
      <c r="P23" s="3">
        <f t="shared" si="1"/>
        <v>6401514.7000000011</v>
      </c>
    </row>
    <row r="24" spans="1:16">
      <c r="A24" s="1" t="str">
        <f t="shared" si="3"/>
        <v>6666050306</v>
      </c>
      <c r="B24" s="1" t="s">
        <v>36</v>
      </c>
      <c r="C24" s="1" t="s">
        <v>338</v>
      </c>
      <c r="D24" s="7">
        <v>6118.1500000000005</v>
      </c>
      <c r="E24" s="7">
        <v>-668358.89</v>
      </c>
      <c r="F24" s="7">
        <v>3707.72</v>
      </c>
      <c r="G24" s="7">
        <v>3542.5400000000004</v>
      </c>
      <c r="H24" s="7">
        <v>26872.02</v>
      </c>
      <c r="I24" s="7">
        <v>73075.41</v>
      </c>
      <c r="J24" s="7">
        <v>27103.679999999997</v>
      </c>
      <c r="K24" s="7">
        <v>1061.55</v>
      </c>
      <c r="L24" s="7">
        <v>25308.26</v>
      </c>
      <c r="M24" s="7">
        <v>14341.339999999998</v>
      </c>
      <c r="N24" s="8"/>
      <c r="O24" s="8">
        <v>16766.64</v>
      </c>
      <c r="P24" s="3">
        <f t="shared" si="1"/>
        <v>-470461.57999999978</v>
      </c>
    </row>
    <row r="25" spans="1:16">
      <c r="A25" s="9" t="str">
        <f>B25</f>
        <v>*   CS_SCRAP_VARIABLE</v>
      </c>
      <c r="B25" s="9" t="s">
        <v>37</v>
      </c>
      <c r="D25" s="9">
        <v>764434.28000000026</v>
      </c>
      <c r="E25" s="9">
        <v>990315.73</v>
      </c>
      <c r="F25" s="9">
        <v>1271319.17</v>
      </c>
      <c r="G25" s="9">
        <v>1628369.5999999999</v>
      </c>
      <c r="H25" s="9">
        <v>2147954.8199999994</v>
      </c>
      <c r="I25" s="9">
        <v>1691159.0099999995</v>
      </c>
      <c r="J25" s="9">
        <v>1958026.1299999997</v>
      </c>
      <c r="K25" s="9">
        <v>988046.74000000011</v>
      </c>
      <c r="L25" s="9">
        <v>878985.39999999991</v>
      </c>
      <c r="M25" s="9">
        <v>1074457.32</v>
      </c>
      <c r="N25" s="10">
        <f>SUM(N21:N24)</f>
        <v>616427.4</v>
      </c>
      <c r="O25" s="10">
        <f>SUM(O21:O24)</f>
        <v>1499182.1700000025</v>
      </c>
      <c r="P25" s="3">
        <f t="shared" si="1"/>
        <v>15508677.770000001</v>
      </c>
    </row>
    <row r="26" spans="1:16">
      <c r="A26" s="1" t="str">
        <f t="shared" ref="A26:A67" si="4">MID(B26,5,10)</f>
        <v>5102010151</v>
      </c>
      <c r="B26" s="1" t="s">
        <v>38</v>
      </c>
      <c r="C26" s="1" t="s">
        <v>338</v>
      </c>
      <c r="D26" s="7">
        <v>-232454.88</v>
      </c>
      <c r="E26" s="7">
        <v>-133291</v>
      </c>
      <c r="F26" s="7">
        <v>-18560.16</v>
      </c>
      <c r="G26" s="7">
        <v>-421463.5</v>
      </c>
      <c r="H26" s="7">
        <v>-2343.1799999999998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8">
        <v>-0.01</v>
      </c>
      <c r="O26" s="8">
        <v>0</v>
      </c>
      <c r="P26" s="3">
        <f t="shared" si="1"/>
        <v>-808112.7300000001</v>
      </c>
    </row>
    <row r="27" spans="1:16">
      <c r="A27" s="1" t="str">
        <f t="shared" si="4"/>
        <v>5301999999</v>
      </c>
      <c r="B27" s="1" t="s">
        <v>39</v>
      </c>
      <c r="C27" s="1" t="s">
        <v>338</v>
      </c>
      <c r="D27" s="7"/>
      <c r="E27" s="7">
        <v>-168372.64</v>
      </c>
      <c r="F27" s="7">
        <v>0</v>
      </c>
      <c r="G27" s="7">
        <v>0</v>
      </c>
      <c r="H27" s="7">
        <v>0.04</v>
      </c>
      <c r="I27" s="7">
        <v>-818.83</v>
      </c>
      <c r="J27" s="7">
        <v>706.39</v>
      </c>
      <c r="K27" s="7"/>
      <c r="L27" s="7">
        <v>-362.37</v>
      </c>
      <c r="M27" s="7">
        <v>0.04</v>
      </c>
      <c r="N27" s="8">
        <v>0</v>
      </c>
      <c r="O27" s="8">
        <v>0</v>
      </c>
      <c r="P27" s="3">
        <f t="shared" si="1"/>
        <v>-168847.36999999997</v>
      </c>
    </row>
    <row r="28" spans="1:16">
      <c r="A28" s="1" t="str">
        <f t="shared" si="4"/>
        <v>6666020504</v>
      </c>
      <c r="B28" s="1" t="s">
        <v>40</v>
      </c>
      <c r="D28" s="7">
        <v>0</v>
      </c>
      <c r="E28" s="7">
        <v>0</v>
      </c>
      <c r="F28" s="7">
        <v>0</v>
      </c>
      <c r="G28" s="7">
        <v>0</v>
      </c>
      <c r="H28" s="7">
        <v>9750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8">
        <v>0</v>
      </c>
      <c r="O28" s="8">
        <v>0</v>
      </c>
      <c r="P28" s="3">
        <f t="shared" si="1"/>
        <v>9750</v>
      </c>
    </row>
    <row r="29" spans="1:16">
      <c r="A29" s="1" t="str">
        <f t="shared" si="4"/>
        <v>5001010200</v>
      </c>
      <c r="B29" s="1" t="s">
        <v>41</v>
      </c>
      <c r="C29" s="1" t="s">
        <v>338</v>
      </c>
      <c r="D29" s="7">
        <v>219263.24000000002</v>
      </c>
      <c r="E29" s="7">
        <v>339159.76999999996</v>
      </c>
      <c r="F29" s="7">
        <v>476634.43000000005</v>
      </c>
      <c r="G29" s="7">
        <v>-58445.680000000051</v>
      </c>
      <c r="H29" s="7">
        <v>0</v>
      </c>
      <c r="I29" s="7">
        <v>-36086.5</v>
      </c>
      <c r="J29" s="7">
        <v>0</v>
      </c>
      <c r="K29" s="7">
        <v>0</v>
      </c>
      <c r="L29" s="7">
        <v>0</v>
      </c>
      <c r="M29" s="7">
        <v>0</v>
      </c>
      <c r="N29" s="8">
        <v>0</v>
      </c>
      <c r="O29" s="8">
        <v>0</v>
      </c>
      <c r="P29" s="3">
        <f t="shared" si="1"/>
        <v>940525.26</v>
      </c>
    </row>
    <row r="30" spans="1:16">
      <c r="A30" s="1" t="str">
        <f t="shared" si="4"/>
        <v>5001010201</v>
      </c>
      <c r="B30" s="1" t="s">
        <v>42</v>
      </c>
      <c r="C30" s="1" t="s">
        <v>338</v>
      </c>
      <c r="D30" s="7">
        <v>1669.51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8">
        <v>1768.73</v>
      </c>
      <c r="O30" s="8">
        <v>0</v>
      </c>
      <c r="P30" s="3">
        <f t="shared" si="1"/>
        <v>3438.24</v>
      </c>
    </row>
    <row r="31" spans="1:16">
      <c r="A31" s="1" t="str">
        <f t="shared" si="4"/>
        <v>5301060000</v>
      </c>
      <c r="B31" s="1" t="s">
        <v>43</v>
      </c>
      <c r="C31" s="1" t="s">
        <v>338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-21592.71</v>
      </c>
      <c r="L31" s="7">
        <v>-43055.45</v>
      </c>
      <c r="M31" s="7">
        <v>-37560</v>
      </c>
      <c r="N31" s="8">
        <v>0</v>
      </c>
      <c r="O31" s="8">
        <v>-29315</v>
      </c>
      <c r="P31" s="3">
        <f t="shared" si="1"/>
        <v>-131523.16</v>
      </c>
    </row>
    <row r="32" spans="1:16">
      <c r="A32" s="1" t="str">
        <f t="shared" si="4"/>
        <v>5405030000</v>
      </c>
      <c r="B32" s="1" t="s">
        <v>44</v>
      </c>
      <c r="C32" s="1" t="s">
        <v>338</v>
      </c>
      <c r="D32" s="7">
        <v>0</v>
      </c>
      <c r="E32" s="7">
        <v>3852.67</v>
      </c>
      <c r="F32" s="7">
        <v>-3852.63</v>
      </c>
      <c r="G32" s="7">
        <v>0.01</v>
      </c>
      <c r="H32" s="7">
        <v>6.79</v>
      </c>
      <c r="I32" s="7">
        <v>42.27</v>
      </c>
      <c r="J32" s="7">
        <v>-0.01</v>
      </c>
      <c r="K32" s="7">
        <v>0.03</v>
      </c>
      <c r="L32" s="7">
        <v>0</v>
      </c>
      <c r="M32" s="7">
        <v>0</v>
      </c>
      <c r="N32" s="8">
        <v>2.37</v>
      </c>
      <c r="O32" s="8">
        <v>0.33</v>
      </c>
      <c r="P32" s="3">
        <f t="shared" si="1"/>
        <v>51.829999999999963</v>
      </c>
    </row>
    <row r="33" spans="1:16">
      <c r="A33" s="1" t="str">
        <f t="shared" si="4"/>
        <v>5601050100</v>
      </c>
      <c r="B33" s="1" t="s">
        <v>45</v>
      </c>
      <c r="C33" s="1" t="s">
        <v>338</v>
      </c>
      <c r="D33" s="7">
        <v>871.01</v>
      </c>
      <c r="E33" s="7">
        <v>10.38</v>
      </c>
      <c r="F33" s="7">
        <v>5.83</v>
      </c>
      <c r="G33" s="7">
        <v>-236.51999999999998</v>
      </c>
      <c r="H33" s="7">
        <v>275.39</v>
      </c>
      <c r="I33" s="7">
        <v>170.16</v>
      </c>
      <c r="J33" s="7">
        <v>47.95</v>
      </c>
      <c r="K33" s="7">
        <v>205.03</v>
      </c>
      <c r="L33" s="7">
        <v>104.17</v>
      </c>
      <c r="M33" s="7">
        <v>727.93000000000006</v>
      </c>
      <c r="N33" s="8">
        <v>0.92</v>
      </c>
      <c r="O33" s="8">
        <v>0</v>
      </c>
      <c r="P33" s="3">
        <f t="shared" si="1"/>
        <v>2182.25</v>
      </c>
    </row>
    <row r="34" spans="1:16">
      <c r="A34" s="1" t="str">
        <f t="shared" si="4"/>
        <v>5601050000</v>
      </c>
      <c r="B34" s="1" t="s">
        <v>46</v>
      </c>
      <c r="C34" s="1" t="s">
        <v>338</v>
      </c>
      <c r="D34" s="7">
        <v>0</v>
      </c>
      <c r="E34" s="7">
        <v>147.36000000000001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8">
        <v>0</v>
      </c>
      <c r="O34" s="8">
        <v>0</v>
      </c>
      <c r="P34" s="3">
        <f t="shared" si="1"/>
        <v>147.36000000000001</v>
      </c>
    </row>
    <row r="35" spans="1:16">
      <c r="A35" s="1" t="str">
        <f t="shared" si="4"/>
        <v>5801000041</v>
      </c>
      <c r="B35" s="1" t="s">
        <v>47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8">
        <v>0</v>
      </c>
      <c r="O35" s="8">
        <v>0</v>
      </c>
      <c r="P35" s="3">
        <f t="shared" si="1"/>
        <v>0</v>
      </c>
    </row>
    <row r="36" spans="1:16">
      <c r="A36" s="1" t="str">
        <f t="shared" si="4"/>
        <v>6666010322</v>
      </c>
      <c r="B36" s="1" t="s">
        <v>48</v>
      </c>
      <c r="D36" s="7">
        <v>50469.94</v>
      </c>
      <c r="E36" s="7">
        <v>74741.59</v>
      </c>
      <c r="F36" s="7">
        <v>80881.48000000001</v>
      </c>
      <c r="G36" s="7">
        <v>87932.110000000015</v>
      </c>
      <c r="H36" s="7">
        <v>95157.29</v>
      </c>
      <c r="I36" s="7">
        <v>82447.390000000014</v>
      </c>
      <c r="J36" s="7">
        <v>87576.500000000015</v>
      </c>
      <c r="K36" s="7">
        <v>99875.95</v>
      </c>
      <c r="L36" s="7">
        <v>70584.260000000009</v>
      </c>
      <c r="M36" s="7">
        <v>60150.02</v>
      </c>
      <c r="N36" s="8">
        <v>59002.96</v>
      </c>
      <c r="O36" s="8">
        <v>125937.65000000001</v>
      </c>
      <c r="P36" s="3">
        <f t="shared" si="1"/>
        <v>974757.14</v>
      </c>
    </row>
    <row r="37" spans="1:16">
      <c r="A37" s="1" t="str">
        <f t="shared" si="4"/>
        <v>6666020101</v>
      </c>
      <c r="B37" s="1" t="s">
        <v>49</v>
      </c>
      <c r="D37" s="7">
        <v>0</v>
      </c>
      <c r="E37" s="7">
        <v>0</v>
      </c>
      <c r="F37" s="7">
        <v>6847.91</v>
      </c>
      <c r="G37" s="7">
        <v>565.6</v>
      </c>
      <c r="H37" s="7">
        <v>0</v>
      </c>
      <c r="I37" s="7">
        <v>112822</v>
      </c>
      <c r="J37" s="7">
        <v>24078</v>
      </c>
      <c r="K37" s="7">
        <v>100000</v>
      </c>
      <c r="L37" s="7">
        <v>0</v>
      </c>
      <c r="M37" s="7">
        <v>-200000</v>
      </c>
      <c r="N37" s="8">
        <v>0</v>
      </c>
      <c r="O37" s="8">
        <v>0</v>
      </c>
      <c r="P37" s="3">
        <f t="shared" si="1"/>
        <v>44313.510000000009</v>
      </c>
    </row>
    <row r="38" spans="1:16">
      <c r="A38" s="1" t="str">
        <f t="shared" si="4"/>
        <v>6666020201</v>
      </c>
      <c r="B38" s="1" t="s">
        <v>50</v>
      </c>
      <c r="D38" s="7">
        <v>5426.66</v>
      </c>
      <c r="E38" s="7">
        <v>6905.38</v>
      </c>
      <c r="F38" s="7">
        <v>12575.300000000001</v>
      </c>
      <c r="G38" s="7">
        <v>1150.8300000000002</v>
      </c>
      <c r="H38" s="7">
        <v>3950.7100000000005</v>
      </c>
      <c r="I38" s="7">
        <v>5473.630000000001</v>
      </c>
      <c r="J38" s="7">
        <v>2867.8</v>
      </c>
      <c r="K38" s="7">
        <v>2128.77</v>
      </c>
      <c r="L38" s="7">
        <v>1962.95</v>
      </c>
      <c r="M38" s="7">
        <v>412.98</v>
      </c>
      <c r="N38" s="8">
        <v>289.95</v>
      </c>
      <c r="O38" s="8">
        <v>5156.0400000000009</v>
      </c>
      <c r="P38" s="3">
        <f t="shared" si="1"/>
        <v>48301.000000000007</v>
      </c>
    </row>
    <row r="39" spans="1:16">
      <c r="A39" s="1" t="str">
        <f t="shared" si="4"/>
        <v>6666020202</v>
      </c>
      <c r="B39" s="1" t="s">
        <v>51</v>
      </c>
      <c r="D39" s="7">
        <v>2181.7799999999997</v>
      </c>
      <c r="E39" s="7">
        <v>0</v>
      </c>
      <c r="F39" s="7">
        <v>5931.26</v>
      </c>
      <c r="G39" s="7">
        <v>11490.580000000002</v>
      </c>
      <c r="H39" s="7">
        <v>0</v>
      </c>
      <c r="I39" s="7">
        <v>877.65</v>
      </c>
      <c r="J39" s="7">
        <v>0</v>
      </c>
      <c r="K39" s="7">
        <v>0</v>
      </c>
      <c r="L39" s="7">
        <v>0</v>
      </c>
      <c r="M39" s="7">
        <v>0</v>
      </c>
      <c r="N39" s="8">
        <v>10674.509999999998</v>
      </c>
      <c r="O39" s="8">
        <v>986</v>
      </c>
      <c r="P39" s="3">
        <f t="shared" si="1"/>
        <v>32141.780000000002</v>
      </c>
    </row>
    <row r="40" spans="1:16">
      <c r="A40" s="1" t="str">
        <f t="shared" si="4"/>
        <v>6666020205</v>
      </c>
      <c r="B40" s="1" t="s">
        <v>52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1634.36</v>
      </c>
      <c r="J40" s="7">
        <v>0</v>
      </c>
      <c r="K40" s="7">
        <v>0</v>
      </c>
      <c r="L40" s="7">
        <v>0</v>
      </c>
      <c r="M40" s="7">
        <v>0</v>
      </c>
      <c r="N40" s="8">
        <v>0</v>
      </c>
      <c r="O40" s="8">
        <v>0</v>
      </c>
      <c r="P40" s="3">
        <f t="shared" si="1"/>
        <v>1634.36</v>
      </c>
    </row>
    <row r="41" spans="1:16">
      <c r="A41" s="1" t="str">
        <f t="shared" si="4"/>
        <v>6666020204</v>
      </c>
      <c r="B41" s="1" t="s">
        <v>53</v>
      </c>
      <c r="D41" s="7">
        <v>0</v>
      </c>
      <c r="E41" s="7">
        <v>15009.669999999998</v>
      </c>
      <c r="F41" s="7">
        <v>0</v>
      </c>
      <c r="G41" s="7">
        <v>3655.12</v>
      </c>
      <c r="H41" s="7">
        <v>3890.68</v>
      </c>
      <c r="I41" s="7">
        <v>0</v>
      </c>
      <c r="J41" s="7">
        <v>4189.1099999999997</v>
      </c>
      <c r="K41" s="7">
        <v>0</v>
      </c>
      <c r="L41" s="7">
        <v>6228.7099999999991</v>
      </c>
      <c r="M41" s="7">
        <v>0</v>
      </c>
      <c r="N41" s="8">
        <v>24084.269999999997</v>
      </c>
      <c r="O41" s="8">
        <v>2738.9700000000003</v>
      </c>
      <c r="P41" s="3">
        <f t="shared" si="1"/>
        <v>59796.529999999992</v>
      </c>
    </row>
    <row r="42" spans="1:16">
      <c r="A42" s="1" t="str">
        <f t="shared" si="4"/>
        <v>6666020302</v>
      </c>
      <c r="B42" s="1" t="s">
        <v>54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8">
        <v>0</v>
      </c>
      <c r="O42" s="8">
        <v>0</v>
      </c>
      <c r="P42" s="3">
        <f t="shared" si="1"/>
        <v>0</v>
      </c>
    </row>
    <row r="43" spans="1:16">
      <c r="A43" s="1" t="str">
        <f t="shared" si="4"/>
        <v>6666020508</v>
      </c>
      <c r="B43" s="1" t="s">
        <v>55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8">
        <v>0</v>
      </c>
      <c r="O43" s="8">
        <v>0</v>
      </c>
      <c r="P43" s="3">
        <f t="shared" si="1"/>
        <v>0</v>
      </c>
    </row>
    <row r="44" spans="1:16">
      <c r="A44" s="1" t="str">
        <f t="shared" si="4"/>
        <v>6666020602</v>
      </c>
      <c r="B44" s="1" t="s">
        <v>56</v>
      </c>
      <c r="D44" s="7">
        <v>250367.4</v>
      </c>
      <c r="E44" s="7">
        <v>8277.6</v>
      </c>
      <c r="F44" s="7">
        <v>35808.33</v>
      </c>
      <c r="G44" s="7">
        <v>52565.79</v>
      </c>
      <c r="H44" s="7">
        <v>0</v>
      </c>
      <c r="I44" s="7">
        <v>28500</v>
      </c>
      <c r="J44" s="7">
        <v>11428.6</v>
      </c>
      <c r="K44" s="7">
        <v>28425</v>
      </c>
      <c r="L44" s="7">
        <v>0</v>
      </c>
      <c r="M44" s="7">
        <v>4333.33</v>
      </c>
      <c r="N44" s="8">
        <v>-3065.7900000000004</v>
      </c>
      <c r="O44" s="8">
        <v>-2502.3199999999997</v>
      </c>
      <c r="P44" s="3">
        <f t="shared" si="1"/>
        <v>414137.94</v>
      </c>
    </row>
    <row r="45" spans="1:16">
      <c r="A45" s="1" t="str">
        <f t="shared" si="4"/>
        <v>6666020701</v>
      </c>
      <c r="B45" s="1" t="s">
        <v>57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2">
        <v>0</v>
      </c>
      <c r="O45" s="12"/>
      <c r="P45" s="3">
        <f t="shared" si="1"/>
        <v>0</v>
      </c>
    </row>
    <row r="46" spans="1:16">
      <c r="A46" s="1" t="str">
        <f t="shared" si="4"/>
        <v>6666020802</v>
      </c>
      <c r="B46" s="1" t="s">
        <v>58</v>
      </c>
      <c r="D46" s="7">
        <v>418431.20999999996</v>
      </c>
      <c r="E46" s="7">
        <v>383489.2</v>
      </c>
      <c r="F46" s="7">
        <v>387172.48</v>
      </c>
      <c r="G46" s="7">
        <v>396206.69</v>
      </c>
      <c r="H46" s="7">
        <v>406226.64</v>
      </c>
      <c r="I46" s="7">
        <v>396995.51</v>
      </c>
      <c r="J46" s="7">
        <v>454577.11000000004</v>
      </c>
      <c r="K46" s="7">
        <v>372766.28</v>
      </c>
      <c r="L46" s="7">
        <v>424724.33</v>
      </c>
      <c r="M46" s="7">
        <v>354744.32000000001</v>
      </c>
      <c r="N46" s="8">
        <v>350209.61</v>
      </c>
      <c r="O46" s="8">
        <v>354338.36000000004</v>
      </c>
      <c r="P46" s="3">
        <f t="shared" si="1"/>
        <v>4699881.7399999993</v>
      </c>
    </row>
    <row r="47" spans="1:16">
      <c r="A47" s="1" t="str">
        <f t="shared" si="4"/>
        <v>6666020803</v>
      </c>
      <c r="B47" s="1" t="s">
        <v>59</v>
      </c>
      <c r="D47" s="7">
        <v>117000</v>
      </c>
      <c r="E47" s="7">
        <v>159092.84</v>
      </c>
      <c r="F47" s="7">
        <v>220166.97000000003</v>
      </c>
      <c r="G47" s="7">
        <v>213635.31</v>
      </c>
      <c r="H47" s="7">
        <v>229086.2</v>
      </c>
      <c r="I47" s="7">
        <v>145955.35999999999</v>
      </c>
      <c r="J47" s="7">
        <v>145560.18</v>
      </c>
      <c r="K47" s="7">
        <v>209836.5</v>
      </c>
      <c r="L47" s="7">
        <v>259278.81999999998</v>
      </c>
      <c r="M47" s="7">
        <v>265782.71999999997</v>
      </c>
      <c r="N47" s="8">
        <v>177138.64</v>
      </c>
      <c r="O47" s="8">
        <v>163165.52000000002</v>
      </c>
      <c r="P47" s="3">
        <f t="shared" si="1"/>
        <v>2305699.06</v>
      </c>
    </row>
    <row r="48" spans="1:16">
      <c r="A48" s="1" t="str">
        <f t="shared" si="4"/>
        <v>6666021100</v>
      </c>
      <c r="B48" s="1" t="s">
        <v>60</v>
      </c>
      <c r="D48" s="7">
        <v>169007</v>
      </c>
      <c r="E48" s="7">
        <v>160327.87</v>
      </c>
      <c r="F48" s="7">
        <v>259196.6</v>
      </c>
      <c r="G48" s="7">
        <v>44139.97</v>
      </c>
      <c r="H48" s="7">
        <v>355654</v>
      </c>
      <c r="I48" s="7">
        <v>155137.96</v>
      </c>
      <c r="J48" s="7">
        <v>293747.03999999998</v>
      </c>
      <c r="K48" s="7">
        <v>383621.31</v>
      </c>
      <c r="L48" s="7">
        <v>318729.52</v>
      </c>
      <c r="M48" s="7">
        <v>342168.25</v>
      </c>
      <c r="N48" s="8">
        <v>318396.90000000002</v>
      </c>
      <c r="O48" s="8">
        <v>166571.62</v>
      </c>
      <c r="P48" s="3">
        <f t="shared" si="1"/>
        <v>2966698.04</v>
      </c>
    </row>
    <row r="49" spans="1:16">
      <c r="A49" s="1" t="str">
        <f t="shared" si="4"/>
        <v>6666021902</v>
      </c>
      <c r="B49" s="1" t="s">
        <v>61</v>
      </c>
      <c r="D49" s="7">
        <v>271232.81</v>
      </c>
      <c r="E49" s="7">
        <v>279912.58999999997</v>
      </c>
      <c r="F49" s="7">
        <v>384671.94</v>
      </c>
      <c r="G49" s="7">
        <v>355616.37</v>
      </c>
      <c r="H49" s="7">
        <v>349619.36000000004</v>
      </c>
      <c r="I49" s="7">
        <v>311747.42</v>
      </c>
      <c r="J49" s="7">
        <v>348946.11</v>
      </c>
      <c r="K49" s="7">
        <v>299446.55</v>
      </c>
      <c r="L49" s="7">
        <v>376897.36</v>
      </c>
      <c r="M49" s="7">
        <v>344952.24</v>
      </c>
      <c r="N49" s="8">
        <v>347587.77999999997</v>
      </c>
      <c r="O49" s="8">
        <v>312630.18999999994</v>
      </c>
      <c r="P49" s="3">
        <f t="shared" si="1"/>
        <v>3983260.7199999997</v>
      </c>
    </row>
    <row r="50" spans="1:16">
      <c r="A50" s="1" t="str">
        <f t="shared" si="4"/>
        <v>6666022100</v>
      </c>
      <c r="B50" s="1" t="s">
        <v>62</v>
      </c>
      <c r="D50" s="7">
        <v>503630.23</v>
      </c>
      <c r="E50" s="7">
        <v>513645.39</v>
      </c>
      <c r="F50" s="7">
        <v>478565.48</v>
      </c>
      <c r="G50" s="7">
        <v>469139.33</v>
      </c>
      <c r="H50" s="7">
        <v>548166.59</v>
      </c>
      <c r="I50" s="7">
        <v>438070.66</v>
      </c>
      <c r="J50" s="7">
        <v>346410.4</v>
      </c>
      <c r="K50" s="7">
        <v>486337.76</v>
      </c>
      <c r="L50" s="7">
        <v>461454.96</v>
      </c>
      <c r="M50" s="7">
        <v>541918.61</v>
      </c>
      <c r="N50" s="8">
        <v>491845.2</v>
      </c>
      <c r="O50" s="8">
        <v>510429.44</v>
      </c>
      <c r="P50" s="3">
        <f t="shared" si="1"/>
        <v>5789614.0500000007</v>
      </c>
    </row>
    <row r="51" spans="1:16">
      <c r="A51" s="1" t="str">
        <f t="shared" si="4"/>
        <v>6666022300</v>
      </c>
      <c r="B51" s="1" t="s">
        <v>63</v>
      </c>
      <c r="D51" s="11">
        <v>203815.18</v>
      </c>
      <c r="E51" s="11">
        <v>328664.92</v>
      </c>
      <c r="F51" s="11"/>
      <c r="G51" s="11"/>
      <c r="H51" s="11"/>
      <c r="I51" s="11"/>
      <c r="J51" s="11"/>
      <c r="K51" s="11"/>
      <c r="L51" s="11"/>
      <c r="M51" s="11"/>
      <c r="N51" s="12">
        <v>0</v>
      </c>
      <c r="O51" s="12"/>
      <c r="P51" s="3">
        <f t="shared" si="1"/>
        <v>532480.1</v>
      </c>
    </row>
    <row r="52" spans="1:16">
      <c r="A52" s="1" t="str">
        <f t="shared" si="4"/>
        <v>6666029900</v>
      </c>
      <c r="B52" s="1" t="s">
        <v>64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8">
        <v>0</v>
      </c>
      <c r="O52" s="8">
        <v>13473.53</v>
      </c>
      <c r="P52" s="3">
        <f t="shared" si="1"/>
        <v>13473.53</v>
      </c>
    </row>
    <row r="53" spans="1:16">
      <c r="A53" s="1" t="str">
        <f t="shared" si="4"/>
        <v>6666029997</v>
      </c>
      <c r="B53" s="1" t="s">
        <v>65</v>
      </c>
      <c r="C53" s="1" t="s">
        <v>338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5540000</v>
      </c>
      <c r="K53" s="7">
        <v>-5540000</v>
      </c>
      <c r="L53" s="7">
        <v>1200000</v>
      </c>
      <c r="M53" s="7">
        <v>0</v>
      </c>
      <c r="N53" s="8">
        <v>0</v>
      </c>
      <c r="O53" s="8">
        <v>0</v>
      </c>
      <c r="P53" s="3">
        <f t="shared" si="1"/>
        <v>1200000</v>
      </c>
    </row>
    <row r="54" spans="1:16">
      <c r="A54" s="1" t="str">
        <f t="shared" si="4"/>
        <v>6666020495</v>
      </c>
      <c r="B54" s="1" t="s">
        <v>66</v>
      </c>
      <c r="D54" s="7">
        <v>2753.93</v>
      </c>
      <c r="E54" s="7">
        <v>4758.7700000000004</v>
      </c>
      <c r="F54" s="7">
        <v>0</v>
      </c>
      <c r="G54" s="7">
        <v>15432.170000000002</v>
      </c>
      <c r="H54" s="7">
        <v>18167.129999999997</v>
      </c>
      <c r="I54" s="7">
        <v>11071.62</v>
      </c>
      <c r="J54" s="7">
        <v>17946.91</v>
      </c>
      <c r="K54" s="7">
        <v>15896.829999999998</v>
      </c>
      <c r="L54" s="7">
        <v>4536.1000000000004</v>
      </c>
      <c r="M54" s="7">
        <v>9679.6500000000015</v>
      </c>
      <c r="N54" s="8">
        <v>9600.98</v>
      </c>
      <c r="O54" s="8">
        <v>6145.53</v>
      </c>
      <c r="P54" s="3">
        <f t="shared" si="1"/>
        <v>115989.62000000001</v>
      </c>
    </row>
    <row r="55" spans="1:16">
      <c r="A55" s="1" t="str">
        <f t="shared" si="4"/>
        <v>6666030300</v>
      </c>
      <c r="B55" s="1" t="s">
        <v>67</v>
      </c>
      <c r="D55" s="7">
        <v>4000</v>
      </c>
      <c r="E55" s="7">
        <v>0</v>
      </c>
      <c r="F55" s="7">
        <v>200891.9</v>
      </c>
      <c r="G55" s="7">
        <v>0</v>
      </c>
      <c r="H55" s="7">
        <v>166385.35</v>
      </c>
      <c r="I55" s="7">
        <v>0</v>
      </c>
      <c r="J55" s="7">
        <v>0</v>
      </c>
      <c r="K55" s="7">
        <v>-3792</v>
      </c>
      <c r="L55" s="7">
        <v>76085.84</v>
      </c>
      <c r="M55" s="7">
        <v>112792</v>
      </c>
      <c r="N55" s="8">
        <v>31581.75</v>
      </c>
      <c r="O55" s="8">
        <v>93957.15</v>
      </c>
      <c r="P55" s="3">
        <f t="shared" si="1"/>
        <v>681901.99</v>
      </c>
    </row>
    <row r="56" spans="1:16">
      <c r="A56" s="1" t="str">
        <f t="shared" si="4"/>
        <v>6666031200</v>
      </c>
      <c r="B56" s="1" t="s">
        <v>68</v>
      </c>
      <c r="D56" s="7">
        <v>0</v>
      </c>
      <c r="E56" s="7">
        <v>262.25</v>
      </c>
      <c r="F56" s="7">
        <v>133.84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8">
        <v>0</v>
      </c>
      <c r="O56" s="8">
        <v>0</v>
      </c>
      <c r="P56" s="3">
        <f t="shared" si="1"/>
        <v>396.09000000000003</v>
      </c>
    </row>
    <row r="57" spans="1:16">
      <c r="A57" s="1" t="str">
        <f t="shared" si="4"/>
        <v>6666050107</v>
      </c>
      <c r="B57" s="1" t="s">
        <v>69</v>
      </c>
      <c r="D57" s="7">
        <v>13120.52</v>
      </c>
      <c r="E57" s="7">
        <v>0</v>
      </c>
      <c r="F57" s="7">
        <v>0</v>
      </c>
      <c r="G57" s="7">
        <v>8449.6799999999985</v>
      </c>
      <c r="H57" s="7">
        <v>0</v>
      </c>
      <c r="I57" s="7">
        <v>2992.17</v>
      </c>
      <c r="J57" s="7">
        <v>2218.0700000000002</v>
      </c>
      <c r="K57" s="7">
        <v>-907.8900000000001</v>
      </c>
      <c r="L57" s="7">
        <v>0</v>
      </c>
      <c r="M57" s="7">
        <v>3223.0800000000004</v>
      </c>
      <c r="N57" s="8">
        <v>0</v>
      </c>
      <c r="O57" s="8">
        <v>2606.75</v>
      </c>
      <c r="P57" s="3">
        <f t="shared" si="1"/>
        <v>31702.379999999997</v>
      </c>
    </row>
    <row r="58" spans="1:16">
      <c r="A58" s="1" t="str">
        <f t="shared" si="4"/>
        <v>6666050309</v>
      </c>
      <c r="B58" s="1" t="s">
        <v>34</v>
      </c>
      <c r="C58" s="1" t="s">
        <v>338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8"/>
      <c r="O58" s="8"/>
      <c r="P58" s="3">
        <f t="shared" si="1"/>
        <v>0</v>
      </c>
    </row>
    <row r="59" spans="1:16">
      <c r="A59" s="1" t="str">
        <f t="shared" si="4"/>
        <v>6666050312</v>
      </c>
      <c r="B59" s="1" t="s">
        <v>70</v>
      </c>
      <c r="C59" s="1" t="s">
        <v>338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4">
        <v>0</v>
      </c>
      <c r="O59" s="14"/>
      <c r="P59" s="3">
        <f t="shared" si="1"/>
        <v>0</v>
      </c>
    </row>
    <row r="60" spans="1:16">
      <c r="A60" s="1" t="str">
        <f t="shared" si="4"/>
        <v>6666050320</v>
      </c>
      <c r="B60" s="1" t="s">
        <v>71</v>
      </c>
      <c r="D60" s="7">
        <v>0</v>
      </c>
      <c r="E60" s="7">
        <v>3963.93</v>
      </c>
      <c r="F60" s="7">
        <v>0</v>
      </c>
      <c r="G60" s="7">
        <v>0</v>
      </c>
      <c r="H60" s="7">
        <v>741.61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8">
        <v>0</v>
      </c>
      <c r="O60" s="8">
        <v>2016220.71</v>
      </c>
      <c r="P60" s="3">
        <f t="shared" si="1"/>
        <v>2020926.25</v>
      </c>
    </row>
    <row r="61" spans="1:16">
      <c r="A61" s="1" t="str">
        <f t="shared" si="4"/>
        <v>6666070400</v>
      </c>
      <c r="B61" s="1" t="s">
        <v>72</v>
      </c>
      <c r="D61" s="7">
        <v>182975.77</v>
      </c>
      <c r="E61" s="7">
        <v>343449.13</v>
      </c>
      <c r="F61" s="7">
        <v>45408.630000000005</v>
      </c>
      <c r="G61" s="7">
        <v>42867.71</v>
      </c>
      <c r="H61" s="7">
        <v>116951.03</v>
      </c>
      <c r="I61" s="7">
        <v>239778.85</v>
      </c>
      <c r="J61" s="7">
        <v>91933.29</v>
      </c>
      <c r="K61" s="7">
        <v>90305.19</v>
      </c>
      <c r="L61" s="7">
        <v>132197.19</v>
      </c>
      <c r="M61" s="7">
        <v>83424.7</v>
      </c>
      <c r="N61" s="8">
        <v>527524.48</v>
      </c>
      <c r="O61" s="8">
        <v>77088.23</v>
      </c>
      <c r="P61" s="3">
        <f t="shared" si="1"/>
        <v>1973904.1999999997</v>
      </c>
    </row>
    <row r="62" spans="1:16">
      <c r="A62" s="1" t="str">
        <f t="shared" si="4"/>
        <v>5207000012</v>
      </c>
      <c r="B62" s="1" t="s">
        <v>73</v>
      </c>
      <c r="C62" s="1" t="s">
        <v>338</v>
      </c>
      <c r="D62" s="7">
        <v>0</v>
      </c>
      <c r="E62" s="7">
        <v>0</v>
      </c>
      <c r="F62" s="7">
        <v>0</v>
      </c>
      <c r="G62" s="7">
        <v>143250.19999999998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8">
        <v>0</v>
      </c>
      <c r="O62" s="8">
        <v>0</v>
      </c>
      <c r="P62" s="3">
        <f t="shared" si="1"/>
        <v>143250.19999999998</v>
      </c>
    </row>
    <row r="63" spans="1:16">
      <c r="A63" s="1" t="str">
        <f t="shared" si="4"/>
        <v>6666070100</v>
      </c>
      <c r="B63" s="1" t="s">
        <v>74</v>
      </c>
      <c r="D63" s="7">
        <v>0</v>
      </c>
      <c r="E63" s="7">
        <v>0</v>
      </c>
      <c r="F63" s="7">
        <v>0</v>
      </c>
      <c r="G63" s="7">
        <v>12870.9</v>
      </c>
      <c r="H63" s="7">
        <v>0</v>
      </c>
      <c r="I63" s="7">
        <v>7471.18</v>
      </c>
      <c r="J63" s="7">
        <v>0</v>
      </c>
      <c r="K63" s="7">
        <v>0</v>
      </c>
      <c r="L63" s="7">
        <v>0</v>
      </c>
      <c r="M63" s="7">
        <v>0</v>
      </c>
      <c r="N63" s="8">
        <v>293.83999999999997</v>
      </c>
      <c r="O63" s="8">
        <v>559773.13</v>
      </c>
      <c r="P63" s="3">
        <f t="shared" si="1"/>
        <v>580409.05000000005</v>
      </c>
    </row>
    <row r="64" spans="1:16">
      <c r="A64" s="1" t="str">
        <f t="shared" si="4"/>
        <v>5207000011</v>
      </c>
      <c r="B64" s="1" t="s">
        <v>75</v>
      </c>
      <c r="C64" s="1" t="s">
        <v>338</v>
      </c>
      <c r="D64" s="7">
        <v>0</v>
      </c>
      <c r="E64" s="7">
        <v>0</v>
      </c>
      <c r="F64" s="7">
        <v>0</v>
      </c>
      <c r="G64" s="7">
        <v>-0.42999999999999994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8">
        <v>0</v>
      </c>
      <c r="O64" s="8">
        <v>0</v>
      </c>
      <c r="P64" s="3">
        <f t="shared" si="1"/>
        <v>-0.42999999999999994</v>
      </c>
    </row>
    <row r="65" spans="1:16">
      <c r="A65" s="1" t="str">
        <f t="shared" si="4"/>
        <v>6666093800</v>
      </c>
      <c r="B65" s="1" t="s">
        <v>76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590.61</v>
      </c>
      <c r="K65" s="7">
        <v>0</v>
      </c>
      <c r="L65" s="7">
        <v>0</v>
      </c>
      <c r="M65" s="7">
        <v>0</v>
      </c>
      <c r="N65" s="8">
        <v>0</v>
      </c>
      <c r="O65" s="8">
        <v>0</v>
      </c>
      <c r="P65" s="3">
        <f t="shared" si="1"/>
        <v>590.61</v>
      </c>
    </row>
    <row r="66" spans="1:16">
      <c r="A66" s="1" t="str">
        <f t="shared" si="4"/>
        <v>6666020301</v>
      </c>
      <c r="B66" s="1" t="s">
        <v>77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153069.13999999998</v>
      </c>
      <c r="L66" s="7">
        <v>0</v>
      </c>
      <c r="M66" s="7">
        <v>78293.660000000018</v>
      </c>
      <c r="N66" s="8">
        <v>27039.23</v>
      </c>
      <c r="O66" s="8">
        <v>29132.9</v>
      </c>
      <c r="P66" s="3">
        <f t="shared" si="1"/>
        <v>287534.93</v>
      </c>
    </row>
    <row r="67" spans="1:16">
      <c r="A67" s="1" t="str">
        <f t="shared" si="4"/>
        <v>6666029996</v>
      </c>
      <c r="B67" s="1" t="s">
        <v>78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734.6</v>
      </c>
      <c r="L67" s="7">
        <v>0</v>
      </c>
      <c r="M67" s="7">
        <v>0</v>
      </c>
      <c r="N67" s="8">
        <v>-0.02</v>
      </c>
      <c r="O67" s="8">
        <v>0</v>
      </c>
      <c r="P67" s="3">
        <f t="shared" si="1"/>
        <v>734.58</v>
      </c>
    </row>
    <row r="68" spans="1:16">
      <c r="A68" s="9" t="str">
        <f>B68</f>
        <v>*   CS_Fix Cost</v>
      </c>
      <c r="B68" s="9" t="s">
        <v>79</v>
      </c>
      <c r="D68" s="9">
        <v>2183761.3099999996</v>
      </c>
      <c r="E68" s="9">
        <v>2324007.7300000004</v>
      </c>
      <c r="F68" s="9">
        <v>2572479.5899999989</v>
      </c>
      <c r="G68" s="9">
        <v>1378822.2400000002</v>
      </c>
      <c r="H68" s="9">
        <v>2301685.6299999994</v>
      </c>
      <c r="I68" s="9">
        <v>1904282.8599999999</v>
      </c>
      <c r="J68" s="9">
        <v>7372824.0599999996</v>
      </c>
      <c r="K68" s="9">
        <v>-3323643.6599999997</v>
      </c>
      <c r="L68" s="9">
        <v>3289366.3899999997</v>
      </c>
      <c r="M68" s="9">
        <v>1965043.5300000003</v>
      </c>
      <c r="N68" s="10">
        <f>SUM(N26:N67)</f>
        <v>2373976.2999999998</v>
      </c>
      <c r="O68" s="10">
        <f>SUM(O26:O67)</f>
        <v>4408534.7300000004</v>
      </c>
      <c r="P68" s="3">
        <f t="shared" si="1"/>
        <v>28751140.710000001</v>
      </c>
    </row>
    <row r="69" spans="1:16">
      <c r="A69" s="1" t="str">
        <f t="shared" ref="A69:A71" si="5">MID(B69,5,10)</f>
        <v>6666110203</v>
      </c>
      <c r="B69" s="1" t="s">
        <v>80</v>
      </c>
      <c r="C69" s="1" t="s">
        <v>338</v>
      </c>
      <c r="D69" s="7">
        <v>635255.1</v>
      </c>
      <c r="E69" s="7">
        <v>1301950.83</v>
      </c>
      <c r="F69" s="7">
        <v>614077.75000000012</v>
      </c>
      <c r="G69" s="7">
        <v>847830.31</v>
      </c>
      <c r="H69" s="7">
        <v>883367.92999999993</v>
      </c>
      <c r="I69" s="7">
        <v>840452.82</v>
      </c>
      <c r="J69" s="7">
        <v>1071892.8499999999</v>
      </c>
      <c r="K69" s="7">
        <v>726029.1</v>
      </c>
      <c r="L69" s="7">
        <v>682006.6</v>
      </c>
      <c r="M69" s="7">
        <v>646678.72</v>
      </c>
      <c r="N69" s="8">
        <v>747183.38</v>
      </c>
      <c r="O69" s="8">
        <v>441132.61999999994</v>
      </c>
      <c r="P69" s="3">
        <f t="shared" ref="P69:P119" si="6">SUM(D69:O69)</f>
        <v>9437858.0099999979</v>
      </c>
    </row>
    <row r="70" spans="1:16">
      <c r="A70" s="1" t="str">
        <f t="shared" si="5"/>
        <v>6666050307</v>
      </c>
      <c r="B70" s="1" t="s">
        <v>81</v>
      </c>
      <c r="C70" s="1" t="s">
        <v>338</v>
      </c>
      <c r="D70" s="7">
        <v>-871603.57000000007</v>
      </c>
      <c r="E70" s="7">
        <v>-1220222.5999999999</v>
      </c>
      <c r="F70" s="7">
        <v>-270165.76000000001</v>
      </c>
      <c r="G70" s="7">
        <v>421964.23999999993</v>
      </c>
      <c r="H70" s="7">
        <v>291359.25</v>
      </c>
      <c r="I70" s="7">
        <v>244663.13999999998</v>
      </c>
      <c r="J70" s="7">
        <v>-1965157.71</v>
      </c>
      <c r="K70" s="7">
        <v>-3501466.2199999997</v>
      </c>
      <c r="L70" s="7">
        <v>568358.84</v>
      </c>
      <c r="M70" s="7">
        <v>-568239.97</v>
      </c>
      <c r="N70" s="8">
        <v>-2471282.77</v>
      </c>
      <c r="O70" s="8">
        <v>-12352758.390000001</v>
      </c>
      <c r="P70" s="3">
        <f t="shared" si="6"/>
        <v>-21694551.52</v>
      </c>
    </row>
    <row r="71" spans="1:16">
      <c r="A71" s="1" t="str">
        <f t="shared" si="5"/>
        <v>6666050312</v>
      </c>
      <c r="B71" s="1" t="s">
        <v>70</v>
      </c>
      <c r="C71" s="1" t="s">
        <v>338</v>
      </c>
      <c r="D71" s="7">
        <v>53193.58</v>
      </c>
      <c r="E71" s="7">
        <v>17980.16</v>
      </c>
      <c r="F71" s="7">
        <v>165892.26</v>
      </c>
      <c r="G71" s="7">
        <v>-40250.289999999979</v>
      </c>
      <c r="H71" s="7">
        <v>38201.180000000008</v>
      </c>
      <c r="I71" s="7">
        <v>-12563.35</v>
      </c>
      <c r="J71" s="7">
        <v>126605.87000000002</v>
      </c>
      <c r="K71" s="7">
        <v>4491082.45</v>
      </c>
      <c r="L71" s="7">
        <v>-135951.56</v>
      </c>
      <c r="M71" s="7">
        <v>956270.06</v>
      </c>
      <c r="N71" s="8">
        <v>2258145.0099999998</v>
      </c>
      <c r="O71" s="8">
        <v>14317672.35</v>
      </c>
      <c r="P71" s="3">
        <f t="shared" si="6"/>
        <v>22236277.719999999</v>
      </c>
    </row>
    <row r="72" spans="1:16">
      <c r="A72" s="9" t="str">
        <f>B72</f>
        <v>*   CS_Variable Cost</v>
      </c>
      <c r="B72" s="9" t="s">
        <v>82</v>
      </c>
      <c r="D72" s="9">
        <v>-183154.89000000007</v>
      </c>
      <c r="E72" s="9">
        <v>99708.390000000247</v>
      </c>
      <c r="F72" s="9">
        <v>509804.25000000006</v>
      </c>
      <c r="G72" s="9">
        <v>1229544.26</v>
      </c>
      <c r="H72" s="9">
        <v>1212928.3599999999</v>
      </c>
      <c r="I72" s="9">
        <v>1072552.6100000001</v>
      </c>
      <c r="J72" s="9">
        <v>-766658.99</v>
      </c>
      <c r="K72" s="9">
        <v>1715645.330000001</v>
      </c>
      <c r="L72" s="9">
        <v>1114413.8800000001</v>
      </c>
      <c r="M72" s="9">
        <v>1034708.81</v>
      </c>
      <c r="N72" s="10">
        <f>SUM(N69:N71)</f>
        <v>534045.61999999965</v>
      </c>
      <c r="O72" s="10">
        <f>SUM(O69:O71)</f>
        <v>2406046.5799999982</v>
      </c>
      <c r="P72" s="3">
        <f t="shared" si="6"/>
        <v>9979584.209999999</v>
      </c>
    </row>
    <row r="73" spans="1:16">
      <c r="A73" s="1" t="str">
        <f t="shared" ref="A73" si="7">MID(B73,5,10)</f>
        <v>6666100203</v>
      </c>
      <c r="B73" s="1" t="s">
        <v>83</v>
      </c>
      <c r="C73" s="1" t="s">
        <v>338</v>
      </c>
      <c r="D73" s="7">
        <v>988000</v>
      </c>
      <c r="E73" s="7">
        <v>988000</v>
      </c>
      <c r="F73" s="7">
        <v>463611.94000000041</v>
      </c>
      <c r="G73" s="7">
        <v>988000</v>
      </c>
      <c r="H73" s="7">
        <v>988000</v>
      </c>
      <c r="I73" s="7">
        <v>988000</v>
      </c>
      <c r="J73" s="7">
        <v>14195331.67</v>
      </c>
      <c r="K73" s="7">
        <v>14195331.67</v>
      </c>
      <c r="L73" s="7">
        <v>15301431.18</v>
      </c>
      <c r="M73" s="7">
        <v>18784764.510000002</v>
      </c>
      <c r="N73" s="8">
        <v>18789834.849999998</v>
      </c>
      <c r="O73" s="8">
        <v>19265795.969999999</v>
      </c>
      <c r="P73" s="3">
        <f t="shared" si="6"/>
        <v>105936101.78999999</v>
      </c>
    </row>
    <row r="74" spans="1:16">
      <c r="A74" s="9" t="str">
        <f>B74</f>
        <v>*   CS_Obsolescence</v>
      </c>
      <c r="B74" s="9" t="s">
        <v>84</v>
      </c>
      <c r="D74" s="9">
        <v>988000</v>
      </c>
      <c r="E74" s="9">
        <v>988000</v>
      </c>
      <c r="F74" s="9">
        <v>463611.94000000041</v>
      </c>
      <c r="G74" s="9">
        <v>988000</v>
      </c>
      <c r="H74" s="9">
        <v>988000</v>
      </c>
      <c r="I74" s="9">
        <v>988000</v>
      </c>
      <c r="J74" s="9">
        <v>14195331.67</v>
      </c>
      <c r="K74" s="9">
        <v>14195331.67</v>
      </c>
      <c r="L74" s="9">
        <v>15301431.18</v>
      </c>
      <c r="M74" s="9">
        <v>18784764.510000002</v>
      </c>
      <c r="N74" s="10">
        <f>N73</f>
        <v>18789834.849999998</v>
      </c>
      <c r="O74" s="10">
        <f>O73</f>
        <v>19265795.969999999</v>
      </c>
      <c r="P74" s="3">
        <f t="shared" si="6"/>
        <v>105936101.78999999</v>
      </c>
    </row>
    <row r="75" spans="1:16">
      <c r="A75" s="1" t="str">
        <f t="shared" ref="A75" si="8">MID(B75,5,10)</f>
        <v>5301070000</v>
      </c>
      <c r="B75" s="1" t="s">
        <v>85</v>
      </c>
      <c r="C75" s="1" t="s">
        <v>338</v>
      </c>
      <c r="D75" s="7">
        <v>-2239368.6</v>
      </c>
      <c r="E75" s="7">
        <v>-2654213</v>
      </c>
      <c r="F75" s="7">
        <v>-3081167</v>
      </c>
      <c r="G75" s="7">
        <v>-2856538</v>
      </c>
      <c r="H75" s="7">
        <v>-3630818</v>
      </c>
      <c r="I75" s="7">
        <v>-2964930</v>
      </c>
      <c r="J75" s="7">
        <v>-3556727</v>
      </c>
      <c r="K75" s="7">
        <v>-2353264</v>
      </c>
      <c r="L75" s="7">
        <v>-3010314</v>
      </c>
      <c r="M75" s="7">
        <v>-2986020</v>
      </c>
      <c r="N75" s="8">
        <v>-3854287</v>
      </c>
      <c r="O75" s="8">
        <v>-1917297</v>
      </c>
      <c r="P75" s="3">
        <f t="shared" si="6"/>
        <v>-35104943.600000001</v>
      </c>
    </row>
    <row r="76" spans="1:16">
      <c r="A76" s="9" t="str">
        <f>B76</f>
        <v>*   CS_Reselling</v>
      </c>
      <c r="B76" s="9" t="s">
        <v>86</v>
      </c>
      <c r="D76" s="9">
        <v>-2239368.6</v>
      </c>
      <c r="E76" s="9">
        <v>-2654213</v>
      </c>
      <c r="F76" s="9">
        <v>-3081167</v>
      </c>
      <c r="G76" s="9">
        <v>-2856538</v>
      </c>
      <c r="H76" s="9">
        <v>-3630818</v>
      </c>
      <c r="I76" s="9">
        <v>-2964930</v>
      </c>
      <c r="J76" s="9">
        <v>-3556727</v>
      </c>
      <c r="K76" s="9">
        <v>-2353264</v>
      </c>
      <c r="L76" s="9">
        <v>-3010314</v>
      </c>
      <c r="M76" s="9">
        <v>-2986020</v>
      </c>
      <c r="N76" s="10">
        <f>N75</f>
        <v>-3854287</v>
      </c>
      <c r="O76" s="10">
        <f>O75</f>
        <v>-1917297</v>
      </c>
      <c r="P76" s="3">
        <f t="shared" si="6"/>
        <v>-35104943.600000001</v>
      </c>
    </row>
    <row r="77" spans="1:16">
      <c r="A77" s="1" t="str">
        <f t="shared" ref="A77" si="9">MID(B77,5,10)</f>
        <v>6666021602</v>
      </c>
      <c r="B77" s="1" t="s">
        <v>87</v>
      </c>
      <c r="D77" s="7">
        <v>230007</v>
      </c>
      <c r="E77" s="7">
        <v>62217.33</v>
      </c>
      <c r="F77" s="7">
        <v>78890.16</v>
      </c>
      <c r="G77" s="7">
        <v>84795.27</v>
      </c>
      <c r="H77" s="7">
        <v>75669.119999999995</v>
      </c>
      <c r="I77" s="7">
        <v>124352.69</v>
      </c>
      <c r="J77" s="7">
        <v>67431.539999999994</v>
      </c>
      <c r="K77" s="7">
        <v>87826.65</v>
      </c>
      <c r="L77" s="7">
        <v>72050.2</v>
      </c>
      <c r="M77" s="7">
        <v>95186.78</v>
      </c>
      <c r="N77" s="8">
        <v>134822.74</v>
      </c>
      <c r="O77" s="8">
        <v>126848.22</v>
      </c>
      <c r="P77" s="3">
        <f t="shared" si="6"/>
        <v>1240097.7</v>
      </c>
    </row>
    <row r="78" spans="1:16">
      <c r="A78" s="9" t="str">
        <f>B78</f>
        <v>*   CS_Fix Utilities</v>
      </c>
      <c r="B78" s="9" t="s">
        <v>88</v>
      </c>
      <c r="D78" s="9">
        <v>230007</v>
      </c>
      <c r="E78" s="9">
        <v>62217.33</v>
      </c>
      <c r="F78" s="9">
        <v>78890.16</v>
      </c>
      <c r="G78" s="9">
        <v>84795.27</v>
      </c>
      <c r="H78" s="9">
        <v>75669.119999999995</v>
      </c>
      <c r="I78" s="9">
        <v>124352.69</v>
      </c>
      <c r="J78" s="9">
        <v>67431.539999999994</v>
      </c>
      <c r="K78" s="9">
        <v>87826.65</v>
      </c>
      <c r="L78" s="9">
        <v>72050.2</v>
      </c>
      <c r="M78" s="9">
        <v>95186.78</v>
      </c>
      <c r="N78" s="10">
        <f>N77</f>
        <v>134822.74</v>
      </c>
      <c r="O78" s="10">
        <f>O77</f>
        <v>126848.22</v>
      </c>
      <c r="P78" s="3">
        <f t="shared" si="6"/>
        <v>1240097.7</v>
      </c>
    </row>
    <row r="79" spans="1:16">
      <c r="A79" s="1" t="str">
        <f t="shared" ref="A79:A81" si="10">MID(B79,5,10)</f>
        <v>6666021600</v>
      </c>
      <c r="B79" s="1" t="s">
        <v>89</v>
      </c>
      <c r="D79" s="7">
        <v>2239796.5699999998</v>
      </c>
      <c r="E79" s="7">
        <v>-84434.4</v>
      </c>
      <c r="F79" s="7">
        <v>1220370.28</v>
      </c>
      <c r="G79" s="7">
        <v>1257469.3799999999</v>
      </c>
      <c r="H79" s="7">
        <v>1627829.61</v>
      </c>
      <c r="I79" s="7">
        <v>1096127.83</v>
      </c>
      <c r="J79" s="7">
        <v>1607808.97</v>
      </c>
      <c r="K79" s="7">
        <v>1353614.08</v>
      </c>
      <c r="L79" s="7">
        <v>1256142.69</v>
      </c>
      <c r="M79" s="7">
        <v>1284593.77</v>
      </c>
      <c r="N79" s="8">
        <v>1434922.92</v>
      </c>
      <c r="O79" s="8">
        <v>1009644.99</v>
      </c>
      <c r="P79" s="3">
        <f t="shared" si="6"/>
        <v>15303886.689999999</v>
      </c>
    </row>
    <row r="80" spans="1:16">
      <c r="A80" s="1" t="str">
        <f t="shared" si="10"/>
        <v>6666021603</v>
      </c>
      <c r="B80" s="1" t="s">
        <v>90</v>
      </c>
      <c r="D80" s="7">
        <v>0</v>
      </c>
      <c r="E80" s="7">
        <v>24368.13</v>
      </c>
      <c r="F80" s="7">
        <v>24968.799999999999</v>
      </c>
      <c r="G80" s="7">
        <v>22424.76</v>
      </c>
      <c r="H80" s="7">
        <v>27947.87</v>
      </c>
      <c r="I80" s="7">
        <v>25349.71</v>
      </c>
      <c r="J80" s="7">
        <v>28073.79</v>
      </c>
      <c r="K80" s="7">
        <v>28463.05</v>
      </c>
      <c r="L80" s="7">
        <v>27427.31</v>
      </c>
      <c r="M80" s="7">
        <v>24110.63</v>
      </c>
      <c r="N80" s="8">
        <v>26421.119999999999</v>
      </c>
      <c r="O80" s="8">
        <v>55516.91</v>
      </c>
      <c r="P80" s="3">
        <f t="shared" si="6"/>
        <v>315072.07999999996</v>
      </c>
    </row>
    <row r="81" spans="1:16">
      <c r="A81" s="1" t="str">
        <f t="shared" si="10"/>
        <v>6666021604</v>
      </c>
      <c r="B81" s="1" t="s">
        <v>91</v>
      </c>
      <c r="D81" s="15">
        <v>1497639.6</v>
      </c>
      <c r="E81" s="15">
        <v>178211.71000000002</v>
      </c>
      <c r="F81" s="15">
        <v>875304.90999999992</v>
      </c>
      <c r="G81" s="15">
        <v>627770.71</v>
      </c>
      <c r="H81" s="15">
        <v>754248.62</v>
      </c>
      <c r="I81" s="15">
        <v>464942.89999999997</v>
      </c>
      <c r="J81" s="15">
        <v>764763.26</v>
      </c>
      <c r="K81" s="15">
        <v>581278.99</v>
      </c>
      <c r="L81" s="15">
        <v>911363</v>
      </c>
      <c r="M81" s="15">
        <v>746221.40999999992</v>
      </c>
      <c r="N81" s="16">
        <v>949164.59</v>
      </c>
      <c r="O81" s="16">
        <v>816005.44</v>
      </c>
      <c r="P81" s="3">
        <f t="shared" si="6"/>
        <v>9166915.1400000006</v>
      </c>
    </row>
    <row r="82" spans="1:16">
      <c r="A82" s="9" t="str">
        <f>B82</f>
        <v>*   CS_Variable Utilities</v>
      </c>
      <c r="B82" s="9" t="s">
        <v>92</v>
      </c>
      <c r="D82" s="9">
        <v>3737436.17</v>
      </c>
      <c r="E82" s="9">
        <v>118145.44</v>
      </c>
      <c r="F82" s="9">
        <v>2120643.9900000002</v>
      </c>
      <c r="G82" s="9">
        <v>1907664.8499999999</v>
      </c>
      <c r="H82" s="9">
        <v>2410026.1</v>
      </c>
      <c r="I82" s="9">
        <v>1586420.44</v>
      </c>
      <c r="J82" s="9">
        <v>2400646.02</v>
      </c>
      <c r="K82" s="9">
        <v>1963356.1200000003</v>
      </c>
      <c r="L82" s="9">
        <v>2194933</v>
      </c>
      <c r="M82" s="9">
        <v>2054925.81</v>
      </c>
      <c r="N82" s="10">
        <f>SUM(N79:N81)</f>
        <v>2410508.63</v>
      </c>
      <c r="O82" s="10">
        <f>SUM(O79:O81)</f>
        <v>1881167.3399999999</v>
      </c>
      <c r="P82" s="3">
        <f t="shared" si="6"/>
        <v>24785873.909999996</v>
      </c>
    </row>
    <row r="83" spans="1:16">
      <c r="A83" s="1" t="str">
        <f t="shared" ref="A83:A89" si="11">MID(B83,5,10)</f>
        <v>5001010206</v>
      </c>
      <c r="B83" s="1" t="s">
        <v>93</v>
      </c>
      <c r="D83" s="7">
        <v>127248.4</v>
      </c>
      <c r="E83" s="7">
        <v>327528.41000000003</v>
      </c>
      <c r="F83" s="7">
        <v>183177.14999999997</v>
      </c>
      <c r="G83" s="7">
        <v>181500.38999999998</v>
      </c>
      <c r="H83" s="7">
        <v>184096.44</v>
      </c>
      <c r="I83" s="7">
        <v>211901.43999999997</v>
      </c>
      <c r="J83" s="7">
        <v>181292.82</v>
      </c>
      <c r="K83" s="7">
        <v>139516.21000000002</v>
      </c>
      <c r="L83" s="7">
        <v>179315.44</v>
      </c>
      <c r="M83" s="7">
        <v>171721.94</v>
      </c>
      <c r="N83" s="8">
        <v>164765.45000000001</v>
      </c>
      <c r="O83" s="8">
        <v>164101.75</v>
      </c>
      <c r="P83" s="3">
        <f t="shared" si="6"/>
        <v>2216165.84</v>
      </c>
    </row>
    <row r="84" spans="1:16">
      <c r="A84" s="1" t="str">
        <f t="shared" si="11"/>
        <v>6666010184</v>
      </c>
      <c r="B84" s="1" t="s">
        <v>94</v>
      </c>
      <c r="D84" s="7">
        <v>-179991.27999999997</v>
      </c>
      <c r="E84" s="7">
        <v>-176213.16000000003</v>
      </c>
      <c r="F84" s="7">
        <v>-171592.33000000002</v>
      </c>
      <c r="G84" s="7">
        <v>-178109.12999999998</v>
      </c>
      <c r="H84" s="7">
        <v>-173242.79</v>
      </c>
      <c r="I84" s="7">
        <v>-170870.39</v>
      </c>
      <c r="J84" s="7">
        <v>-170607.09000000003</v>
      </c>
      <c r="K84" s="7">
        <v>-140423.62</v>
      </c>
      <c r="L84" s="7">
        <v>-137064.83000000002</v>
      </c>
      <c r="M84" s="7">
        <v>-133312.41999999998</v>
      </c>
      <c r="N84" s="8">
        <v>-130136.06</v>
      </c>
      <c r="O84" s="8">
        <v>-157461.75</v>
      </c>
      <c r="P84" s="3">
        <f t="shared" si="6"/>
        <v>-1919024.85</v>
      </c>
    </row>
    <row r="85" spans="1:16">
      <c r="A85" s="1" t="str">
        <f t="shared" si="11"/>
        <v>6666010186</v>
      </c>
      <c r="B85" s="1" t="s">
        <v>95</v>
      </c>
      <c r="D85" s="7">
        <v>83021.53</v>
      </c>
      <c r="E85" s="7">
        <v>552371.8600000001</v>
      </c>
      <c r="F85" s="7">
        <v>217907.66999999998</v>
      </c>
      <c r="G85" s="7">
        <v>399875.30000000005</v>
      </c>
      <c r="H85" s="7">
        <v>431323.45</v>
      </c>
      <c r="I85" s="7">
        <v>461377.53</v>
      </c>
      <c r="J85" s="7">
        <v>492649.43999999994</v>
      </c>
      <c r="K85" s="7">
        <v>251497.22</v>
      </c>
      <c r="L85" s="7">
        <v>443660.19000000006</v>
      </c>
      <c r="M85" s="7">
        <v>264269.5</v>
      </c>
      <c r="N85" s="8">
        <v>227875.74000000002</v>
      </c>
      <c r="O85" s="8">
        <v>266270.13</v>
      </c>
      <c r="P85" s="3">
        <f t="shared" si="6"/>
        <v>4092099.56</v>
      </c>
    </row>
    <row r="86" spans="1:16">
      <c r="A86" s="1" t="str">
        <f t="shared" si="11"/>
        <v>6666010189</v>
      </c>
      <c r="B86" s="1" t="s">
        <v>96</v>
      </c>
      <c r="D86" s="7">
        <v>0</v>
      </c>
      <c r="E86" s="7">
        <v>-39571.299999999996</v>
      </c>
      <c r="F86" s="7">
        <v>-216151.62</v>
      </c>
      <c r="G86" s="7">
        <v>525133.35</v>
      </c>
      <c r="H86" s="7">
        <v>-22820.33</v>
      </c>
      <c r="I86" s="7">
        <v>-227849.54</v>
      </c>
      <c r="J86" s="7">
        <v>595410.68000000005</v>
      </c>
      <c r="K86" s="7">
        <v>909780.5</v>
      </c>
      <c r="L86" s="7">
        <v>-88149.400000000009</v>
      </c>
      <c r="M86" s="7">
        <v>14651.24</v>
      </c>
      <c r="N86" s="8">
        <v>-73939.150000000009</v>
      </c>
      <c r="O86" s="8">
        <v>794131.19</v>
      </c>
      <c r="P86" s="3">
        <f t="shared" si="6"/>
        <v>2170625.62</v>
      </c>
    </row>
    <row r="87" spans="1:16">
      <c r="A87" s="1" t="str">
        <f t="shared" si="11"/>
        <v>6666010012</v>
      </c>
      <c r="B87" s="1" t="s">
        <v>97</v>
      </c>
      <c r="D87" s="7">
        <v>1070160.98</v>
      </c>
      <c r="E87" s="7">
        <v>2730126.95</v>
      </c>
      <c r="F87" s="7">
        <v>1525381.42</v>
      </c>
      <c r="G87" s="7">
        <v>1514986.4699999997</v>
      </c>
      <c r="H87" s="7">
        <v>1535571.15</v>
      </c>
      <c r="I87" s="7">
        <v>1757705.29</v>
      </c>
      <c r="J87" s="7">
        <v>1493525.2899999998</v>
      </c>
      <c r="K87" s="7">
        <v>1166596.69</v>
      </c>
      <c r="L87" s="7">
        <v>1552966.75</v>
      </c>
      <c r="M87" s="7">
        <v>1490030.02</v>
      </c>
      <c r="N87" s="8">
        <v>1426979.7599999998</v>
      </c>
      <c r="O87" s="8">
        <v>1424422.6600000001</v>
      </c>
      <c r="P87" s="3">
        <f t="shared" si="6"/>
        <v>18688453.429999996</v>
      </c>
    </row>
    <row r="88" spans="1:16">
      <c r="A88" s="1" t="str">
        <f t="shared" si="11"/>
        <v>6666010226</v>
      </c>
      <c r="B88" s="1" t="s">
        <v>98</v>
      </c>
      <c r="D88" s="7">
        <v>132433.72000000003</v>
      </c>
      <c r="E88" s="7">
        <v>864094.31999999983</v>
      </c>
      <c r="F88" s="7">
        <v>-369170.29000000004</v>
      </c>
      <c r="G88" s="7">
        <v>282810.40000000002</v>
      </c>
      <c r="H88" s="7">
        <v>1034702.3099999999</v>
      </c>
      <c r="I88" s="7">
        <v>373884.05</v>
      </c>
      <c r="J88" s="7">
        <v>270429.44</v>
      </c>
      <c r="K88" s="7">
        <v>368825.56999999995</v>
      </c>
      <c r="L88" s="7">
        <v>75164.28</v>
      </c>
      <c r="M88" s="7">
        <v>232988.11999999997</v>
      </c>
      <c r="N88" s="8">
        <v>237499.41999999998</v>
      </c>
      <c r="O88" s="8">
        <v>2083404.7599999998</v>
      </c>
      <c r="P88" s="3">
        <f t="shared" si="6"/>
        <v>5587066.0999999996</v>
      </c>
    </row>
    <row r="89" spans="1:16">
      <c r="A89" s="1" t="str">
        <f t="shared" si="11"/>
        <v>6666010102</v>
      </c>
      <c r="B89" s="1" t="s">
        <v>99</v>
      </c>
      <c r="D89" s="7">
        <v>7004127.3599999994</v>
      </c>
      <c r="E89" s="7">
        <v>7428919.8900000006</v>
      </c>
      <c r="F89" s="7">
        <v>12070524.529999999</v>
      </c>
      <c r="G89" s="7">
        <v>9636008.9600000009</v>
      </c>
      <c r="H89" s="7">
        <v>9517559.5799999982</v>
      </c>
      <c r="I89" s="7">
        <v>10850971.440000001</v>
      </c>
      <c r="J89" s="7">
        <v>9217127.9100000001</v>
      </c>
      <c r="K89" s="7">
        <v>6594302.1400000006</v>
      </c>
      <c r="L89" s="7">
        <v>9655898.9399999995</v>
      </c>
      <c r="M89" s="7">
        <v>9591488.6500000004</v>
      </c>
      <c r="N89" s="8">
        <v>8478480.6099999994</v>
      </c>
      <c r="O89" s="8">
        <v>7533381.8000000007</v>
      </c>
      <c r="P89" s="3">
        <f t="shared" si="6"/>
        <v>107578791.81</v>
      </c>
    </row>
    <row r="90" spans="1:16">
      <c r="A90" s="9" t="str">
        <f>B90</f>
        <v>*   CS_Indirect Labour</v>
      </c>
      <c r="B90" s="9" t="s">
        <v>100</v>
      </c>
      <c r="D90" s="9">
        <v>8237000.71</v>
      </c>
      <c r="E90" s="9">
        <v>11687256.970000001</v>
      </c>
      <c r="F90" s="9">
        <v>13240076.529999997</v>
      </c>
      <c r="G90" s="9">
        <v>12362205.740000002</v>
      </c>
      <c r="H90" s="9">
        <v>12507189.809999999</v>
      </c>
      <c r="I90" s="9">
        <v>13257119.820000002</v>
      </c>
      <c r="J90" s="9">
        <v>12079828.490000002</v>
      </c>
      <c r="K90" s="9">
        <v>9290094.7100000009</v>
      </c>
      <c r="L90" s="9">
        <v>11681791.369999999</v>
      </c>
      <c r="M90" s="9">
        <v>11631837.050000001</v>
      </c>
      <c r="N90" s="10">
        <f>SUM(N83:N89)</f>
        <v>10331525.77</v>
      </c>
      <c r="O90" s="10">
        <f>SUM(O83:O89)</f>
        <v>12108250.540000001</v>
      </c>
      <c r="P90" s="3">
        <f>SUM(D90:O90)</f>
        <v>138414177.51000002</v>
      </c>
    </row>
    <row r="91" spans="1:16">
      <c r="A91" s="1" t="str">
        <f t="shared" ref="A91:A97" si="12">MID(B91,5,10)</f>
        <v>6666010196</v>
      </c>
      <c r="B91" s="1" t="s">
        <v>101</v>
      </c>
      <c r="D91" s="7">
        <v>356889.96</v>
      </c>
      <c r="E91" s="7">
        <v>382312.06</v>
      </c>
      <c r="F91" s="7">
        <v>418724.11</v>
      </c>
      <c r="G91" s="7">
        <v>406995.84</v>
      </c>
      <c r="H91" s="7">
        <v>417987.23999999993</v>
      </c>
      <c r="I91" s="7">
        <v>456446.79</v>
      </c>
      <c r="J91" s="7">
        <v>458388.64</v>
      </c>
      <c r="K91" s="7">
        <v>435011.37</v>
      </c>
      <c r="L91" s="7">
        <v>447103.02</v>
      </c>
      <c r="M91" s="7">
        <v>440675.09</v>
      </c>
      <c r="N91" s="8">
        <v>423974.21</v>
      </c>
      <c r="O91" s="8">
        <v>427425.12999999995</v>
      </c>
      <c r="P91" s="3">
        <f>SUM(D91:O91)</f>
        <v>5071933.46</v>
      </c>
    </row>
    <row r="92" spans="1:16">
      <c r="A92" s="1" t="str">
        <f t="shared" si="12"/>
        <v>6666010101</v>
      </c>
      <c r="B92" s="1" t="s">
        <v>102</v>
      </c>
      <c r="D92" s="7">
        <v>2172400.6900000004</v>
      </c>
      <c r="E92" s="7">
        <v>2349430.3199999998</v>
      </c>
      <c r="F92" s="7">
        <v>2486074.1800000002</v>
      </c>
      <c r="G92" s="7">
        <v>3028537.1900000004</v>
      </c>
      <c r="H92" s="7">
        <v>2462138.41</v>
      </c>
      <c r="I92" s="7">
        <v>2720396.3199999994</v>
      </c>
      <c r="J92" s="7">
        <v>3005087.88</v>
      </c>
      <c r="K92" s="7">
        <v>2756146.8899999997</v>
      </c>
      <c r="L92" s="7">
        <v>2583496.9299999997</v>
      </c>
      <c r="M92" s="7">
        <v>2670896.9699999997</v>
      </c>
      <c r="N92" s="8">
        <v>2568054.0999999996</v>
      </c>
      <c r="O92" s="8">
        <v>2512783.6500000004</v>
      </c>
      <c r="P92" s="3">
        <f t="shared" si="6"/>
        <v>31315443.529999994</v>
      </c>
    </row>
    <row r="93" spans="1:16">
      <c r="A93" s="1" t="str">
        <f t="shared" si="12"/>
        <v>6666010199</v>
      </c>
      <c r="B93" s="1" t="s">
        <v>103</v>
      </c>
      <c r="D93" s="7">
        <v>357640.93999999994</v>
      </c>
      <c r="E93" s="7">
        <v>-111971.16</v>
      </c>
      <c r="F93" s="7">
        <v>654839.21</v>
      </c>
      <c r="G93" s="7">
        <v>-1591778.44</v>
      </c>
      <c r="H93" s="7">
        <v>853027.91</v>
      </c>
      <c r="I93" s="7">
        <v>87828.72</v>
      </c>
      <c r="J93" s="7">
        <v>591900.36</v>
      </c>
      <c r="K93" s="7">
        <v>352532.66</v>
      </c>
      <c r="L93" s="7">
        <v>88664.260000000009</v>
      </c>
      <c r="M93" s="7">
        <v>341437.75</v>
      </c>
      <c r="N93" s="8">
        <v>240350.37999999998</v>
      </c>
      <c r="O93" s="8">
        <v>238061.27000000002</v>
      </c>
      <c r="P93" s="3">
        <f t="shared" si="6"/>
        <v>2102533.86</v>
      </c>
    </row>
    <row r="94" spans="1:16">
      <c r="A94" s="1" t="str">
        <f t="shared" si="12"/>
        <v>6666010185</v>
      </c>
      <c r="B94" s="1" t="s">
        <v>104</v>
      </c>
      <c r="D94" s="7">
        <v>-37938.94</v>
      </c>
      <c r="E94" s="7">
        <v>-41045.74</v>
      </c>
      <c r="F94" s="7">
        <v>-48840.36</v>
      </c>
      <c r="G94" s="7">
        <v>-47674.880000000005</v>
      </c>
      <c r="H94" s="7">
        <v>-39899.680000000008</v>
      </c>
      <c r="I94" s="7">
        <v>-41047.820000000007</v>
      </c>
      <c r="J94" s="7">
        <v>-40843.480000000003</v>
      </c>
      <c r="K94" s="7">
        <v>-40528.42</v>
      </c>
      <c r="L94" s="7">
        <v>-34803.319999999992</v>
      </c>
      <c r="M94" s="7">
        <v>-34590.149999999994</v>
      </c>
      <c r="N94" s="8">
        <v>-31387.989999999998</v>
      </c>
      <c r="O94" s="8">
        <v>-34526.97</v>
      </c>
      <c r="P94" s="3">
        <f t="shared" si="6"/>
        <v>-473127.74999999988</v>
      </c>
    </row>
    <row r="95" spans="1:16">
      <c r="A95" s="1" t="str">
        <f t="shared" si="12"/>
        <v>6666010207</v>
      </c>
      <c r="B95" s="1" t="s">
        <v>105</v>
      </c>
      <c r="D95" s="7">
        <v>34375.679999999993</v>
      </c>
      <c r="E95" s="7">
        <v>37078.020000000004</v>
      </c>
      <c r="F95" s="7">
        <v>38589.33</v>
      </c>
      <c r="G95" s="7">
        <v>37756.67</v>
      </c>
      <c r="H95" s="7">
        <v>39539.659999999996</v>
      </c>
      <c r="I95" s="7">
        <v>43194.720000000001</v>
      </c>
      <c r="J95" s="7">
        <v>43709.05</v>
      </c>
      <c r="K95" s="7">
        <v>42002.92</v>
      </c>
      <c r="L95" s="7">
        <v>40981.72</v>
      </c>
      <c r="M95" s="7">
        <v>40903.410000000003</v>
      </c>
      <c r="N95" s="8">
        <v>39069.360000000001</v>
      </c>
      <c r="O95" s="8">
        <v>39361.710000000006</v>
      </c>
      <c r="P95" s="3">
        <f t="shared" si="6"/>
        <v>476562.25000000006</v>
      </c>
    </row>
    <row r="96" spans="1:16">
      <c r="A96" s="1" t="str">
        <f t="shared" si="12"/>
        <v>6666010380</v>
      </c>
      <c r="B96" s="1" t="s">
        <v>26</v>
      </c>
      <c r="D96" s="7">
        <v>-312631.53999999998</v>
      </c>
      <c r="E96" s="7"/>
      <c r="F96" s="7"/>
      <c r="G96" s="7"/>
      <c r="H96" s="7"/>
      <c r="I96" s="7"/>
      <c r="J96" s="7"/>
      <c r="K96" s="7"/>
      <c r="L96" s="7"/>
      <c r="M96" s="7"/>
      <c r="N96" s="8"/>
      <c r="O96" s="8"/>
      <c r="P96" s="3">
        <f t="shared" si="6"/>
        <v>-312631.53999999998</v>
      </c>
    </row>
    <row r="97" spans="1:16">
      <c r="A97" s="1" t="str">
        <f t="shared" si="12"/>
        <v>6666010227</v>
      </c>
      <c r="B97" s="1" t="s">
        <v>106</v>
      </c>
      <c r="D97" s="7">
        <v>16790.28</v>
      </c>
      <c r="E97" s="7">
        <v>-1112604.45</v>
      </c>
      <c r="F97" s="7">
        <v>1170057.9300000002</v>
      </c>
      <c r="G97" s="7">
        <v>31049.409999999996</v>
      </c>
      <c r="H97" s="7">
        <v>32094.77</v>
      </c>
      <c r="I97" s="7">
        <v>32837.480000000003</v>
      </c>
      <c r="J97" s="7">
        <v>26327.739999999998</v>
      </c>
      <c r="K97" s="7">
        <v>35466.590000000004</v>
      </c>
      <c r="L97" s="7">
        <v>65479.859999999993</v>
      </c>
      <c r="M97" s="7">
        <v>35096.43</v>
      </c>
      <c r="N97" s="8">
        <v>37269.61</v>
      </c>
      <c r="O97" s="8">
        <v>-396972.92000000004</v>
      </c>
      <c r="P97" s="3">
        <f t="shared" si="6"/>
        <v>-27107.269999999844</v>
      </c>
    </row>
    <row r="98" spans="1:16">
      <c r="A98" s="9" t="str">
        <f>B98</f>
        <v>*   CS_Fixed Labour</v>
      </c>
      <c r="B98" s="9" t="s">
        <v>107</v>
      </c>
      <c r="D98" s="9">
        <v>2587527.0699999994</v>
      </c>
      <c r="E98" s="9">
        <v>1503199.0500000003</v>
      </c>
      <c r="F98" s="9">
        <v>4719444.4000000004</v>
      </c>
      <c r="G98" s="9">
        <v>1864885.7899999996</v>
      </c>
      <c r="H98" s="9">
        <v>3764888.3100000005</v>
      </c>
      <c r="I98" s="9">
        <v>3299656.209999999</v>
      </c>
      <c r="J98" s="9">
        <v>4084570.1900000004</v>
      </c>
      <c r="K98" s="9">
        <v>3580632.0099999993</v>
      </c>
      <c r="L98" s="9">
        <v>3190922.4700000016</v>
      </c>
      <c r="M98" s="9">
        <v>3494419.5</v>
      </c>
      <c r="N98" s="10">
        <f>SUM(N91:N97)</f>
        <v>3277329.669999999</v>
      </c>
      <c r="O98" s="10">
        <f>SUM(O91:O97)</f>
        <v>2786131.87</v>
      </c>
      <c r="P98" s="3">
        <f t="shared" si="6"/>
        <v>38153606.539999999</v>
      </c>
    </row>
    <row r="99" spans="1:16">
      <c r="A99" s="1" t="str">
        <f t="shared" ref="A99:A111" si="13">MID(B99,5,10)</f>
        <v>6666010302</v>
      </c>
      <c r="B99" s="1" t="s">
        <v>108</v>
      </c>
      <c r="D99" s="7">
        <v>0</v>
      </c>
      <c r="E99" s="7">
        <v>0</v>
      </c>
      <c r="F99" s="7">
        <v>21402.77</v>
      </c>
      <c r="G99" s="7">
        <v>0</v>
      </c>
      <c r="H99" s="7">
        <v>7700</v>
      </c>
      <c r="I99" s="7">
        <v>293426</v>
      </c>
      <c r="J99" s="7">
        <v>230754.77999999997</v>
      </c>
      <c r="K99" s="7">
        <v>10771.240000000002</v>
      </c>
      <c r="L99" s="7">
        <v>285.12</v>
      </c>
      <c r="M99" s="7">
        <v>-435700</v>
      </c>
      <c r="N99" s="8">
        <v>15400</v>
      </c>
      <c r="O99" s="8">
        <v>3300</v>
      </c>
      <c r="P99" s="3">
        <f t="shared" si="6"/>
        <v>147339.91000000003</v>
      </c>
    </row>
    <row r="100" spans="1:16">
      <c r="A100" s="1" t="str">
        <f t="shared" si="13"/>
        <v>6666010314</v>
      </c>
      <c r="B100" s="1" t="s">
        <v>109</v>
      </c>
      <c r="D100" s="7">
        <v>11598.62</v>
      </c>
      <c r="E100" s="7">
        <v>15459.96</v>
      </c>
      <c r="F100" s="7">
        <v>2580232.1</v>
      </c>
      <c r="G100" s="7">
        <v>1359213.64</v>
      </c>
      <c r="H100" s="7">
        <v>271706.23999999993</v>
      </c>
      <c r="I100" s="7">
        <v>609435.15</v>
      </c>
      <c r="J100" s="7">
        <v>414085.79000000004</v>
      </c>
      <c r="K100" s="7">
        <v>1311.64</v>
      </c>
      <c r="L100" s="7">
        <v>3083.06</v>
      </c>
      <c r="M100" s="7">
        <v>2938207.6899999995</v>
      </c>
      <c r="N100" s="8">
        <v>0</v>
      </c>
      <c r="O100" s="8">
        <v>245050.99</v>
      </c>
      <c r="P100" s="3">
        <f t="shared" si="6"/>
        <v>8449384.879999999</v>
      </c>
    </row>
    <row r="101" spans="1:16">
      <c r="A101" s="1" t="str">
        <f t="shared" si="13"/>
        <v>6666020401</v>
      </c>
      <c r="B101" s="1" t="s">
        <v>110</v>
      </c>
      <c r="D101" s="7">
        <v>1487816.31</v>
      </c>
      <c r="E101" s="7">
        <v>2122112.0100000007</v>
      </c>
      <c r="F101" s="7">
        <v>2058968.8</v>
      </c>
      <c r="G101" s="7">
        <v>1897373.02</v>
      </c>
      <c r="H101" s="7">
        <v>2260145.84</v>
      </c>
      <c r="I101" s="7">
        <v>1975677.84</v>
      </c>
      <c r="J101" s="7">
        <v>2329689.7699999996</v>
      </c>
      <c r="K101" s="7">
        <v>1945836.5399999998</v>
      </c>
      <c r="L101" s="7">
        <v>1924505.4899999998</v>
      </c>
      <c r="M101" s="7">
        <v>1879774.93</v>
      </c>
      <c r="N101" s="8">
        <v>1739941.7</v>
      </c>
      <c r="O101" s="8">
        <v>1827414.37</v>
      </c>
      <c r="P101" s="3">
        <f t="shared" si="6"/>
        <v>23449256.619999997</v>
      </c>
    </row>
    <row r="102" spans="1:16">
      <c r="A102" s="1" t="str">
        <f t="shared" si="13"/>
        <v>6666020502</v>
      </c>
      <c r="B102" s="1" t="s">
        <v>111</v>
      </c>
      <c r="D102" s="7">
        <v>1279598.45</v>
      </c>
      <c r="E102" s="7">
        <v>1749007.0700000003</v>
      </c>
      <c r="F102" s="7">
        <v>1529705</v>
      </c>
      <c r="G102" s="7">
        <v>1586113.23</v>
      </c>
      <c r="H102" s="7">
        <v>2182871.7000000002</v>
      </c>
      <c r="I102" s="7">
        <v>1743987.02</v>
      </c>
      <c r="J102" s="7">
        <v>2272187.23</v>
      </c>
      <c r="K102" s="7">
        <v>1716359.27</v>
      </c>
      <c r="L102" s="7">
        <v>1560811.2399999998</v>
      </c>
      <c r="M102" s="7">
        <v>1681003.71</v>
      </c>
      <c r="N102" s="8">
        <v>1449239.4000000001</v>
      </c>
      <c r="O102" s="8">
        <v>1693947.4799999997</v>
      </c>
      <c r="P102" s="3">
        <f t="shared" si="6"/>
        <v>20444830.800000001</v>
      </c>
    </row>
    <row r="103" spans="1:16">
      <c r="A103" s="1" t="str">
        <f t="shared" si="13"/>
        <v>6666020503</v>
      </c>
      <c r="B103" s="1" t="s">
        <v>112</v>
      </c>
      <c r="D103" s="7">
        <v>-123646.6</v>
      </c>
      <c r="E103" s="7">
        <v>150253.9</v>
      </c>
      <c r="F103" s="7">
        <v>33293.879999999997</v>
      </c>
      <c r="G103" s="7">
        <v>192215.12000000002</v>
      </c>
      <c r="H103" s="7">
        <v>19481.2</v>
      </c>
      <c r="I103" s="7">
        <v>55866.400000000001</v>
      </c>
      <c r="J103" s="7">
        <v>59768.3</v>
      </c>
      <c r="K103" s="7">
        <v>5000</v>
      </c>
      <c r="L103" s="7">
        <v>46160.509999999995</v>
      </c>
      <c r="M103" s="7">
        <v>42372.09</v>
      </c>
      <c r="N103" s="8">
        <v>46567.97</v>
      </c>
      <c r="O103" s="8">
        <v>61623.33</v>
      </c>
      <c r="P103" s="3">
        <f t="shared" si="6"/>
        <v>588956.1</v>
      </c>
    </row>
    <row r="104" spans="1:16">
      <c r="A104" s="1" t="str">
        <f t="shared" si="13"/>
        <v>6666020805</v>
      </c>
      <c r="B104" s="1" t="s">
        <v>113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8">
        <v>0</v>
      </c>
      <c r="O104" s="8">
        <v>0</v>
      </c>
      <c r="P104" s="3">
        <f t="shared" si="6"/>
        <v>0</v>
      </c>
    </row>
    <row r="105" spans="1:16">
      <c r="A105" s="1" t="str">
        <f t="shared" si="13"/>
        <v>6666020901</v>
      </c>
      <c r="B105" s="1" t="s">
        <v>114</v>
      </c>
      <c r="D105" s="7">
        <v>0</v>
      </c>
      <c r="E105" s="7">
        <v>536.14</v>
      </c>
      <c r="F105" s="7">
        <v>0</v>
      </c>
      <c r="G105" s="7">
        <v>0</v>
      </c>
      <c r="H105" s="7">
        <v>0</v>
      </c>
      <c r="I105" s="7">
        <v>0</v>
      </c>
      <c r="J105" s="7">
        <v>104.48</v>
      </c>
      <c r="K105" s="7">
        <v>0</v>
      </c>
      <c r="L105" s="7">
        <v>0</v>
      </c>
      <c r="M105" s="7">
        <v>257849.9</v>
      </c>
      <c r="N105" s="8">
        <v>-257850</v>
      </c>
      <c r="O105" s="8">
        <v>0</v>
      </c>
      <c r="P105" s="3">
        <f t="shared" si="6"/>
        <v>640.51999999998952</v>
      </c>
    </row>
    <row r="106" spans="1:16">
      <c r="A106" s="1" t="str">
        <f t="shared" si="13"/>
        <v>6666020903</v>
      </c>
      <c r="B106" s="1" t="s">
        <v>115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8">
        <v>0</v>
      </c>
      <c r="O106" s="8">
        <v>0</v>
      </c>
      <c r="P106" s="3">
        <f t="shared" si="6"/>
        <v>0</v>
      </c>
    </row>
    <row r="107" spans="1:16">
      <c r="A107" s="1" t="str">
        <f t="shared" si="13"/>
        <v>6666021502</v>
      </c>
      <c r="B107" s="1" t="s">
        <v>116</v>
      </c>
      <c r="D107" s="7">
        <v>166276.73000000001</v>
      </c>
      <c r="E107" s="7">
        <v>272418.53999999998</v>
      </c>
      <c r="F107" s="7">
        <v>544416.23</v>
      </c>
      <c r="G107" s="7">
        <v>175820.58</v>
      </c>
      <c r="H107" s="7">
        <v>276405.23000000004</v>
      </c>
      <c r="I107" s="7">
        <v>872627.67999999993</v>
      </c>
      <c r="J107" s="7">
        <v>226377.82</v>
      </c>
      <c r="K107" s="7">
        <v>409896.80999999994</v>
      </c>
      <c r="L107" s="7">
        <v>226925.5</v>
      </c>
      <c r="M107" s="7">
        <v>446592.67000000004</v>
      </c>
      <c r="N107" s="8">
        <v>468888.76000000007</v>
      </c>
      <c r="O107" s="8">
        <v>-1744.2099999999991</v>
      </c>
      <c r="P107" s="3">
        <f t="shared" si="6"/>
        <v>4084902.3400000003</v>
      </c>
    </row>
    <row r="108" spans="1:16">
      <c r="A108" s="1" t="str">
        <f t="shared" si="13"/>
        <v>6666021503</v>
      </c>
      <c r="B108" s="1" t="s">
        <v>117</v>
      </c>
      <c r="D108" s="7">
        <v>22768.390000000003</v>
      </c>
      <c r="E108" s="7">
        <v>243751.77000000002</v>
      </c>
      <c r="F108" s="7">
        <v>61133.700000000004</v>
      </c>
      <c r="G108" s="7">
        <v>30726.190000000002</v>
      </c>
      <c r="H108" s="7">
        <v>17391.330000000002</v>
      </c>
      <c r="I108" s="7">
        <v>114153.71</v>
      </c>
      <c r="J108" s="7">
        <v>113736.11</v>
      </c>
      <c r="K108" s="7">
        <v>98005</v>
      </c>
      <c r="L108" s="7">
        <v>116031.43000000001</v>
      </c>
      <c r="M108" s="7">
        <v>35659.660000000003</v>
      </c>
      <c r="N108" s="8">
        <v>-5669.21</v>
      </c>
      <c r="O108" s="8">
        <v>111198.33</v>
      </c>
      <c r="P108" s="3">
        <f t="shared" si="6"/>
        <v>958886.41000000015</v>
      </c>
    </row>
    <row r="109" spans="1:16">
      <c r="A109" s="1" t="str">
        <f t="shared" si="13"/>
        <v>6666021505</v>
      </c>
      <c r="B109" s="1" t="s">
        <v>118</v>
      </c>
      <c r="D109" s="7">
        <v>0</v>
      </c>
      <c r="E109" s="7">
        <v>2645.22</v>
      </c>
      <c r="F109" s="7">
        <v>0</v>
      </c>
      <c r="G109" s="7">
        <v>0</v>
      </c>
      <c r="H109" s="7">
        <v>21.61</v>
      </c>
      <c r="I109" s="7">
        <v>59</v>
      </c>
      <c r="J109" s="7">
        <v>0</v>
      </c>
      <c r="K109" s="7">
        <v>1.39</v>
      </c>
      <c r="L109" s="7">
        <v>0</v>
      </c>
      <c r="M109" s="7">
        <v>131.25</v>
      </c>
      <c r="N109" s="8">
        <v>0</v>
      </c>
      <c r="O109" s="8">
        <v>25.65</v>
      </c>
      <c r="P109" s="3">
        <f t="shared" si="6"/>
        <v>2884.12</v>
      </c>
    </row>
    <row r="110" spans="1:16">
      <c r="A110" s="1" t="str">
        <f t="shared" si="13"/>
        <v>6666021506</v>
      </c>
      <c r="B110" s="1" t="s">
        <v>119</v>
      </c>
      <c r="D110" s="7">
        <v>1679528.2799999998</v>
      </c>
      <c r="E110" s="7">
        <v>903763.85</v>
      </c>
      <c r="F110" s="7">
        <v>1422623.04</v>
      </c>
      <c r="G110" s="7">
        <v>1027372.63</v>
      </c>
      <c r="H110" s="7">
        <v>1102448.1100000001</v>
      </c>
      <c r="I110" s="7">
        <v>1362151.6199999996</v>
      </c>
      <c r="J110" s="7">
        <v>1238090.6399999999</v>
      </c>
      <c r="K110" s="7">
        <v>754287.64999999991</v>
      </c>
      <c r="L110" s="7">
        <v>673253.68</v>
      </c>
      <c r="M110" s="7">
        <v>752773.3899999999</v>
      </c>
      <c r="N110" s="8">
        <v>464808.10000000003</v>
      </c>
      <c r="O110" s="8">
        <v>517542.47000000003</v>
      </c>
      <c r="P110" s="3">
        <f t="shared" si="6"/>
        <v>11898643.460000001</v>
      </c>
    </row>
    <row r="111" spans="1:16">
      <c r="A111" s="1" t="str">
        <f t="shared" si="13"/>
        <v>6666091600</v>
      </c>
      <c r="B111" s="1" t="s">
        <v>120</v>
      </c>
      <c r="D111" s="7">
        <v>8723.67</v>
      </c>
      <c r="E111" s="7">
        <v>0</v>
      </c>
      <c r="F111" s="7">
        <v>19151.22</v>
      </c>
      <c r="G111" s="7">
        <v>0</v>
      </c>
      <c r="H111" s="7">
        <v>4216</v>
      </c>
      <c r="I111" s="7">
        <v>14017.949999999999</v>
      </c>
      <c r="J111" s="7">
        <v>23360.269999999997</v>
      </c>
      <c r="K111" s="7">
        <v>7341.0300000000007</v>
      </c>
      <c r="L111" s="7">
        <v>45598.74</v>
      </c>
      <c r="M111" s="7">
        <v>9445.409999999998</v>
      </c>
      <c r="N111" s="8">
        <v>50308.069999999992</v>
      </c>
      <c r="O111" s="8">
        <v>11851.1</v>
      </c>
      <c r="P111" s="3">
        <f t="shared" si="6"/>
        <v>194013.46</v>
      </c>
    </row>
    <row r="112" spans="1:16">
      <c r="A112" s="9" t="str">
        <f>B112</f>
        <v>*   CS_Semifix</v>
      </c>
      <c r="B112" s="9" t="s">
        <v>121</v>
      </c>
      <c r="D112" s="9">
        <v>4532663.8500000015</v>
      </c>
      <c r="E112" s="9">
        <v>5459948.459999999</v>
      </c>
      <c r="F112" s="9">
        <v>8270926.7400000021</v>
      </c>
      <c r="G112" s="9">
        <v>6268834.4099999992</v>
      </c>
      <c r="H112" s="9">
        <v>6142387.2600000016</v>
      </c>
      <c r="I112" s="9">
        <v>7041402.3700000029</v>
      </c>
      <c r="J112" s="9">
        <v>6908155.1900000013</v>
      </c>
      <c r="K112" s="9">
        <v>4948810.5699999994</v>
      </c>
      <c r="L112" s="9">
        <v>4596654.7699999977</v>
      </c>
      <c r="M112" s="9">
        <v>7608110.6999999974</v>
      </c>
      <c r="N112" s="10">
        <f>SUM(N99:N111)</f>
        <v>3971634.7900000005</v>
      </c>
      <c r="O112" s="10">
        <f>SUM(O99:O111)</f>
        <v>4470209.51</v>
      </c>
      <c r="P112" s="3">
        <f t="shared" si="6"/>
        <v>70219738.620000005</v>
      </c>
    </row>
    <row r="113" spans="1:17">
      <c r="A113" s="1" t="s">
        <v>122</v>
      </c>
      <c r="B113" s="1" t="s">
        <v>123</v>
      </c>
      <c r="D113" s="7"/>
      <c r="E113" s="7"/>
      <c r="F113" s="7"/>
      <c r="G113" s="7">
        <v>589443.68000000005</v>
      </c>
      <c r="H113" s="7">
        <v>151969.04999999999</v>
      </c>
      <c r="I113" s="7">
        <v>597917.48</v>
      </c>
      <c r="J113" s="7">
        <v>223221.7</v>
      </c>
      <c r="K113" s="7">
        <v>223221.7</v>
      </c>
      <c r="L113" s="7">
        <v>223221.7</v>
      </c>
      <c r="M113" s="7">
        <v>223221.7</v>
      </c>
      <c r="N113" s="8">
        <v>223221.7</v>
      </c>
      <c r="O113" s="8">
        <v>223221.7</v>
      </c>
      <c r="P113" s="3">
        <f t="shared" si="6"/>
        <v>2678660.41</v>
      </c>
    </row>
    <row r="114" spans="1:17">
      <c r="A114" s="1" t="s">
        <v>124</v>
      </c>
      <c r="B114" s="1" t="s">
        <v>63</v>
      </c>
      <c r="D114" s="7"/>
      <c r="E114" s="7"/>
      <c r="F114" s="7"/>
      <c r="G114" s="7">
        <v>273505.90000000002</v>
      </c>
      <c r="H114" s="7">
        <v>210953.86</v>
      </c>
      <c r="I114" s="7">
        <v>236855.86</v>
      </c>
      <c r="J114" s="7">
        <v>224980.86</v>
      </c>
      <c r="K114" s="7">
        <v>177386.17</v>
      </c>
      <c r="L114" s="7">
        <v>208129.44</v>
      </c>
      <c r="M114" s="7">
        <v>162090.35</v>
      </c>
      <c r="N114" s="8">
        <v>165516.43</v>
      </c>
      <c r="O114" s="8">
        <v>166441.79999999999</v>
      </c>
      <c r="P114" s="3">
        <f t="shared" si="6"/>
        <v>1825860.67</v>
      </c>
    </row>
    <row r="115" spans="1:17">
      <c r="A115" s="1" t="s">
        <v>125</v>
      </c>
      <c r="B115" s="30" t="s">
        <v>343</v>
      </c>
      <c r="C115" s="1" t="s">
        <v>338</v>
      </c>
      <c r="D115" s="7">
        <v>6919721.8600000003</v>
      </c>
      <c r="E115" s="7">
        <v>6117604.6600000001</v>
      </c>
      <c r="F115" s="7">
        <v>7270541.3899999997</v>
      </c>
      <c r="G115" s="7">
        <v>6512490.1799999997</v>
      </c>
      <c r="H115" s="7">
        <v>6484945.79</v>
      </c>
      <c r="I115" s="7">
        <v>6459514.8200000003</v>
      </c>
      <c r="J115" s="7">
        <v>7489349.7300000004</v>
      </c>
      <c r="K115" s="7">
        <v>6776008.96</v>
      </c>
      <c r="L115" s="7">
        <v>7116968.5599999996</v>
      </c>
      <c r="M115" s="7">
        <v>7505757.5499999998</v>
      </c>
      <c r="N115" s="8">
        <v>8113620.5999999996</v>
      </c>
      <c r="O115" s="8">
        <v>3778781.27</v>
      </c>
      <c r="P115" s="3">
        <f t="shared" si="6"/>
        <v>80545305.370000005</v>
      </c>
    </row>
    <row r="116" spans="1:17">
      <c r="A116" s="1" t="s">
        <v>126</v>
      </c>
      <c r="B116" s="1" t="s">
        <v>65</v>
      </c>
      <c r="C116" s="1" t="s">
        <v>338</v>
      </c>
      <c r="D116" s="7"/>
      <c r="E116" s="7"/>
      <c r="F116" s="7"/>
      <c r="G116" s="7"/>
      <c r="H116" s="7"/>
      <c r="I116" s="7"/>
      <c r="J116" s="7"/>
      <c r="K116" s="7">
        <v>6340000</v>
      </c>
      <c r="L116" s="7">
        <v>-800000</v>
      </c>
      <c r="M116" s="7">
        <v>0</v>
      </c>
      <c r="N116" s="8"/>
      <c r="O116" s="8"/>
      <c r="P116" s="3">
        <f t="shared" si="6"/>
        <v>5540000</v>
      </c>
    </row>
    <row r="117" spans="1:17">
      <c r="A117" s="1" t="s">
        <v>127</v>
      </c>
      <c r="B117" s="1" t="s">
        <v>39</v>
      </c>
      <c r="C117" s="1" t="s">
        <v>338</v>
      </c>
      <c r="D117" s="7"/>
      <c r="E117" s="7"/>
      <c r="F117" s="7"/>
      <c r="G117" s="7"/>
      <c r="H117" s="7"/>
      <c r="I117" s="7"/>
      <c r="J117" s="7"/>
      <c r="K117" s="7">
        <v>-146848.20000000001</v>
      </c>
      <c r="L117" s="7"/>
      <c r="M117" s="7">
        <v>0</v>
      </c>
      <c r="N117" s="8"/>
      <c r="O117" s="8"/>
      <c r="P117" s="3">
        <f t="shared" si="6"/>
        <v>-146848.20000000001</v>
      </c>
    </row>
    <row r="118" spans="1:17">
      <c r="A118" s="1" t="s">
        <v>128</v>
      </c>
      <c r="B118" s="1" t="s">
        <v>75</v>
      </c>
      <c r="C118" s="1" t="s">
        <v>338</v>
      </c>
      <c r="D118" s="7"/>
      <c r="E118" s="7"/>
      <c r="F118" s="7"/>
      <c r="G118" s="7"/>
      <c r="H118" s="7"/>
      <c r="I118" s="7">
        <v>-182431.22</v>
      </c>
      <c r="J118" s="7"/>
      <c r="K118" s="7"/>
      <c r="L118" s="7"/>
      <c r="M118" s="7">
        <v>0</v>
      </c>
      <c r="N118" s="8">
        <v>-6205.31</v>
      </c>
      <c r="O118" s="8"/>
      <c r="P118" s="3">
        <f t="shared" si="6"/>
        <v>-188636.53</v>
      </c>
    </row>
    <row r="119" spans="1:17">
      <c r="A119" s="1" t="s">
        <v>128</v>
      </c>
      <c r="B119" s="1" t="s">
        <v>129</v>
      </c>
      <c r="C119" s="1" t="s">
        <v>338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8"/>
      <c r="O119" s="8"/>
      <c r="P119" s="3">
        <f t="shared" si="6"/>
        <v>0</v>
      </c>
    </row>
    <row r="120" spans="1:17">
      <c r="A120" s="9" t="str">
        <f>B120</f>
        <v>*   CS_Fix Cost</v>
      </c>
      <c r="B120" s="9" t="s">
        <v>79</v>
      </c>
      <c r="C120" s="9"/>
      <c r="D120" s="9">
        <v>6919721.8600000003</v>
      </c>
      <c r="E120" s="9">
        <v>6117604.6600000001</v>
      </c>
      <c r="F120" s="9">
        <v>7270541.3899999997</v>
      </c>
      <c r="G120" s="9">
        <v>7375439.7599999998</v>
      </c>
      <c r="H120" s="9">
        <v>6847868.7000000002</v>
      </c>
      <c r="I120" s="9">
        <v>7111856.9400000004</v>
      </c>
      <c r="J120" s="9">
        <v>7937552.29</v>
      </c>
      <c r="K120" s="9">
        <v>13369768.630000001</v>
      </c>
      <c r="L120" s="9">
        <v>6748319.6999999993</v>
      </c>
      <c r="M120" s="9">
        <v>7891069.5999999996</v>
      </c>
      <c r="N120" s="10">
        <f>SUM(N113:N119)</f>
        <v>8496153.4199999999</v>
      </c>
      <c r="O120" s="10">
        <f>SUM(O113:O119)</f>
        <v>4168444.77</v>
      </c>
      <c r="P120" s="3">
        <f>SUM(D120:O120)</f>
        <v>90254341.719999999</v>
      </c>
    </row>
    <row r="121" spans="1:17">
      <c r="P121" s="3">
        <f t="shared" ref="P121:P123" si="14">SUM(D121:O121)</f>
        <v>0</v>
      </c>
    </row>
    <row r="122" spans="1:17">
      <c r="A122" s="9" t="s">
        <v>130</v>
      </c>
      <c r="B122" s="9" t="s">
        <v>130</v>
      </c>
      <c r="C122" s="9"/>
      <c r="D122" s="9">
        <f>D20+D25+D72+D76+D82</f>
        <v>18160829.66</v>
      </c>
      <c r="E122" s="9">
        <f t="shared" ref="E122:O122" si="15">E20+E25+E72+E76+E82</f>
        <v>15387093.540000001</v>
      </c>
      <c r="F122" s="9">
        <f t="shared" si="15"/>
        <v>17804943.5</v>
      </c>
      <c r="G122" s="9">
        <f t="shared" si="15"/>
        <v>23183598.810000002</v>
      </c>
      <c r="H122" s="9">
        <f t="shared" si="15"/>
        <v>22168019.84</v>
      </c>
      <c r="I122" s="9">
        <f t="shared" si="15"/>
        <v>25000471.189999998</v>
      </c>
      <c r="J122" s="9">
        <f t="shared" si="15"/>
        <v>21992292.669999998</v>
      </c>
      <c r="K122" s="9">
        <f t="shared" si="15"/>
        <v>19064325</v>
      </c>
      <c r="L122" s="9">
        <f t="shared" si="15"/>
        <v>17744889</v>
      </c>
      <c r="M122" s="9">
        <f t="shared" si="15"/>
        <v>16754879.590000002</v>
      </c>
      <c r="N122" s="9">
        <f t="shared" si="15"/>
        <v>14527239.699999999</v>
      </c>
      <c r="O122" s="10">
        <f t="shared" si="15"/>
        <v>14632611.92</v>
      </c>
      <c r="P122" s="3">
        <f t="shared" si="14"/>
        <v>226421194.41999999</v>
      </c>
    </row>
    <row r="123" spans="1:17">
      <c r="A123" s="9" t="s">
        <v>131</v>
      </c>
      <c r="B123" s="9" t="s">
        <v>131</v>
      </c>
      <c r="C123" s="9"/>
      <c r="D123" s="9">
        <f>D12+D68+D74+D78+D90+D98+D112+D120</f>
        <v>28899047.760000002</v>
      </c>
      <c r="E123" s="9">
        <f t="shared" ref="E123:O123" si="16">E12+E68+E74+E78+E90+E98+E112+E120</f>
        <v>31129977.900000002</v>
      </c>
      <c r="F123" s="9">
        <f t="shared" si="16"/>
        <v>39827554.039999999</v>
      </c>
      <c r="G123" s="9">
        <f t="shared" si="16"/>
        <v>33479869.039999999</v>
      </c>
      <c r="H123" s="9">
        <f t="shared" si="16"/>
        <v>35863587.130000003</v>
      </c>
      <c r="I123" s="9">
        <f t="shared" si="16"/>
        <v>36880045.670000002</v>
      </c>
      <c r="J123" s="9">
        <f t="shared" si="16"/>
        <v>55901299.29999999</v>
      </c>
      <c r="K123" s="9">
        <f t="shared" si="16"/>
        <v>45019042.439999998</v>
      </c>
      <c r="L123" s="9">
        <f t="shared" si="16"/>
        <v>41826414.879999995</v>
      </c>
      <c r="M123" s="9">
        <f t="shared" si="16"/>
        <v>53696159.700000003</v>
      </c>
      <c r="N123" s="9">
        <f t="shared" si="16"/>
        <v>49566609.509999998</v>
      </c>
      <c r="O123" s="10">
        <f t="shared" si="16"/>
        <v>49625444.07</v>
      </c>
      <c r="P123" s="3">
        <f t="shared" si="14"/>
        <v>501715051.43999994</v>
      </c>
    </row>
    <row r="124" spans="1:17">
      <c r="A124" s="9" t="s">
        <v>132</v>
      </c>
      <c r="B124" s="9" t="s">
        <v>132</v>
      </c>
      <c r="C124" s="9"/>
      <c r="D124" s="9">
        <f>D123+D122</f>
        <v>47059877.420000002</v>
      </c>
      <c r="E124" s="9">
        <f t="shared" ref="E124:O124" si="17">E123+E122</f>
        <v>46517071.440000005</v>
      </c>
      <c r="F124" s="9">
        <f t="shared" si="17"/>
        <v>57632497.539999999</v>
      </c>
      <c r="G124" s="9">
        <f t="shared" si="17"/>
        <v>56663467.850000001</v>
      </c>
      <c r="H124" s="9">
        <f t="shared" si="17"/>
        <v>58031606.969999999</v>
      </c>
      <c r="I124" s="9">
        <f t="shared" si="17"/>
        <v>61880516.859999999</v>
      </c>
      <c r="J124" s="9">
        <f t="shared" si="17"/>
        <v>77893591.969999984</v>
      </c>
      <c r="K124" s="9">
        <f t="shared" si="17"/>
        <v>64083367.439999998</v>
      </c>
      <c r="L124" s="9">
        <f t="shared" si="17"/>
        <v>59571303.879999995</v>
      </c>
      <c r="M124" s="9">
        <f t="shared" si="17"/>
        <v>70451039.290000007</v>
      </c>
      <c r="N124" s="9">
        <f t="shared" si="17"/>
        <v>64093849.209999993</v>
      </c>
      <c r="O124" s="10">
        <f t="shared" si="17"/>
        <v>64258055.990000002</v>
      </c>
      <c r="P124" s="3">
        <f>SUM(D124:O124)</f>
        <v>728136245.86000001</v>
      </c>
      <c r="Q124" s="3">
        <f>P124+'[3]24年-CK2'!O115</f>
        <v>1156711231.3600001</v>
      </c>
    </row>
    <row r="125" spans="1:17">
      <c r="A125" s="1" t="s">
        <v>133</v>
      </c>
      <c r="B125" s="1" t="s">
        <v>134</v>
      </c>
      <c r="D125" s="17">
        <f>D124/D1/38</f>
        <v>14.541052600679905</v>
      </c>
      <c r="E125" s="17">
        <f t="shared" ref="E125:N125" si="18">E124/E1/38</f>
        <v>11.413193284733428</v>
      </c>
      <c r="F125" s="17">
        <f t="shared" si="18"/>
        <v>14.127904463910564</v>
      </c>
      <c r="G125" s="17">
        <f t="shared" si="18"/>
        <v>15.261851007015821</v>
      </c>
      <c r="H125" s="17">
        <f t="shared" si="18"/>
        <v>11.051551205943563</v>
      </c>
      <c r="I125" s="17">
        <f t="shared" si="18"/>
        <v>15.084803006989462</v>
      </c>
      <c r="J125" s="17">
        <f t="shared" si="18"/>
        <v>17.552330521574689</v>
      </c>
      <c r="K125" s="17">
        <f t="shared" si="18"/>
        <v>36.75364846821963</v>
      </c>
      <c r="L125" s="17">
        <f t="shared" si="18"/>
        <v>25.401288022213805</v>
      </c>
      <c r="M125" s="17">
        <f t="shared" si="18"/>
        <v>29.798523203592183</v>
      </c>
      <c r="N125" s="17">
        <f t="shared" si="18"/>
        <v>28.837563342994766</v>
      </c>
      <c r="O125" s="17">
        <f>O124/O1/38</f>
        <v>44.22421930122794</v>
      </c>
      <c r="P125" s="17">
        <f>P124/P1/38</f>
        <v>18.658793595942246</v>
      </c>
      <c r="Q125" s="17">
        <f>Q124/Q1/38</f>
        <v>23.643237040251122</v>
      </c>
    </row>
    <row r="126" spans="1:17">
      <c r="Q126" s="18">
        <f>Q125/121</f>
        <v>0.19539865322521588</v>
      </c>
    </row>
    <row r="127" spans="1:17">
      <c r="Q127" s="3"/>
    </row>
    <row r="128" spans="1:17">
      <c r="A128" s="415" t="s">
        <v>135</v>
      </c>
      <c r="B128" t="s">
        <v>136</v>
      </c>
      <c r="C128"/>
      <c r="D128" s="2">
        <f>D12</f>
        <v>3220365.9600000009</v>
      </c>
      <c r="E128" s="2">
        <f t="shared" ref="E128:P128" si="19">E12</f>
        <v>2987743.7000000011</v>
      </c>
      <c r="F128" s="2">
        <f t="shared" si="19"/>
        <v>3211583.29</v>
      </c>
      <c r="G128" s="2">
        <f t="shared" si="19"/>
        <v>3156885.8299999991</v>
      </c>
      <c r="H128" s="2">
        <f t="shared" si="19"/>
        <v>3235898.3000000003</v>
      </c>
      <c r="I128" s="2">
        <f t="shared" si="19"/>
        <v>3153374.7800000003</v>
      </c>
      <c r="J128" s="2">
        <f t="shared" si="19"/>
        <v>3255605.8699999922</v>
      </c>
      <c r="K128" s="2">
        <f t="shared" si="19"/>
        <v>2870221.8599999994</v>
      </c>
      <c r="L128" s="2">
        <f t="shared" si="19"/>
        <v>-3054121.1999999983</v>
      </c>
      <c r="M128" s="2">
        <f t="shared" si="19"/>
        <v>2225728.0300000003</v>
      </c>
      <c r="N128" s="2">
        <f t="shared" si="19"/>
        <v>2191331.9699999997</v>
      </c>
      <c r="O128" s="2">
        <f t="shared" si="19"/>
        <v>2291228.46</v>
      </c>
      <c r="P128" s="2">
        <f t="shared" si="19"/>
        <v>28745846.849999998</v>
      </c>
      <c r="Q128" s="3"/>
    </row>
    <row r="129" spans="1:16">
      <c r="A129" s="415"/>
      <c r="B129" t="s">
        <v>137</v>
      </c>
      <c r="C129"/>
      <c r="D129" s="2">
        <f>D68</f>
        <v>2183761.3099999996</v>
      </c>
      <c r="E129" s="2">
        <f t="shared" ref="E129:P129" si="20">E68</f>
        <v>2324007.7300000004</v>
      </c>
      <c r="F129" s="2">
        <f t="shared" si="20"/>
        <v>2572479.5899999989</v>
      </c>
      <c r="G129" s="2">
        <f t="shared" si="20"/>
        <v>1378822.2400000002</v>
      </c>
      <c r="H129" s="2">
        <f t="shared" si="20"/>
        <v>2301685.6299999994</v>
      </c>
      <c r="I129" s="2">
        <f t="shared" si="20"/>
        <v>1904282.8599999999</v>
      </c>
      <c r="J129" s="2">
        <f t="shared" si="20"/>
        <v>7372824.0599999996</v>
      </c>
      <c r="K129" s="2">
        <f t="shared" si="20"/>
        <v>-3323643.6599999997</v>
      </c>
      <c r="L129" s="2">
        <f t="shared" si="20"/>
        <v>3289366.3899999997</v>
      </c>
      <c r="M129" s="2">
        <f t="shared" si="20"/>
        <v>1965043.5300000003</v>
      </c>
      <c r="N129" s="2">
        <f t="shared" si="20"/>
        <v>2373976.2999999998</v>
      </c>
      <c r="O129" s="2">
        <f t="shared" si="20"/>
        <v>4408534.7300000004</v>
      </c>
      <c r="P129" s="2">
        <f t="shared" si="20"/>
        <v>28751140.710000001</v>
      </c>
    </row>
    <row r="130" spans="1:16">
      <c r="A130" s="415"/>
      <c r="B130" t="s">
        <v>138</v>
      </c>
      <c r="C130"/>
      <c r="D130" s="2">
        <f>D74</f>
        <v>988000</v>
      </c>
      <c r="E130" s="2">
        <f t="shared" ref="E130:P130" si="21">E74</f>
        <v>988000</v>
      </c>
      <c r="F130" s="2">
        <f t="shared" si="21"/>
        <v>463611.94000000041</v>
      </c>
      <c r="G130" s="2">
        <f t="shared" si="21"/>
        <v>988000</v>
      </c>
      <c r="H130" s="2">
        <f t="shared" si="21"/>
        <v>988000</v>
      </c>
      <c r="I130" s="2">
        <f t="shared" si="21"/>
        <v>988000</v>
      </c>
      <c r="J130" s="2">
        <f t="shared" si="21"/>
        <v>14195331.67</v>
      </c>
      <c r="K130" s="2">
        <f t="shared" si="21"/>
        <v>14195331.67</v>
      </c>
      <c r="L130" s="2">
        <f t="shared" si="21"/>
        <v>15301431.18</v>
      </c>
      <c r="M130" s="2">
        <f t="shared" si="21"/>
        <v>18784764.510000002</v>
      </c>
      <c r="N130" s="2">
        <f t="shared" si="21"/>
        <v>18789834.849999998</v>
      </c>
      <c r="O130" s="2">
        <f t="shared" si="21"/>
        <v>19265795.969999999</v>
      </c>
      <c r="P130" s="2">
        <f t="shared" si="21"/>
        <v>105936101.78999999</v>
      </c>
    </row>
    <row r="131" spans="1:16">
      <c r="A131" s="415"/>
      <c r="B131" t="s">
        <v>139</v>
      </c>
      <c r="C131"/>
      <c r="D131" s="2">
        <f>D78</f>
        <v>230007</v>
      </c>
      <c r="E131" s="2">
        <f t="shared" ref="E131:P131" si="22">E78</f>
        <v>62217.33</v>
      </c>
      <c r="F131" s="2">
        <f t="shared" si="22"/>
        <v>78890.16</v>
      </c>
      <c r="G131" s="2">
        <f t="shared" si="22"/>
        <v>84795.27</v>
      </c>
      <c r="H131" s="2">
        <f t="shared" si="22"/>
        <v>75669.119999999995</v>
      </c>
      <c r="I131" s="2">
        <f t="shared" si="22"/>
        <v>124352.69</v>
      </c>
      <c r="J131" s="2">
        <f t="shared" si="22"/>
        <v>67431.539999999994</v>
      </c>
      <c r="K131" s="2">
        <f t="shared" si="22"/>
        <v>87826.65</v>
      </c>
      <c r="L131" s="2">
        <f t="shared" si="22"/>
        <v>72050.2</v>
      </c>
      <c r="M131" s="2">
        <f t="shared" si="22"/>
        <v>95186.78</v>
      </c>
      <c r="N131" s="2">
        <f t="shared" si="22"/>
        <v>134822.74</v>
      </c>
      <c r="O131" s="2">
        <f t="shared" si="22"/>
        <v>126848.22</v>
      </c>
      <c r="P131" s="2">
        <f t="shared" si="22"/>
        <v>1240097.7</v>
      </c>
    </row>
    <row r="132" spans="1:16">
      <c r="A132" s="415"/>
      <c r="B132" t="s">
        <v>140</v>
      </c>
      <c r="C132"/>
      <c r="D132" s="2">
        <f>D90</f>
        <v>8237000.71</v>
      </c>
      <c r="E132" s="2">
        <f t="shared" ref="E132:P132" si="23">E90</f>
        <v>11687256.970000001</v>
      </c>
      <c r="F132" s="2">
        <f t="shared" si="23"/>
        <v>13240076.529999997</v>
      </c>
      <c r="G132" s="2">
        <f t="shared" si="23"/>
        <v>12362205.740000002</v>
      </c>
      <c r="H132" s="2">
        <f t="shared" si="23"/>
        <v>12507189.809999999</v>
      </c>
      <c r="I132" s="2">
        <f t="shared" si="23"/>
        <v>13257119.820000002</v>
      </c>
      <c r="J132" s="2">
        <f t="shared" si="23"/>
        <v>12079828.490000002</v>
      </c>
      <c r="K132" s="2">
        <f t="shared" si="23"/>
        <v>9290094.7100000009</v>
      </c>
      <c r="L132" s="2">
        <f t="shared" si="23"/>
        <v>11681791.369999999</v>
      </c>
      <c r="M132" s="2">
        <f t="shared" si="23"/>
        <v>11631837.050000001</v>
      </c>
      <c r="N132" s="2">
        <f t="shared" si="23"/>
        <v>10331525.77</v>
      </c>
      <c r="O132" s="2">
        <f t="shared" si="23"/>
        <v>12108250.540000001</v>
      </c>
      <c r="P132" s="2">
        <f t="shared" si="23"/>
        <v>138414177.51000002</v>
      </c>
    </row>
    <row r="133" spans="1:16">
      <c r="A133" s="415"/>
      <c r="B133" t="s">
        <v>141</v>
      </c>
      <c r="C133"/>
      <c r="D133" s="2">
        <f>D98</f>
        <v>2587527.0699999994</v>
      </c>
      <c r="E133" s="2">
        <f t="shared" ref="E133:P133" si="24">E98</f>
        <v>1503199.0500000003</v>
      </c>
      <c r="F133" s="2">
        <f t="shared" si="24"/>
        <v>4719444.4000000004</v>
      </c>
      <c r="G133" s="2">
        <f t="shared" si="24"/>
        <v>1864885.7899999996</v>
      </c>
      <c r="H133" s="2">
        <f t="shared" si="24"/>
        <v>3764888.3100000005</v>
      </c>
      <c r="I133" s="2">
        <f t="shared" si="24"/>
        <v>3299656.209999999</v>
      </c>
      <c r="J133" s="2">
        <f t="shared" si="24"/>
        <v>4084570.1900000004</v>
      </c>
      <c r="K133" s="2">
        <f t="shared" si="24"/>
        <v>3580632.0099999993</v>
      </c>
      <c r="L133" s="2">
        <f t="shared" si="24"/>
        <v>3190922.4700000016</v>
      </c>
      <c r="M133" s="2">
        <f t="shared" si="24"/>
        <v>3494419.5</v>
      </c>
      <c r="N133" s="2">
        <f t="shared" si="24"/>
        <v>3277329.669999999</v>
      </c>
      <c r="O133" s="2">
        <f t="shared" si="24"/>
        <v>2786131.87</v>
      </c>
      <c r="P133" s="2">
        <f t="shared" si="24"/>
        <v>38153606.539999999</v>
      </c>
    </row>
    <row r="134" spans="1:16">
      <c r="A134" s="415"/>
      <c r="B134" t="s">
        <v>142</v>
      </c>
      <c r="C134"/>
      <c r="D134" s="2">
        <f>D112</f>
        <v>4532663.8500000015</v>
      </c>
      <c r="E134" s="2">
        <f t="shared" ref="E134:P134" si="25">E112</f>
        <v>5459948.459999999</v>
      </c>
      <c r="F134" s="2">
        <f t="shared" si="25"/>
        <v>8270926.7400000021</v>
      </c>
      <c r="G134" s="2">
        <f t="shared" si="25"/>
        <v>6268834.4099999992</v>
      </c>
      <c r="H134" s="2">
        <f t="shared" si="25"/>
        <v>6142387.2600000016</v>
      </c>
      <c r="I134" s="2">
        <f t="shared" si="25"/>
        <v>7041402.3700000029</v>
      </c>
      <c r="J134" s="2">
        <f t="shared" si="25"/>
        <v>6908155.1900000013</v>
      </c>
      <c r="K134" s="2">
        <f t="shared" si="25"/>
        <v>4948810.5699999994</v>
      </c>
      <c r="L134" s="2">
        <f t="shared" si="25"/>
        <v>4596654.7699999977</v>
      </c>
      <c r="M134" s="2">
        <f t="shared" si="25"/>
        <v>7608110.6999999974</v>
      </c>
      <c r="N134" s="2">
        <f t="shared" si="25"/>
        <v>3971634.7900000005</v>
      </c>
      <c r="O134" s="2">
        <f t="shared" si="25"/>
        <v>4470209.51</v>
      </c>
      <c r="P134" s="2">
        <f t="shared" si="25"/>
        <v>70219738.620000005</v>
      </c>
    </row>
    <row r="135" spans="1:16">
      <c r="A135" s="415" t="s">
        <v>143</v>
      </c>
      <c r="B135" t="s">
        <v>144</v>
      </c>
      <c r="C135"/>
      <c r="D135" s="2">
        <f>D20</f>
        <v>16081482.700000001</v>
      </c>
      <c r="E135" s="2">
        <f t="shared" ref="E135:P135" si="26">E20</f>
        <v>16833136.98</v>
      </c>
      <c r="F135" s="2">
        <f t="shared" si="26"/>
        <v>16984343.09</v>
      </c>
      <c r="G135" s="2">
        <f t="shared" si="26"/>
        <v>21274558.099999998</v>
      </c>
      <c r="H135" s="2">
        <f t="shared" si="26"/>
        <v>20027928.559999999</v>
      </c>
      <c r="I135" s="2">
        <f t="shared" si="26"/>
        <v>23615269.129999999</v>
      </c>
      <c r="J135" s="2">
        <f t="shared" si="26"/>
        <v>21957006.509999998</v>
      </c>
      <c r="K135" s="2">
        <f t="shared" si="26"/>
        <v>16750540.809999997</v>
      </c>
      <c r="L135" s="2">
        <f t="shared" si="26"/>
        <v>16566870.720000003</v>
      </c>
      <c r="M135" s="2">
        <f t="shared" si="26"/>
        <v>15576807.65</v>
      </c>
      <c r="N135" s="2">
        <f t="shared" si="26"/>
        <v>14820545.049999999</v>
      </c>
      <c r="O135" s="2">
        <f t="shared" si="26"/>
        <v>10763512.83</v>
      </c>
      <c r="P135" s="2">
        <f t="shared" si="26"/>
        <v>211252002.13000003</v>
      </c>
    </row>
    <row r="136" spans="1:16">
      <c r="A136" s="415"/>
      <c r="B136" t="s">
        <v>400</v>
      </c>
      <c r="C136"/>
      <c r="D136" s="2">
        <f>D25</f>
        <v>764434.28000000026</v>
      </c>
      <c r="E136" s="2">
        <f t="shared" ref="E136:P136" si="27">E25</f>
        <v>990315.73</v>
      </c>
      <c r="F136" s="2">
        <f t="shared" si="27"/>
        <v>1271319.17</v>
      </c>
      <c r="G136" s="2">
        <f t="shared" si="27"/>
        <v>1628369.5999999999</v>
      </c>
      <c r="H136" s="2">
        <f t="shared" si="27"/>
        <v>2147954.8199999994</v>
      </c>
      <c r="I136" s="2">
        <f t="shared" si="27"/>
        <v>1691159.0099999995</v>
      </c>
      <c r="J136" s="2">
        <f t="shared" si="27"/>
        <v>1958026.1299999997</v>
      </c>
      <c r="K136" s="2">
        <f t="shared" si="27"/>
        <v>988046.74000000011</v>
      </c>
      <c r="L136" s="2">
        <f t="shared" si="27"/>
        <v>878985.39999999991</v>
      </c>
      <c r="M136" s="2">
        <f t="shared" si="27"/>
        <v>1074457.32</v>
      </c>
      <c r="N136" s="2">
        <f t="shared" si="27"/>
        <v>616427.4</v>
      </c>
      <c r="O136" s="2">
        <f t="shared" si="27"/>
        <v>1499182.1700000025</v>
      </c>
      <c r="P136" s="2">
        <f t="shared" si="27"/>
        <v>15508677.770000001</v>
      </c>
    </row>
    <row r="137" spans="1:16">
      <c r="A137" s="415"/>
      <c r="B137" t="s">
        <v>145</v>
      </c>
      <c r="C137"/>
      <c r="D137" s="2">
        <f>D72</f>
        <v>-183154.89000000007</v>
      </c>
      <c r="E137" s="2">
        <f t="shared" ref="E137:P137" si="28">E72</f>
        <v>99708.390000000247</v>
      </c>
      <c r="F137" s="2">
        <f t="shared" si="28"/>
        <v>509804.25000000006</v>
      </c>
      <c r="G137" s="2">
        <f t="shared" si="28"/>
        <v>1229544.26</v>
      </c>
      <c r="H137" s="2">
        <f t="shared" si="28"/>
        <v>1212928.3599999999</v>
      </c>
      <c r="I137" s="2">
        <f t="shared" si="28"/>
        <v>1072552.6100000001</v>
      </c>
      <c r="J137" s="2">
        <f t="shared" si="28"/>
        <v>-766658.99</v>
      </c>
      <c r="K137" s="2">
        <f t="shared" si="28"/>
        <v>1715645.330000001</v>
      </c>
      <c r="L137" s="2">
        <f t="shared" si="28"/>
        <v>1114413.8800000001</v>
      </c>
      <c r="M137" s="2">
        <f t="shared" si="28"/>
        <v>1034708.81</v>
      </c>
      <c r="N137" s="2">
        <f t="shared" si="28"/>
        <v>534045.61999999965</v>
      </c>
      <c r="O137" s="2">
        <f t="shared" si="28"/>
        <v>2406046.5799999982</v>
      </c>
      <c r="P137" s="2">
        <f t="shared" si="28"/>
        <v>9979584.209999999</v>
      </c>
    </row>
    <row r="138" spans="1:16">
      <c r="A138" s="415"/>
      <c r="B138" t="s">
        <v>381</v>
      </c>
      <c r="C138"/>
      <c r="D138" s="2">
        <f>D76</f>
        <v>-2239368.6</v>
      </c>
      <c r="E138" s="2">
        <f t="shared" ref="E138:P138" si="29">E76</f>
        <v>-2654213</v>
      </c>
      <c r="F138" s="2">
        <f t="shared" si="29"/>
        <v>-3081167</v>
      </c>
      <c r="G138" s="2">
        <f t="shared" si="29"/>
        <v>-2856538</v>
      </c>
      <c r="H138" s="2">
        <f t="shared" si="29"/>
        <v>-3630818</v>
      </c>
      <c r="I138" s="2">
        <f t="shared" si="29"/>
        <v>-2964930</v>
      </c>
      <c r="J138" s="2">
        <f t="shared" si="29"/>
        <v>-3556727</v>
      </c>
      <c r="K138" s="2">
        <f t="shared" si="29"/>
        <v>-2353264</v>
      </c>
      <c r="L138" s="2">
        <f t="shared" si="29"/>
        <v>-3010314</v>
      </c>
      <c r="M138" s="2">
        <f t="shared" si="29"/>
        <v>-2986020</v>
      </c>
      <c r="N138" s="2">
        <f t="shared" si="29"/>
        <v>-3854287</v>
      </c>
      <c r="O138" s="2">
        <f t="shared" si="29"/>
        <v>-1917297</v>
      </c>
      <c r="P138" s="2">
        <f t="shared" si="29"/>
        <v>-35104943.600000001</v>
      </c>
    </row>
    <row r="139" spans="1:16">
      <c r="A139" s="415"/>
      <c r="B139" t="s">
        <v>146</v>
      </c>
      <c r="C139"/>
      <c r="D139" s="2">
        <f>D82</f>
        <v>3737436.17</v>
      </c>
      <c r="E139" s="2">
        <f t="shared" ref="E139:P139" si="30">E82</f>
        <v>118145.44</v>
      </c>
      <c r="F139" s="2">
        <f t="shared" si="30"/>
        <v>2120643.9900000002</v>
      </c>
      <c r="G139" s="2">
        <f t="shared" si="30"/>
        <v>1907664.8499999999</v>
      </c>
      <c r="H139" s="2">
        <f t="shared" si="30"/>
        <v>2410026.1</v>
      </c>
      <c r="I139" s="2">
        <f t="shared" si="30"/>
        <v>1586420.44</v>
      </c>
      <c r="J139" s="2">
        <f t="shared" si="30"/>
        <v>2400646.02</v>
      </c>
      <c r="K139" s="2">
        <f t="shared" si="30"/>
        <v>1963356.1200000003</v>
      </c>
      <c r="L139" s="2">
        <f t="shared" si="30"/>
        <v>2194933</v>
      </c>
      <c r="M139" s="2">
        <f t="shared" si="30"/>
        <v>2054925.81</v>
      </c>
      <c r="N139" s="2">
        <f t="shared" si="30"/>
        <v>2410508.63</v>
      </c>
      <c r="O139" s="2">
        <f t="shared" si="30"/>
        <v>1881167.3399999999</v>
      </c>
      <c r="P139" s="2">
        <f t="shared" si="30"/>
        <v>24785873.909999996</v>
      </c>
    </row>
    <row r="140" spans="1:16">
      <c r="A140" s="19" t="s">
        <v>147</v>
      </c>
      <c r="B140"/>
      <c r="C140"/>
      <c r="D140" s="2">
        <f>D120</f>
        <v>6919721.8600000003</v>
      </c>
      <c r="E140" s="2">
        <f t="shared" ref="E140:P140" si="31">E120</f>
        <v>6117604.6600000001</v>
      </c>
      <c r="F140" s="2">
        <f t="shared" si="31"/>
        <v>7270541.3899999997</v>
      </c>
      <c r="G140" s="2">
        <f t="shared" si="31"/>
        <v>7375439.7599999998</v>
      </c>
      <c r="H140" s="2">
        <f t="shared" si="31"/>
        <v>6847868.7000000002</v>
      </c>
      <c r="I140" s="2">
        <f t="shared" si="31"/>
        <v>7111856.9400000004</v>
      </c>
      <c r="J140" s="2">
        <f t="shared" si="31"/>
        <v>7937552.29</v>
      </c>
      <c r="K140" s="2">
        <f t="shared" si="31"/>
        <v>13369768.630000001</v>
      </c>
      <c r="L140" s="2">
        <f t="shared" si="31"/>
        <v>6748319.6999999993</v>
      </c>
      <c r="M140" s="2">
        <f t="shared" si="31"/>
        <v>7891069.5999999996</v>
      </c>
      <c r="N140" s="2">
        <f t="shared" si="31"/>
        <v>8496153.4199999999</v>
      </c>
      <c r="O140" s="2">
        <f t="shared" si="31"/>
        <v>4168444.77</v>
      </c>
      <c r="P140" s="2">
        <f t="shared" si="31"/>
        <v>90254341.719999999</v>
      </c>
    </row>
    <row r="143" spans="1:16">
      <c r="A143" s="1" t="s">
        <v>148</v>
      </c>
    </row>
    <row r="144" spans="1:16">
      <c r="A144" s="415" t="s">
        <v>135</v>
      </c>
      <c r="B144" t="s">
        <v>136</v>
      </c>
      <c r="C144"/>
      <c r="D144" s="2">
        <f>D128/38</f>
        <v>84746.472631578974</v>
      </c>
      <c r="E144" s="2">
        <f t="shared" ref="E144:P149" si="32">E128/38</f>
        <v>78624.834210526344</v>
      </c>
      <c r="F144" s="2">
        <f t="shared" si="32"/>
        <v>84515.349736842109</v>
      </c>
      <c r="G144" s="2">
        <f t="shared" si="32"/>
        <v>83075.942894736814</v>
      </c>
      <c r="H144" s="2">
        <f t="shared" si="32"/>
        <v>85155.218421052632</v>
      </c>
      <c r="I144" s="2">
        <f t="shared" si="32"/>
        <v>82983.546842105265</v>
      </c>
      <c r="J144" s="2">
        <f t="shared" si="32"/>
        <v>85673.838684210321</v>
      </c>
      <c r="K144" s="2">
        <f t="shared" si="32"/>
        <v>75532.154210526307</v>
      </c>
      <c r="L144" s="2">
        <f t="shared" si="32"/>
        <v>-80371.610526315751</v>
      </c>
      <c r="M144" s="2">
        <f t="shared" si="32"/>
        <v>58571.790263157898</v>
      </c>
      <c r="N144" s="2">
        <f t="shared" si="32"/>
        <v>57666.630789473675</v>
      </c>
      <c r="O144" s="2">
        <f t="shared" si="32"/>
        <v>60295.485789473685</v>
      </c>
      <c r="P144" s="2">
        <f t="shared" si="32"/>
        <v>756469.65394736838</v>
      </c>
    </row>
    <row r="145" spans="1:16">
      <c r="A145" s="415"/>
      <c r="B145" t="s">
        <v>137</v>
      </c>
      <c r="C145"/>
      <c r="D145" s="2">
        <f t="shared" ref="D145:P156" si="33">D129/38</f>
        <v>57467.402894736828</v>
      </c>
      <c r="E145" s="2">
        <f t="shared" si="33"/>
        <v>61158.098157894747</v>
      </c>
      <c r="F145" s="2">
        <f t="shared" si="33"/>
        <v>67696.831315789444</v>
      </c>
      <c r="G145" s="2">
        <f t="shared" si="33"/>
        <v>36284.79578947369</v>
      </c>
      <c r="H145" s="2">
        <f t="shared" si="33"/>
        <v>60570.674473684194</v>
      </c>
      <c r="I145" s="2">
        <f t="shared" si="33"/>
        <v>50112.706842105261</v>
      </c>
      <c r="J145" s="2">
        <f t="shared" si="33"/>
        <v>194021.68578947367</v>
      </c>
      <c r="K145" s="2">
        <f t="shared" si="33"/>
        <v>-87464.306842105259</v>
      </c>
      <c r="L145" s="2">
        <f t="shared" si="33"/>
        <v>86562.273421052625</v>
      </c>
      <c r="M145" s="2">
        <f t="shared" si="33"/>
        <v>51711.671842105272</v>
      </c>
      <c r="N145" s="2">
        <f t="shared" si="33"/>
        <v>62473.060526315785</v>
      </c>
      <c r="O145" s="2">
        <f t="shared" si="33"/>
        <v>116014.07184210527</v>
      </c>
      <c r="P145" s="2">
        <f t="shared" si="32"/>
        <v>756608.96605263161</v>
      </c>
    </row>
    <row r="146" spans="1:16">
      <c r="A146" s="415"/>
      <c r="B146" t="s">
        <v>138</v>
      </c>
      <c r="C146"/>
      <c r="D146" s="2">
        <f t="shared" si="33"/>
        <v>26000</v>
      </c>
      <c r="E146" s="2">
        <f t="shared" si="33"/>
        <v>26000</v>
      </c>
      <c r="F146" s="2">
        <f t="shared" si="33"/>
        <v>12200.314210526327</v>
      </c>
      <c r="G146" s="2">
        <f t="shared" si="33"/>
        <v>26000</v>
      </c>
      <c r="H146" s="2">
        <f t="shared" si="33"/>
        <v>26000</v>
      </c>
      <c r="I146" s="2">
        <f t="shared" si="33"/>
        <v>26000</v>
      </c>
      <c r="J146" s="2">
        <f t="shared" si="33"/>
        <v>373561.3597368421</v>
      </c>
      <c r="K146" s="2">
        <f t="shared" si="33"/>
        <v>373561.3597368421</v>
      </c>
      <c r="L146" s="2">
        <f t="shared" si="33"/>
        <v>402669.24157894735</v>
      </c>
      <c r="M146" s="2">
        <f t="shared" si="33"/>
        <v>494335.9081578948</v>
      </c>
      <c r="N146" s="2">
        <f t="shared" si="33"/>
        <v>494469.33815789467</v>
      </c>
      <c r="O146" s="2">
        <f t="shared" si="33"/>
        <v>506994.63078947365</v>
      </c>
      <c r="P146" s="2">
        <f t="shared" si="32"/>
        <v>2787792.1523684207</v>
      </c>
    </row>
    <row r="147" spans="1:16">
      <c r="A147" s="415"/>
      <c r="B147" t="s">
        <v>139</v>
      </c>
      <c r="C147"/>
      <c r="D147" s="2">
        <f t="shared" si="33"/>
        <v>6052.8157894736842</v>
      </c>
      <c r="E147" s="2">
        <f t="shared" si="33"/>
        <v>1637.298157894737</v>
      </c>
      <c r="F147" s="2">
        <f t="shared" si="33"/>
        <v>2076.0568421052631</v>
      </c>
      <c r="G147" s="2">
        <f t="shared" si="33"/>
        <v>2231.4544736842108</v>
      </c>
      <c r="H147" s="2">
        <f t="shared" si="33"/>
        <v>1991.2926315789473</v>
      </c>
      <c r="I147" s="2">
        <f t="shared" si="33"/>
        <v>3272.4392105263159</v>
      </c>
      <c r="J147" s="2">
        <f t="shared" si="33"/>
        <v>1774.5142105263155</v>
      </c>
      <c r="K147" s="2">
        <f t="shared" si="33"/>
        <v>2311.2276315789472</v>
      </c>
      <c r="L147" s="2">
        <f t="shared" si="33"/>
        <v>1896.0578947368419</v>
      </c>
      <c r="M147" s="2">
        <f t="shared" si="33"/>
        <v>2504.9152631578945</v>
      </c>
      <c r="N147" s="2">
        <f t="shared" si="33"/>
        <v>3547.9668421052629</v>
      </c>
      <c r="O147" s="2">
        <f t="shared" si="33"/>
        <v>3338.1110526315788</v>
      </c>
      <c r="P147" s="2">
        <f t="shared" si="32"/>
        <v>32634.149999999998</v>
      </c>
    </row>
    <row r="148" spans="1:16">
      <c r="A148" s="415"/>
      <c r="B148" t="s">
        <v>140</v>
      </c>
      <c r="C148"/>
      <c r="D148" s="2">
        <f t="shared" si="33"/>
        <v>216763.17657894737</v>
      </c>
      <c r="E148" s="2">
        <f t="shared" si="33"/>
        <v>307559.39394736843</v>
      </c>
      <c r="F148" s="2">
        <f t="shared" si="33"/>
        <v>348423.0665789473</v>
      </c>
      <c r="G148" s="2">
        <f t="shared" si="33"/>
        <v>325321.2036842106</v>
      </c>
      <c r="H148" s="2">
        <f t="shared" si="33"/>
        <v>329136.57394736836</v>
      </c>
      <c r="I148" s="2">
        <f t="shared" si="33"/>
        <v>348871.57421052636</v>
      </c>
      <c r="J148" s="2">
        <f t="shared" si="33"/>
        <v>317890.22342105268</v>
      </c>
      <c r="K148" s="2">
        <f t="shared" si="33"/>
        <v>244476.1765789474</v>
      </c>
      <c r="L148" s="2">
        <f t="shared" si="33"/>
        <v>307415.56236842106</v>
      </c>
      <c r="M148" s="2">
        <f t="shared" si="33"/>
        <v>306100.97500000003</v>
      </c>
      <c r="N148" s="2">
        <f t="shared" si="33"/>
        <v>271882.25710526312</v>
      </c>
      <c r="O148" s="2">
        <f t="shared" si="33"/>
        <v>318638.17210526316</v>
      </c>
      <c r="P148" s="2">
        <f t="shared" si="32"/>
        <v>3642478.3555263164</v>
      </c>
    </row>
    <row r="149" spans="1:16">
      <c r="A149" s="415"/>
      <c r="B149" t="s">
        <v>141</v>
      </c>
      <c r="C149"/>
      <c r="D149" s="2">
        <f t="shared" si="33"/>
        <v>68092.817631578931</v>
      </c>
      <c r="E149" s="2">
        <f t="shared" si="33"/>
        <v>39557.869736842113</v>
      </c>
      <c r="F149" s="2">
        <f t="shared" si="33"/>
        <v>124195.90526315791</v>
      </c>
      <c r="G149" s="2">
        <f t="shared" si="33"/>
        <v>49075.941842105254</v>
      </c>
      <c r="H149" s="2">
        <f t="shared" si="33"/>
        <v>99076.008157894757</v>
      </c>
      <c r="I149" s="2">
        <f t="shared" si="33"/>
        <v>86833.058157894717</v>
      </c>
      <c r="J149" s="2">
        <f t="shared" si="33"/>
        <v>107488.68921052633</v>
      </c>
      <c r="K149" s="2">
        <f t="shared" si="33"/>
        <v>94227.158157894723</v>
      </c>
      <c r="L149" s="2">
        <f t="shared" si="33"/>
        <v>83971.643947368459</v>
      </c>
      <c r="M149" s="2">
        <f t="shared" si="33"/>
        <v>91958.40789473684</v>
      </c>
      <c r="N149" s="2">
        <f>N133/38</f>
        <v>86245.517631578914</v>
      </c>
      <c r="O149" s="2">
        <f>O133/38</f>
        <v>73319.259736842112</v>
      </c>
      <c r="P149" s="2">
        <f t="shared" si="32"/>
        <v>1004042.2773684211</v>
      </c>
    </row>
    <row r="150" spans="1:16">
      <c r="A150" s="415"/>
      <c r="B150" t="s">
        <v>142</v>
      </c>
      <c r="C150"/>
      <c r="D150" s="2">
        <f t="shared" si="33"/>
        <v>119280.62763157899</v>
      </c>
      <c r="E150" s="2">
        <f t="shared" si="33"/>
        <v>143682.8542105263</v>
      </c>
      <c r="F150" s="2">
        <f t="shared" si="33"/>
        <v>217655.96684210532</v>
      </c>
      <c r="G150" s="2">
        <f t="shared" si="33"/>
        <v>164969.32657894734</v>
      </c>
      <c r="H150" s="2">
        <f t="shared" si="33"/>
        <v>161641.77000000005</v>
      </c>
      <c r="I150" s="2">
        <f t="shared" si="33"/>
        <v>185300.06236842112</v>
      </c>
      <c r="J150" s="2">
        <f t="shared" si="33"/>
        <v>181793.55763157899</v>
      </c>
      <c r="K150" s="2">
        <f t="shared" si="33"/>
        <v>130231.85710526315</v>
      </c>
      <c r="L150" s="2">
        <f t="shared" si="33"/>
        <v>120964.59921052626</v>
      </c>
      <c r="M150" s="2">
        <f t="shared" si="33"/>
        <v>200213.43947368415</v>
      </c>
      <c r="N150" s="2">
        <f t="shared" si="33"/>
        <v>104516.70500000002</v>
      </c>
      <c r="O150" s="2">
        <f t="shared" si="33"/>
        <v>117637.09236842104</v>
      </c>
      <c r="P150" s="2">
        <f>P134/38</f>
        <v>1847887.8584210528</v>
      </c>
    </row>
    <row r="151" spans="1:16">
      <c r="A151" s="415" t="s">
        <v>143</v>
      </c>
      <c r="B151" t="s">
        <v>144</v>
      </c>
      <c r="C151"/>
      <c r="D151" s="2">
        <f t="shared" si="33"/>
        <v>423196.91315789474</v>
      </c>
      <c r="E151" s="2">
        <f t="shared" si="33"/>
        <v>442977.28894736845</v>
      </c>
      <c r="F151" s="2">
        <f t="shared" si="33"/>
        <v>446956.39710526314</v>
      </c>
      <c r="G151" s="2">
        <f t="shared" si="33"/>
        <v>559856.7921052631</v>
      </c>
      <c r="H151" s="2">
        <f t="shared" si="33"/>
        <v>527050.7515789473</v>
      </c>
      <c r="I151" s="2">
        <f t="shared" si="33"/>
        <v>621454.4507894736</v>
      </c>
      <c r="J151" s="2">
        <f t="shared" si="33"/>
        <v>577815.96078947361</v>
      </c>
      <c r="K151" s="2">
        <f t="shared" si="33"/>
        <v>440803.70552631572</v>
      </c>
      <c r="L151" s="2">
        <f t="shared" si="33"/>
        <v>435970.28210526321</v>
      </c>
      <c r="M151" s="2">
        <f t="shared" si="33"/>
        <v>409915.9907894737</v>
      </c>
      <c r="N151" s="2">
        <f t="shared" si="33"/>
        <v>390014.34342105262</v>
      </c>
      <c r="O151" s="2">
        <f t="shared" si="33"/>
        <v>283250.33763157896</v>
      </c>
      <c r="P151" s="2">
        <f t="shared" si="33"/>
        <v>5559263.2139473688</v>
      </c>
    </row>
    <row r="152" spans="1:16">
      <c r="A152" s="415"/>
      <c r="B152" t="s">
        <v>400</v>
      </c>
      <c r="C152"/>
      <c r="D152" s="2">
        <f t="shared" si="33"/>
        <v>20116.691578947375</v>
      </c>
      <c r="E152" s="2">
        <f t="shared" si="33"/>
        <v>26060.940263157896</v>
      </c>
      <c r="F152" s="2">
        <f t="shared" si="33"/>
        <v>33455.767631578943</v>
      </c>
      <c r="G152" s="2">
        <f t="shared" si="33"/>
        <v>42851.831578947364</v>
      </c>
      <c r="H152" s="2">
        <f t="shared" si="33"/>
        <v>56525.126842105245</v>
      </c>
      <c r="I152" s="2">
        <f t="shared" si="33"/>
        <v>44504.184473684196</v>
      </c>
      <c r="J152" s="2">
        <f t="shared" si="33"/>
        <v>51527.003421052621</v>
      </c>
      <c r="K152" s="2">
        <f t="shared" si="33"/>
        <v>26001.230000000003</v>
      </c>
      <c r="L152" s="2">
        <f t="shared" si="33"/>
        <v>23131.194736842102</v>
      </c>
      <c r="M152" s="2">
        <f t="shared" si="33"/>
        <v>28275.19263157895</v>
      </c>
      <c r="N152" s="2">
        <f t="shared" si="33"/>
        <v>16221.773684210528</v>
      </c>
      <c r="O152" s="2">
        <f t="shared" si="33"/>
        <v>39452.162368421115</v>
      </c>
      <c r="P152" s="2">
        <f t="shared" si="33"/>
        <v>408123.09921052633</v>
      </c>
    </row>
    <row r="153" spans="1:16">
      <c r="A153" s="415"/>
      <c r="B153" t="s">
        <v>145</v>
      </c>
      <c r="C153"/>
      <c r="D153" s="2">
        <f t="shared" si="33"/>
        <v>-4819.8655263157916</v>
      </c>
      <c r="E153" s="2">
        <f t="shared" si="33"/>
        <v>2623.9050000000066</v>
      </c>
      <c r="F153" s="2">
        <f t="shared" si="33"/>
        <v>13415.901315789475</v>
      </c>
      <c r="G153" s="2">
        <f t="shared" si="33"/>
        <v>32356.427894736844</v>
      </c>
      <c r="H153" s="2">
        <f t="shared" si="33"/>
        <v>31919.167368421051</v>
      </c>
      <c r="I153" s="2">
        <f t="shared" si="33"/>
        <v>28225.068684210528</v>
      </c>
      <c r="J153" s="2">
        <f t="shared" si="33"/>
        <v>-20175.23657894737</v>
      </c>
      <c r="K153" s="2">
        <f t="shared" si="33"/>
        <v>45148.561315789499</v>
      </c>
      <c r="L153" s="2">
        <f t="shared" si="33"/>
        <v>29326.681052631582</v>
      </c>
      <c r="M153" s="2">
        <f t="shared" si="33"/>
        <v>27229.179210526316</v>
      </c>
      <c r="N153" s="2">
        <f t="shared" si="33"/>
        <v>14053.832105263149</v>
      </c>
      <c r="O153" s="2">
        <f t="shared" si="33"/>
        <v>63317.015263157846</v>
      </c>
      <c r="P153" s="2">
        <f t="shared" si="33"/>
        <v>262620.63710526313</v>
      </c>
    </row>
    <row r="154" spans="1:16">
      <c r="A154" s="415"/>
      <c r="B154" t="s">
        <v>381</v>
      </c>
      <c r="C154"/>
      <c r="D154" s="2">
        <f t="shared" si="33"/>
        <v>-58930.752631578951</v>
      </c>
      <c r="E154" s="2">
        <f t="shared" si="33"/>
        <v>-69847.710526315786</v>
      </c>
      <c r="F154" s="2">
        <f t="shared" si="33"/>
        <v>-81083.34210526316</v>
      </c>
      <c r="G154" s="2">
        <f t="shared" si="33"/>
        <v>-75172.052631578947</v>
      </c>
      <c r="H154" s="2">
        <f t="shared" si="33"/>
        <v>-95547.84210526316</v>
      </c>
      <c r="I154" s="2">
        <f t="shared" si="33"/>
        <v>-78024.473684210519</v>
      </c>
      <c r="J154" s="2">
        <f t="shared" si="33"/>
        <v>-93598.078947368427</v>
      </c>
      <c r="K154" s="2">
        <f t="shared" si="33"/>
        <v>-61928</v>
      </c>
      <c r="L154" s="2">
        <f t="shared" si="33"/>
        <v>-79218.789473684214</v>
      </c>
      <c r="M154" s="2">
        <f t="shared" si="33"/>
        <v>-78579.473684210519</v>
      </c>
      <c r="N154" s="2">
        <f t="shared" si="33"/>
        <v>-101428.60526315789</v>
      </c>
      <c r="O154" s="2">
        <f t="shared" si="33"/>
        <v>-50455.184210526313</v>
      </c>
      <c r="P154" s="2">
        <f t="shared" si="33"/>
        <v>-923814.30526315793</v>
      </c>
    </row>
    <row r="155" spans="1:16">
      <c r="A155" s="415"/>
      <c r="B155" t="s">
        <v>146</v>
      </c>
      <c r="C155"/>
      <c r="D155" s="2">
        <f t="shared" si="33"/>
        <v>98353.583421052623</v>
      </c>
      <c r="E155" s="2">
        <f t="shared" si="33"/>
        <v>3109.0905263157897</v>
      </c>
      <c r="F155" s="2">
        <f t="shared" si="33"/>
        <v>55806.42078947369</v>
      </c>
      <c r="G155" s="2">
        <f t="shared" si="33"/>
        <v>50201.706578947364</v>
      </c>
      <c r="H155" s="2">
        <f t="shared" si="33"/>
        <v>63421.739473684211</v>
      </c>
      <c r="I155" s="2">
        <f t="shared" si="33"/>
        <v>41747.906315789471</v>
      </c>
      <c r="J155" s="2">
        <f t="shared" si="33"/>
        <v>63174.895263157894</v>
      </c>
      <c r="K155" s="2">
        <f t="shared" si="33"/>
        <v>51667.266315789486</v>
      </c>
      <c r="L155" s="2">
        <f t="shared" si="33"/>
        <v>57761.394736842107</v>
      </c>
      <c r="M155" s="2">
        <f t="shared" si="33"/>
        <v>54076.995000000003</v>
      </c>
      <c r="N155" s="2">
        <f t="shared" si="33"/>
        <v>63434.437631578941</v>
      </c>
      <c r="O155" s="2">
        <f t="shared" si="33"/>
        <v>49504.40368421052</v>
      </c>
      <c r="P155" s="2">
        <f t="shared" si="33"/>
        <v>652259.83973684197</v>
      </c>
    </row>
    <row r="156" spans="1:16">
      <c r="A156" s="19" t="s">
        <v>147</v>
      </c>
      <c r="B156"/>
      <c r="C156"/>
      <c r="D156" s="2">
        <f t="shared" si="33"/>
        <v>182097.94368421054</v>
      </c>
      <c r="E156" s="2">
        <f t="shared" si="33"/>
        <v>160989.59631578947</v>
      </c>
      <c r="F156" s="2">
        <f t="shared" si="33"/>
        <v>191330.03657894736</v>
      </c>
      <c r="G156" s="2">
        <f t="shared" si="33"/>
        <v>194090.52</v>
      </c>
      <c r="H156" s="2">
        <f t="shared" si="33"/>
        <v>180207.0710526316</v>
      </c>
      <c r="I156" s="2">
        <f t="shared" si="33"/>
        <v>187154.13</v>
      </c>
      <c r="J156" s="2">
        <f t="shared" si="33"/>
        <v>208882.95499999999</v>
      </c>
      <c r="K156" s="2">
        <f t="shared" si="33"/>
        <v>351836.01657894737</v>
      </c>
      <c r="L156" s="2">
        <f t="shared" si="33"/>
        <v>177587.36052631578</v>
      </c>
      <c r="M156" s="2">
        <f t="shared" si="33"/>
        <v>207659.72631578948</v>
      </c>
      <c r="N156" s="2">
        <f t="shared" si="33"/>
        <v>223582.9847368421</v>
      </c>
      <c r="O156" s="2">
        <f t="shared" si="33"/>
        <v>109695.91499999999</v>
      </c>
      <c r="P156" s="2">
        <f t="shared" si="33"/>
        <v>2375114.2557894737</v>
      </c>
    </row>
    <row r="157" spans="1:16">
      <c r="A157" s="19"/>
      <c r="B157"/>
      <c r="C157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3"/>
    </row>
    <row r="158" spans="1:16">
      <c r="A158" s="48" t="s">
        <v>339</v>
      </c>
      <c r="D158" s="2">
        <f>SUMIFS(D4:D120,$C$4:$C$120,$A158)/38</f>
        <v>186800.88500000001</v>
      </c>
      <c r="E158" s="2">
        <f t="shared" ref="E158:O158" si="34">SUMIFS(E4:E120,$C$4:$C$120,$A158)/38</f>
        <v>167957.55763157894</v>
      </c>
      <c r="F158" s="2">
        <f t="shared" si="34"/>
        <v>203696.52289473685</v>
      </c>
      <c r="G158" s="2">
        <f t="shared" si="34"/>
        <v>210125.9686842105</v>
      </c>
      <c r="H158" s="2">
        <f t="shared" si="34"/>
        <v>211953.90368421053</v>
      </c>
      <c r="I158" s="2">
        <f t="shared" si="34"/>
        <v>206776.46605263161</v>
      </c>
      <c r="J158" s="2">
        <f t="shared" si="34"/>
        <v>676768.40052631591</v>
      </c>
      <c r="K158" s="2">
        <f t="shared" si="34"/>
        <v>600208.3905263159</v>
      </c>
      <c r="L158" s="2">
        <f t="shared" si="34"/>
        <v>590902.65026315779</v>
      </c>
      <c r="M158" s="2">
        <f t="shared" si="34"/>
        <v>688578.72710526327</v>
      </c>
      <c r="N158" s="2">
        <f t="shared" si="34"/>
        <v>657657.8836842106</v>
      </c>
      <c r="O158" s="2">
        <f t="shared" si="34"/>
        <v>680306.37921052636</v>
      </c>
      <c r="P158" s="21"/>
    </row>
  </sheetData>
  <autoFilter ref="A3:Q3" xr:uid="{5E91D546-A42C-42AF-BE61-40C2D9584246}"/>
  <mergeCells count="4">
    <mergeCell ref="A128:A134"/>
    <mergeCell ref="A135:A139"/>
    <mergeCell ref="A144:A150"/>
    <mergeCell ref="A151:A155"/>
  </mergeCells>
  <phoneticPr fontId="5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49A4-7F0C-4249-89D6-E47A9FFDD55C}">
  <dimension ref="A1:X153"/>
  <sheetViews>
    <sheetView zoomScale="80" zoomScaleNormal="80" workbookViewId="0">
      <pane xSplit="1" ySplit="3" topLeftCell="B4" activePane="bottomRight" state="frozen"/>
      <selection activeCell="B99" sqref="B99"/>
      <selection pane="topRight" activeCell="B99" sqref="B99"/>
      <selection pane="bottomLeft" activeCell="B99" sqref="B99"/>
      <selection pane="bottomRight" activeCell="B99" sqref="B99"/>
    </sheetView>
  </sheetViews>
  <sheetFormatPr defaultColWidth="9.08203125" defaultRowHeight="14"/>
  <cols>
    <col min="1" max="1" width="20.4140625" style="1" bestFit="1" customWidth="1"/>
    <col min="2" max="2" width="48.75" style="1" bestFit="1" customWidth="1"/>
    <col min="3" max="3" width="8.75" style="1" bestFit="1" customWidth="1"/>
    <col min="4" max="4" width="14.08203125" style="8" bestFit="1" customWidth="1"/>
    <col min="5" max="6" width="15.4140625" style="2" bestFit="1" customWidth="1"/>
    <col min="7" max="7" width="14.08203125" style="2" bestFit="1" customWidth="1"/>
    <col min="8" max="13" width="15.4140625" style="2" bestFit="1" customWidth="1"/>
    <col min="14" max="15" width="15.4140625" style="2" customWidth="1"/>
    <col min="16" max="16" width="13.75" style="1" bestFit="1" customWidth="1"/>
    <col min="17" max="24" width="10.4140625" style="1" bestFit="1" customWidth="1"/>
    <col min="25" max="16384" width="9.08203125" style="1"/>
  </cols>
  <sheetData>
    <row r="1" spans="1:16">
      <c r="B1" s="1" t="s">
        <v>0</v>
      </c>
      <c r="D1" s="8">
        <v>2170</v>
      </c>
      <c r="E1" s="2">
        <v>2956</v>
      </c>
      <c r="F1" s="2">
        <v>6275</v>
      </c>
      <c r="G1" s="2">
        <v>11914</v>
      </c>
      <c r="H1" s="2">
        <v>15745</v>
      </c>
      <c r="I1" s="2">
        <v>13277</v>
      </c>
      <c r="J1" s="2">
        <v>11571</v>
      </c>
      <c r="K1" s="2">
        <v>12465</v>
      </c>
      <c r="L1" s="2">
        <v>48191</v>
      </c>
      <c r="M1" s="2">
        <v>53888</v>
      </c>
      <c r="N1" s="2">
        <v>47489</v>
      </c>
      <c r="O1" s="2">
        <v>34580</v>
      </c>
      <c r="P1" s="3">
        <f>SUM(D1:O1)</f>
        <v>260521</v>
      </c>
    </row>
    <row r="2" spans="1:16">
      <c r="D2" s="8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</row>
    <row r="3" spans="1:16">
      <c r="A3" s="4"/>
      <c r="B3" s="4" t="s">
        <v>2</v>
      </c>
      <c r="C3" s="5"/>
      <c r="D3" s="5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5" t="s">
        <v>13</v>
      </c>
      <c r="O3" s="6" t="s">
        <v>14</v>
      </c>
      <c r="P3" s="5" t="s">
        <v>15</v>
      </c>
    </row>
    <row r="4" spans="1:16">
      <c r="A4" s="1" t="s">
        <v>149</v>
      </c>
      <c r="B4" s="1" t="s">
        <v>16</v>
      </c>
      <c r="D4" s="8">
        <v>28219.18</v>
      </c>
      <c r="E4" s="7">
        <v>1522263.6199999999</v>
      </c>
      <c r="F4" s="7">
        <v>1377272.2000000002</v>
      </c>
      <c r="G4" s="7">
        <v>1100350.9900000002</v>
      </c>
      <c r="H4" s="7">
        <v>1394457.04</v>
      </c>
      <c r="I4" s="7">
        <v>1350282.7000000002</v>
      </c>
      <c r="J4" s="7">
        <v>1402324.33</v>
      </c>
      <c r="K4" s="7">
        <v>1402324.31</v>
      </c>
      <c r="L4" s="7">
        <v>1380033.19</v>
      </c>
      <c r="M4" s="7">
        <v>1456133.26</v>
      </c>
      <c r="N4" s="8">
        <v>1511464.48</v>
      </c>
      <c r="O4" s="8">
        <v>1565987.76</v>
      </c>
      <c r="P4" s="3">
        <f>SUM(D4:O4)</f>
        <v>15491113.060000001</v>
      </c>
    </row>
    <row r="5" spans="1:16">
      <c r="A5" s="1" t="s">
        <v>150</v>
      </c>
      <c r="B5" s="1" t="s">
        <v>18</v>
      </c>
      <c r="C5" s="1" t="s">
        <v>338</v>
      </c>
      <c r="D5" s="8">
        <v>9458.02</v>
      </c>
      <c r="E5" s="7">
        <v>8343.2800000000007</v>
      </c>
      <c r="F5" s="7">
        <v>126229.44</v>
      </c>
      <c r="G5" s="7">
        <v>474900.8</v>
      </c>
      <c r="H5" s="7">
        <v>2053560.13</v>
      </c>
      <c r="I5" s="23">
        <v>8184852.4399999995</v>
      </c>
      <c r="J5" s="23">
        <v>2543327.6</v>
      </c>
      <c r="K5" s="7">
        <v>3299564.7199999997</v>
      </c>
      <c r="L5" s="7">
        <v>3417969.4699999997</v>
      </c>
      <c r="M5" s="7">
        <v>3725478.14</v>
      </c>
      <c r="N5" s="8">
        <v>4105951.53</v>
      </c>
      <c r="O5" s="8">
        <v>4105848.1100000003</v>
      </c>
      <c r="P5" s="3">
        <f t="shared" ref="P5:P68" si="0">SUM(D5:O5)</f>
        <v>32055483.68</v>
      </c>
    </row>
    <row r="6" spans="1:16">
      <c r="A6" s="1" t="s">
        <v>151</v>
      </c>
      <c r="B6" s="1" t="s">
        <v>19</v>
      </c>
      <c r="D6" s="8">
        <v>6055.72</v>
      </c>
      <c r="E6" s="7">
        <v>8424431.0699999984</v>
      </c>
      <c r="F6" s="7">
        <v>8260696.0999999996</v>
      </c>
      <c r="G6" s="7">
        <v>7849156.8199999994</v>
      </c>
      <c r="H6" s="7">
        <v>8094161.5399999991</v>
      </c>
      <c r="I6" s="7">
        <v>5728297.1900000004</v>
      </c>
      <c r="J6" s="7">
        <v>8349350.8899999997</v>
      </c>
      <c r="K6" s="7">
        <v>7299853.169999999</v>
      </c>
      <c r="L6" s="7">
        <v>7447535.79</v>
      </c>
      <c r="M6" s="7">
        <v>8408512.6600000001</v>
      </c>
      <c r="N6" s="8">
        <v>8151213.29</v>
      </c>
      <c r="O6" s="8">
        <v>8279610.6999999993</v>
      </c>
      <c r="P6" s="3">
        <f t="shared" si="0"/>
        <v>86298874.940000013</v>
      </c>
    </row>
    <row r="7" spans="1:16">
      <c r="A7" s="1" t="s">
        <v>152</v>
      </c>
      <c r="B7" s="1" t="s">
        <v>20</v>
      </c>
      <c r="D7" s="8">
        <v>-4655.37</v>
      </c>
      <c r="E7" s="7">
        <v>430857.75</v>
      </c>
      <c r="F7" s="7">
        <v>402952.46</v>
      </c>
      <c r="G7" s="7">
        <v>337553.18</v>
      </c>
      <c r="H7" s="7">
        <v>432343.25</v>
      </c>
      <c r="I7" s="7">
        <v>421040.25</v>
      </c>
      <c r="J7" s="7">
        <v>434524.51000000007</v>
      </c>
      <c r="K7" s="7">
        <v>444987.80999999994</v>
      </c>
      <c r="L7" s="7">
        <v>436163.58999999997</v>
      </c>
      <c r="M7" s="7">
        <v>744116.6100000001</v>
      </c>
      <c r="N7" s="8">
        <v>977248.59</v>
      </c>
      <c r="O7" s="8">
        <v>993972.29999999993</v>
      </c>
      <c r="P7" s="3">
        <f t="shared" si="0"/>
        <v>6051104.9299999997</v>
      </c>
    </row>
    <row r="8" spans="1:16">
      <c r="A8" s="1" t="s">
        <v>153</v>
      </c>
      <c r="B8" s="1" t="s">
        <v>154</v>
      </c>
      <c r="D8" s="8">
        <v>0</v>
      </c>
      <c r="E8" s="7">
        <v>0</v>
      </c>
      <c r="F8" s="7">
        <v>0</v>
      </c>
      <c r="G8" s="7">
        <v>0</v>
      </c>
      <c r="H8" s="7">
        <v>0</v>
      </c>
      <c r="I8" s="7">
        <v>75311.94</v>
      </c>
      <c r="J8" s="7">
        <v>75311.95</v>
      </c>
      <c r="K8" s="7">
        <v>75311.94</v>
      </c>
      <c r="L8" s="7">
        <v>75311.94</v>
      </c>
      <c r="M8" s="7">
        <v>93306.87</v>
      </c>
      <c r="N8" s="8">
        <v>93306.85</v>
      </c>
      <c r="O8" s="8">
        <v>96944.7</v>
      </c>
      <c r="P8" s="3">
        <f t="shared" si="0"/>
        <v>584806.18999999994</v>
      </c>
    </row>
    <row r="9" spans="1:16">
      <c r="A9" s="1" t="s">
        <v>155</v>
      </c>
      <c r="B9" s="1" t="s">
        <v>21</v>
      </c>
      <c r="D9" s="8">
        <v>0</v>
      </c>
      <c r="E9" s="7">
        <v>0</v>
      </c>
      <c r="F9" s="7">
        <v>0</v>
      </c>
      <c r="G9" s="7">
        <v>0</v>
      </c>
      <c r="H9" s="7">
        <v>125178.97</v>
      </c>
      <c r="I9" s="7">
        <v>999826.53</v>
      </c>
      <c r="J9" s="7">
        <v>335959.03</v>
      </c>
      <c r="K9" s="7">
        <v>335959.02</v>
      </c>
      <c r="L9" s="7">
        <v>352486.11000000004</v>
      </c>
      <c r="M9" s="7">
        <v>356419.92</v>
      </c>
      <c r="N9" s="8">
        <v>575796.02999999991</v>
      </c>
      <c r="O9" s="8">
        <v>576346.97</v>
      </c>
      <c r="P9" s="3">
        <f t="shared" si="0"/>
        <v>3657972.58</v>
      </c>
    </row>
    <row r="10" spans="1:16">
      <c r="A10" s="1" t="s">
        <v>156</v>
      </c>
      <c r="B10" s="1" t="s">
        <v>17</v>
      </c>
      <c r="D10" s="8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152060.20000000001</v>
      </c>
      <c r="L10" s="7">
        <v>-152060.20000000001</v>
      </c>
      <c r="M10" s="7">
        <v>0</v>
      </c>
      <c r="N10" s="8">
        <v>0</v>
      </c>
      <c r="O10" s="8">
        <v>0</v>
      </c>
      <c r="P10" s="3">
        <f t="shared" si="0"/>
        <v>0</v>
      </c>
    </row>
    <row r="11" spans="1:16">
      <c r="A11" s="22" t="s">
        <v>24</v>
      </c>
      <c r="B11" s="22" t="s">
        <v>24</v>
      </c>
      <c r="D11" s="10">
        <v>39077.549999999996</v>
      </c>
      <c r="E11" s="9">
        <v>10385895.719999999</v>
      </c>
      <c r="F11" s="9">
        <v>10167150.200000001</v>
      </c>
      <c r="G11" s="9">
        <v>9761961.7899999972</v>
      </c>
      <c r="H11" s="9">
        <v>12099700.929999998</v>
      </c>
      <c r="I11" s="9">
        <v>16759611.049999997</v>
      </c>
      <c r="J11" s="9">
        <v>13140798.310000001</v>
      </c>
      <c r="K11" s="9">
        <v>13010061.17</v>
      </c>
      <c r="L11" s="9">
        <v>12957439.890000002</v>
      </c>
      <c r="M11" s="9">
        <v>14783967.459999997</v>
      </c>
      <c r="N11" s="10">
        <f>SUM(N4:N10)</f>
        <v>15414980.77</v>
      </c>
      <c r="O11" s="10">
        <f>SUM(O4:O10)</f>
        <v>15618710.540000001</v>
      </c>
      <c r="P11" s="3">
        <f t="shared" si="0"/>
        <v>144139355.38</v>
      </c>
    </row>
    <row r="12" spans="1:16">
      <c r="A12" s="1" t="s">
        <v>157</v>
      </c>
      <c r="B12" s="1" t="s">
        <v>25</v>
      </c>
      <c r="D12" s="8">
        <v>0</v>
      </c>
      <c r="E12" s="7">
        <v>62194.93</v>
      </c>
      <c r="F12" s="7">
        <v>78483.239999999991</v>
      </c>
      <c r="G12" s="7">
        <v>93786.3</v>
      </c>
      <c r="H12" s="7">
        <v>101240.03</v>
      </c>
      <c r="I12" s="7">
        <v>101408.74</v>
      </c>
      <c r="J12" s="7">
        <v>53560.11</v>
      </c>
      <c r="K12" s="7">
        <v>89618.51</v>
      </c>
      <c r="L12" s="7">
        <v>139382.97</v>
      </c>
      <c r="M12" s="7">
        <v>138808.4</v>
      </c>
      <c r="N12" s="8">
        <v>124210.27</v>
      </c>
      <c r="O12" s="8">
        <v>122794.88</v>
      </c>
      <c r="P12" s="3">
        <f t="shared" si="0"/>
        <v>1105488.3799999999</v>
      </c>
    </row>
    <row r="13" spans="1:16">
      <c r="A13" s="1" t="s">
        <v>158</v>
      </c>
      <c r="B13" s="1" t="s">
        <v>26</v>
      </c>
      <c r="D13" s="8">
        <v>0</v>
      </c>
      <c r="E13" s="7">
        <v>0</v>
      </c>
      <c r="F13" s="7">
        <v>-29813.95</v>
      </c>
      <c r="G13" s="7">
        <v>-46341.72</v>
      </c>
      <c r="H13" s="7">
        <v>-40750.699999999997</v>
      </c>
      <c r="I13" s="7">
        <v>-29763.7</v>
      </c>
      <c r="J13" s="7">
        <v>-18602.27</v>
      </c>
      <c r="K13" s="7">
        <v>-66708.320000000007</v>
      </c>
      <c r="L13" s="7">
        <v>-98082.2</v>
      </c>
      <c r="M13" s="7">
        <v>-95141.92</v>
      </c>
      <c r="N13" s="8">
        <v>-97662.2</v>
      </c>
      <c r="O13" s="8">
        <v>-49753.91</v>
      </c>
      <c r="P13" s="3">
        <f t="shared" si="0"/>
        <v>-572620.89</v>
      </c>
    </row>
    <row r="14" spans="1:16">
      <c r="A14" s="1" t="s">
        <v>159</v>
      </c>
      <c r="B14" s="1" t="s">
        <v>27</v>
      </c>
      <c r="D14" s="8">
        <v>0</v>
      </c>
      <c r="E14" s="7">
        <v>482010.73</v>
      </c>
      <c r="F14" s="7">
        <v>-835754.86</v>
      </c>
      <c r="G14" s="7">
        <v>726843.87</v>
      </c>
      <c r="H14" s="7">
        <v>784610.21</v>
      </c>
      <c r="I14" s="7">
        <v>785917.8</v>
      </c>
      <c r="J14" s="7">
        <v>415090.73</v>
      </c>
      <c r="K14" s="7">
        <v>699244.82</v>
      </c>
      <c r="L14" s="7">
        <v>1149372.6399999999</v>
      </c>
      <c r="M14" s="7">
        <v>1146622.71</v>
      </c>
      <c r="N14" s="8">
        <v>1026810.67</v>
      </c>
      <c r="O14" s="8">
        <v>1018417.42</v>
      </c>
      <c r="P14" s="3">
        <f t="shared" si="0"/>
        <v>7399186.7399999993</v>
      </c>
    </row>
    <row r="15" spans="1:16">
      <c r="A15" s="1" t="s">
        <v>160</v>
      </c>
      <c r="B15" s="1" t="s">
        <v>28</v>
      </c>
      <c r="D15" s="8">
        <v>0</v>
      </c>
      <c r="E15" s="7">
        <v>146606.03</v>
      </c>
      <c r="F15" s="7">
        <v>533894.36</v>
      </c>
      <c r="G15" s="7">
        <v>590863.89</v>
      </c>
      <c r="H15" s="7">
        <v>236811.49</v>
      </c>
      <c r="I15" s="7">
        <v>90922.5</v>
      </c>
      <c r="J15" s="7">
        <v>25020.22</v>
      </c>
      <c r="K15" s="7">
        <v>40562.46</v>
      </c>
      <c r="L15" s="7">
        <v>352686.04</v>
      </c>
      <c r="M15" s="7">
        <v>357064.77</v>
      </c>
      <c r="N15" s="8">
        <v>157488.29</v>
      </c>
      <c r="O15" s="8">
        <v>14505.28</v>
      </c>
      <c r="P15" s="3">
        <f t="shared" si="0"/>
        <v>2546425.3299999996</v>
      </c>
    </row>
    <row r="16" spans="1:16">
      <c r="A16" s="1" t="s">
        <v>161</v>
      </c>
      <c r="B16" s="1" t="s">
        <v>29</v>
      </c>
      <c r="D16" s="8">
        <v>120.77</v>
      </c>
      <c r="E16" s="7">
        <v>825656.98</v>
      </c>
      <c r="F16" s="7">
        <v>-371537.27</v>
      </c>
      <c r="G16" s="7">
        <v>67619.460000000006</v>
      </c>
      <c r="H16" s="7">
        <v>-366045.6</v>
      </c>
      <c r="I16" s="7">
        <v>120753.48</v>
      </c>
      <c r="J16" s="7">
        <v>151830.78</v>
      </c>
      <c r="K16" s="7">
        <v>490247.62</v>
      </c>
      <c r="L16" s="7">
        <v>-45348.75</v>
      </c>
      <c r="M16" s="7">
        <v>174753.24</v>
      </c>
      <c r="N16" s="8">
        <v>313828.99</v>
      </c>
      <c r="O16" s="8">
        <v>240341.66</v>
      </c>
      <c r="P16" s="3">
        <f t="shared" si="0"/>
        <v>1602221.3599999999</v>
      </c>
    </row>
    <row r="17" spans="1:16">
      <c r="A17" s="1" t="s">
        <v>162</v>
      </c>
      <c r="B17" s="1" t="s">
        <v>30</v>
      </c>
      <c r="D17" s="8">
        <v>-49784.5</v>
      </c>
      <c r="E17" s="7">
        <v>2656062.4500000002</v>
      </c>
      <c r="F17" s="7">
        <v>30704.16</v>
      </c>
      <c r="G17" s="7">
        <v>564461.57999999996</v>
      </c>
      <c r="H17" s="7">
        <v>3393730.8</v>
      </c>
      <c r="I17" s="7">
        <v>1123306.8899999999</v>
      </c>
      <c r="J17" s="7">
        <v>960486.61</v>
      </c>
      <c r="K17" s="7">
        <v>2282540.39</v>
      </c>
      <c r="L17" s="7">
        <v>5281941.42</v>
      </c>
      <c r="M17" s="7">
        <v>6012733.0899999999</v>
      </c>
      <c r="N17" s="8">
        <v>5396484.2000000002</v>
      </c>
      <c r="O17" s="8">
        <v>5231550.62</v>
      </c>
      <c r="P17" s="3">
        <f t="shared" si="0"/>
        <v>32884217.710000001</v>
      </c>
    </row>
    <row r="18" spans="1:16">
      <c r="A18" s="1" t="s">
        <v>163</v>
      </c>
      <c r="B18" s="1" t="s">
        <v>31</v>
      </c>
      <c r="D18" s="8">
        <v>-24501.77</v>
      </c>
      <c r="E18" s="7">
        <v>-31637.729999999996</v>
      </c>
      <c r="F18" s="7">
        <v>-368725.27</v>
      </c>
      <c r="G18" s="7">
        <v>4728.83</v>
      </c>
      <c r="H18" s="7">
        <v>0</v>
      </c>
      <c r="I18" s="7">
        <v>-4728.83</v>
      </c>
      <c r="J18" s="7">
        <v>0</v>
      </c>
      <c r="K18" s="7">
        <v>30975.64</v>
      </c>
      <c r="L18" s="7">
        <v>46677.16</v>
      </c>
      <c r="M18" s="7">
        <v>27467.95</v>
      </c>
      <c r="N18" s="8">
        <v>-50267.25</v>
      </c>
      <c r="O18" s="8">
        <v>-8227.92</v>
      </c>
      <c r="P18" s="3">
        <f t="shared" si="0"/>
        <v>-378239.18999999994</v>
      </c>
    </row>
    <row r="19" spans="1:16">
      <c r="A19" s="22" t="s">
        <v>32</v>
      </c>
      <c r="B19" s="22" t="s">
        <v>32</v>
      </c>
      <c r="D19" s="10">
        <v>-74165.5</v>
      </c>
      <c r="E19" s="9">
        <v>4140893.39</v>
      </c>
      <c r="F19" s="9">
        <v>-962749.59</v>
      </c>
      <c r="G19" s="9">
        <v>2001962.21</v>
      </c>
      <c r="H19" s="9">
        <v>4109596.2299999995</v>
      </c>
      <c r="I19" s="9">
        <v>2187816.88</v>
      </c>
      <c r="J19" s="9">
        <v>1587386.18</v>
      </c>
      <c r="K19" s="9">
        <v>3566481.12</v>
      </c>
      <c r="L19" s="9">
        <v>6826629.2800000003</v>
      </c>
      <c r="M19" s="9">
        <v>7762308.2400000002</v>
      </c>
      <c r="N19" s="10">
        <f>SUM(N12:N18)</f>
        <v>6870892.9700000007</v>
      </c>
      <c r="O19" s="10">
        <f>SUM(O12:O18)</f>
        <v>6569628.0300000003</v>
      </c>
      <c r="P19" s="3">
        <f t="shared" si="0"/>
        <v>44586679.439999998</v>
      </c>
    </row>
    <row r="20" spans="1:16">
      <c r="A20" s="1" t="s">
        <v>164</v>
      </c>
      <c r="B20" s="1" t="s">
        <v>33</v>
      </c>
      <c r="C20" s="1" t="s">
        <v>338</v>
      </c>
      <c r="D20" s="8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8"/>
      <c r="O20" s="8"/>
      <c r="P20" s="3">
        <f t="shared" si="0"/>
        <v>0</v>
      </c>
    </row>
    <row r="21" spans="1:16">
      <c r="A21" s="1" t="s">
        <v>165</v>
      </c>
      <c r="B21" s="1" t="s">
        <v>34</v>
      </c>
      <c r="C21" s="1" t="s">
        <v>338</v>
      </c>
      <c r="D21" s="8">
        <v>123.69</v>
      </c>
      <c r="E21" s="7">
        <v>898291.29999999993</v>
      </c>
      <c r="F21" s="7">
        <v>-9772.67</v>
      </c>
      <c r="G21" s="7">
        <v>630075.23</v>
      </c>
      <c r="H21" s="7">
        <v>1313942.6399999999</v>
      </c>
      <c r="I21" s="7">
        <v>121047.21999999997</v>
      </c>
      <c r="J21" s="7">
        <v>374241.41</v>
      </c>
      <c r="K21" s="7">
        <v>189395.77</v>
      </c>
      <c r="L21" s="7">
        <v>411653.36</v>
      </c>
      <c r="M21" s="7">
        <v>374662.97</v>
      </c>
      <c r="N21" s="8">
        <v>231950.89</v>
      </c>
      <c r="O21" s="8">
        <v>299948.17000000004</v>
      </c>
      <c r="P21" s="3">
        <f t="shared" si="0"/>
        <v>4835559.9799999986</v>
      </c>
    </row>
    <row r="22" spans="1:16">
      <c r="A22" s="1" t="s">
        <v>166</v>
      </c>
      <c r="B22" s="1" t="s">
        <v>35</v>
      </c>
      <c r="C22" s="1" t="s">
        <v>338</v>
      </c>
      <c r="D22" s="8">
        <v>5534.079999999999</v>
      </c>
      <c r="E22" s="7">
        <v>130833.70999999999</v>
      </c>
      <c r="F22" s="7">
        <v>68837.7</v>
      </c>
      <c r="G22" s="7">
        <v>62308.6</v>
      </c>
      <c r="H22" s="7">
        <v>132828.72</v>
      </c>
      <c r="I22" s="7">
        <v>102338.04000000001</v>
      </c>
      <c r="J22" s="7">
        <v>38538.270000000004</v>
      </c>
      <c r="K22" s="7">
        <v>52821.439999999995</v>
      </c>
      <c r="L22" s="7">
        <v>113828</v>
      </c>
      <c r="M22" s="7">
        <v>316792.32999999996</v>
      </c>
      <c r="N22" s="8">
        <v>300428.28000000003</v>
      </c>
      <c r="O22" s="8">
        <v>179687.66999999998</v>
      </c>
      <c r="P22" s="3">
        <f t="shared" si="0"/>
        <v>1504776.8399999999</v>
      </c>
    </row>
    <row r="23" spans="1:16">
      <c r="A23" s="1" t="s">
        <v>167</v>
      </c>
      <c r="B23" s="1" t="s">
        <v>36</v>
      </c>
      <c r="C23" s="1" t="s">
        <v>338</v>
      </c>
      <c r="D23" s="8">
        <v>-4516.67</v>
      </c>
      <c r="E23" s="7">
        <v>11748.359999999999</v>
      </c>
      <c r="F23" s="7">
        <v>115475.35</v>
      </c>
      <c r="G23" s="7">
        <v>0</v>
      </c>
      <c r="H23" s="7">
        <v>0</v>
      </c>
      <c r="I23" s="7">
        <v>0</v>
      </c>
      <c r="J23" s="7">
        <v>24279.159999999996</v>
      </c>
      <c r="K23" s="7">
        <v>0</v>
      </c>
      <c r="L23" s="7">
        <v>10724.11</v>
      </c>
      <c r="M23" s="7">
        <v>0</v>
      </c>
      <c r="N23" s="8"/>
      <c r="O23" s="8"/>
      <c r="P23" s="3">
        <f t="shared" si="0"/>
        <v>157710.31</v>
      </c>
    </row>
    <row r="24" spans="1:16">
      <c r="A24" s="22" t="s">
        <v>37</v>
      </c>
      <c r="B24" s="22" t="s">
        <v>37</v>
      </c>
      <c r="D24" s="10">
        <v>1141.0999999999985</v>
      </c>
      <c r="E24" s="9">
        <v>1040873.3700000001</v>
      </c>
      <c r="F24" s="9">
        <v>174540.38</v>
      </c>
      <c r="G24" s="9">
        <v>692383.83000000007</v>
      </c>
      <c r="H24" s="9">
        <v>1446771.3599999999</v>
      </c>
      <c r="I24" s="9">
        <v>223385.26</v>
      </c>
      <c r="J24" s="9">
        <v>437058.83999999997</v>
      </c>
      <c r="K24" s="9">
        <v>242217.21</v>
      </c>
      <c r="L24" s="9">
        <v>536205.47</v>
      </c>
      <c r="M24" s="9">
        <v>691455.29999999993</v>
      </c>
      <c r="N24" s="10">
        <f>SUM(N20:N23)</f>
        <v>532379.17000000004</v>
      </c>
      <c r="O24" s="10">
        <f>SUM(O20:O23)</f>
        <v>479635.84</v>
      </c>
      <c r="P24" s="3">
        <f t="shared" si="0"/>
        <v>6498047.129999999</v>
      </c>
    </row>
    <row r="25" spans="1:16">
      <c r="A25" s="1" t="s">
        <v>168</v>
      </c>
      <c r="B25" s="1" t="s">
        <v>38</v>
      </c>
      <c r="C25" s="1" t="s">
        <v>338</v>
      </c>
      <c r="D25" s="24">
        <v>0</v>
      </c>
      <c r="E25" s="23">
        <v>0</v>
      </c>
      <c r="F25" s="23">
        <v>-259555.55</v>
      </c>
      <c r="G25" s="23">
        <v>207.42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4">
        <v>0</v>
      </c>
      <c r="O25" s="24">
        <v>0</v>
      </c>
      <c r="P25" s="3">
        <f t="shared" si="0"/>
        <v>-259348.12999999998</v>
      </c>
    </row>
    <row r="26" spans="1:16">
      <c r="A26" s="1" t="s">
        <v>127</v>
      </c>
      <c r="B26" s="1" t="s">
        <v>39</v>
      </c>
      <c r="C26" s="1" t="s">
        <v>338</v>
      </c>
      <c r="D26" s="24">
        <v>0</v>
      </c>
      <c r="E26" s="23">
        <v>0</v>
      </c>
      <c r="F26" s="23">
        <v>0</v>
      </c>
      <c r="G26" s="23">
        <v>0</v>
      </c>
      <c r="H26" s="23">
        <v>0.06</v>
      </c>
      <c r="I26" s="23">
        <v>-757.73</v>
      </c>
      <c r="J26" s="23">
        <v>240.09</v>
      </c>
      <c r="K26" s="23">
        <v>0</v>
      </c>
      <c r="L26" s="23">
        <v>-123.27</v>
      </c>
      <c r="M26" s="23">
        <v>0</v>
      </c>
      <c r="N26" s="24">
        <v>0</v>
      </c>
      <c r="O26" s="24">
        <v>0</v>
      </c>
      <c r="P26" s="3">
        <f t="shared" si="0"/>
        <v>-640.85</v>
      </c>
    </row>
    <row r="27" spans="1:16">
      <c r="A27" s="1" t="s">
        <v>125</v>
      </c>
      <c r="B27" s="1" t="s">
        <v>169</v>
      </c>
      <c r="D27" s="24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/>
      <c r="N27" s="24">
        <v>0</v>
      </c>
      <c r="O27" s="24"/>
      <c r="P27" s="3">
        <f t="shared" si="0"/>
        <v>0</v>
      </c>
    </row>
    <row r="28" spans="1:16">
      <c r="A28" s="1" t="s">
        <v>170</v>
      </c>
      <c r="B28" s="1" t="s">
        <v>46</v>
      </c>
      <c r="C28" s="1" t="s">
        <v>338</v>
      </c>
      <c r="D28" s="24">
        <v>0</v>
      </c>
      <c r="E28" s="23">
        <v>272.47000000000003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4">
        <v>1731.9</v>
      </c>
      <c r="O28" s="24">
        <v>0</v>
      </c>
      <c r="P28" s="3">
        <f t="shared" si="0"/>
        <v>2004.3700000000001</v>
      </c>
    </row>
    <row r="29" spans="1:16">
      <c r="A29" s="1" t="s">
        <v>171</v>
      </c>
      <c r="B29" s="1" t="s">
        <v>45</v>
      </c>
      <c r="C29" s="1" t="s">
        <v>338</v>
      </c>
      <c r="D29" s="8">
        <v>998.15000000000009</v>
      </c>
      <c r="E29" s="7">
        <v>10.36</v>
      </c>
      <c r="F29" s="7">
        <v>16.670000000000002</v>
      </c>
      <c r="G29" s="7">
        <v>1403.21</v>
      </c>
      <c r="H29" s="7">
        <v>0</v>
      </c>
      <c r="I29" s="7">
        <v>486.34</v>
      </c>
      <c r="J29" s="7">
        <v>168.20000000000002</v>
      </c>
      <c r="K29" s="7">
        <v>1307.92</v>
      </c>
      <c r="L29" s="7">
        <v>104.16</v>
      </c>
      <c r="M29" s="7">
        <v>508.51</v>
      </c>
      <c r="N29" s="8">
        <v>1.05</v>
      </c>
      <c r="O29" s="8">
        <v>0</v>
      </c>
      <c r="P29" s="3">
        <f t="shared" si="0"/>
        <v>5004.5700000000006</v>
      </c>
    </row>
    <row r="30" spans="1:16">
      <c r="A30" s="1" t="s">
        <v>172</v>
      </c>
      <c r="B30" s="1" t="s">
        <v>47</v>
      </c>
      <c r="D30" s="24">
        <v>0</v>
      </c>
      <c r="E30" s="7">
        <v>0</v>
      </c>
      <c r="F30" s="7">
        <v>0</v>
      </c>
      <c r="G30" s="7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4">
        <v>0</v>
      </c>
      <c r="O30" s="24">
        <v>0</v>
      </c>
      <c r="P30" s="3">
        <f t="shared" si="0"/>
        <v>0</v>
      </c>
    </row>
    <row r="31" spans="1:16">
      <c r="A31" s="1" t="s">
        <v>173</v>
      </c>
      <c r="B31" s="1" t="s">
        <v>48</v>
      </c>
      <c r="D31" s="24">
        <v>10373.620000000001</v>
      </c>
      <c r="E31" s="7">
        <v>64304.380000000005</v>
      </c>
      <c r="F31" s="7">
        <v>61679.770000000004</v>
      </c>
      <c r="G31" s="7">
        <v>63659.530000000006</v>
      </c>
      <c r="H31" s="23">
        <v>58078.1</v>
      </c>
      <c r="I31" s="23">
        <v>63579.000000000007</v>
      </c>
      <c r="J31" s="23">
        <v>72174.51999999999</v>
      </c>
      <c r="K31" s="23">
        <v>67978.12</v>
      </c>
      <c r="L31" s="23">
        <v>63335.5</v>
      </c>
      <c r="M31" s="23">
        <v>64886.52</v>
      </c>
      <c r="N31" s="24">
        <v>40973.83</v>
      </c>
      <c r="O31" s="24">
        <v>98880.65</v>
      </c>
      <c r="P31" s="3">
        <f t="shared" si="0"/>
        <v>729903.54</v>
      </c>
    </row>
    <row r="32" spans="1:16">
      <c r="A32" s="1" t="s">
        <v>174</v>
      </c>
      <c r="B32" s="1" t="s">
        <v>66</v>
      </c>
      <c r="D32" s="8">
        <v>575.32000000000005</v>
      </c>
      <c r="E32" s="23">
        <v>4863.6500000000005</v>
      </c>
      <c r="F32" s="23">
        <v>0</v>
      </c>
      <c r="G32" s="23">
        <v>14650.859999999999</v>
      </c>
      <c r="H32" s="7">
        <v>18520.330000000002</v>
      </c>
      <c r="I32" s="7">
        <v>11268.570000000002</v>
      </c>
      <c r="J32" s="7">
        <v>19238.14</v>
      </c>
      <c r="K32" s="7">
        <v>6932.54</v>
      </c>
      <c r="L32" s="7">
        <v>1223.6600000000001</v>
      </c>
      <c r="M32" s="7">
        <v>3987.2900000000004</v>
      </c>
      <c r="N32" s="8">
        <v>5312.28</v>
      </c>
      <c r="O32" s="8">
        <v>4466.8500000000004</v>
      </c>
      <c r="P32" s="3">
        <f t="shared" si="0"/>
        <v>91039.489999999991</v>
      </c>
    </row>
    <row r="33" spans="1:16">
      <c r="A33" s="1" t="s">
        <v>175</v>
      </c>
      <c r="B33" s="1" t="s">
        <v>49</v>
      </c>
      <c r="D33" s="8">
        <v>0</v>
      </c>
      <c r="E33" s="7">
        <v>0</v>
      </c>
      <c r="F33" s="7">
        <v>4126.42</v>
      </c>
      <c r="G33" s="7">
        <v>242.4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8">
        <v>0</v>
      </c>
      <c r="O33" s="8">
        <v>0</v>
      </c>
      <c r="P33" s="3">
        <f t="shared" si="0"/>
        <v>4368.82</v>
      </c>
    </row>
    <row r="34" spans="1:16">
      <c r="A34" s="1" t="s">
        <v>176</v>
      </c>
      <c r="B34" s="1" t="s">
        <v>50</v>
      </c>
      <c r="D34" s="8">
        <v>1562.81</v>
      </c>
      <c r="E34" s="7">
        <v>9752.4599999999991</v>
      </c>
      <c r="F34" s="7">
        <v>3766.6100000000006</v>
      </c>
      <c r="G34" s="7">
        <v>5232.9399999999987</v>
      </c>
      <c r="H34" s="7">
        <v>1208.53</v>
      </c>
      <c r="I34" s="7">
        <v>18870.39</v>
      </c>
      <c r="J34" s="7">
        <v>5468.14</v>
      </c>
      <c r="K34" s="7">
        <v>7969.51</v>
      </c>
      <c r="L34" s="7">
        <v>4970.8</v>
      </c>
      <c r="M34" s="7">
        <v>11662.9</v>
      </c>
      <c r="N34" s="8">
        <v>828.19</v>
      </c>
      <c r="O34" s="8">
        <v>3943.1900000000005</v>
      </c>
      <c r="P34" s="3">
        <f t="shared" si="0"/>
        <v>75236.47</v>
      </c>
    </row>
    <row r="35" spans="1:16">
      <c r="A35" s="1" t="s">
        <v>177</v>
      </c>
      <c r="B35" s="1" t="s">
        <v>51</v>
      </c>
      <c r="D35" s="8">
        <v>33.65</v>
      </c>
      <c r="E35" s="7">
        <v>9176.02</v>
      </c>
      <c r="F35" s="7">
        <v>16951.669999999998</v>
      </c>
      <c r="G35" s="7">
        <v>54788.34</v>
      </c>
      <c r="H35" s="7">
        <v>6772</v>
      </c>
      <c r="I35" s="7">
        <v>9323.35</v>
      </c>
      <c r="J35" s="7">
        <v>0</v>
      </c>
      <c r="K35" s="7">
        <v>25223.16</v>
      </c>
      <c r="L35" s="7">
        <v>0</v>
      </c>
      <c r="M35" s="7">
        <v>8577.1200000000008</v>
      </c>
      <c r="N35" s="8">
        <v>7057.91</v>
      </c>
      <c r="O35" s="8">
        <v>2818</v>
      </c>
      <c r="P35" s="3">
        <f t="shared" si="0"/>
        <v>140721.22</v>
      </c>
    </row>
    <row r="36" spans="1:16">
      <c r="A36" s="1" t="s">
        <v>178</v>
      </c>
      <c r="B36" s="1" t="s">
        <v>53</v>
      </c>
      <c r="D36" s="8">
        <v>0</v>
      </c>
      <c r="E36" s="7">
        <v>44351.360000000001</v>
      </c>
      <c r="F36" s="7">
        <v>24930.66</v>
      </c>
      <c r="G36" s="7">
        <v>10446.42</v>
      </c>
      <c r="H36" s="7">
        <v>11119.65</v>
      </c>
      <c r="I36" s="7">
        <v>4671.04</v>
      </c>
      <c r="J36" s="7">
        <v>43714.91</v>
      </c>
      <c r="K36" s="7">
        <v>-5668.0900000000011</v>
      </c>
      <c r="L36" s="7">
        <v>2708.63</v>
      </c>
      <c r="M36" s="7">
        <v>0</v>
      </c>
      <c r="N36" s="8">
        <v>3090.35</v>
      </c>
      <c r="O36" s="8">
        <v>2363.52</v>
      </c>
      <c r="P36" s="3">
        <f t="shared" si="0"/>
        <v>141728.44999999998</v>
      </c>
    </row>
    <row r="37" spans="1:16">
      <c r="A37" s="1" t="s">
        <v>179</v>
      </c>
      <c r="B37" s="1" t="s">
        <v>52</v>
      </c>
      <c r="D37" s="8">
        <v>16121.11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8">
        <v>0</v>
      </c>
      <c r="O37" s="8">
        <v>0</v>
      </c>
      <c r="P37" s="3">
        <f t="shared" si="0"/>
        <v>16121.11</v>
      </c>
    </row>
    <row r="38" spans="1:16">
      <c r="A38" s="1" t="s">
        <v>180</v>
      </c>
      <c r="B38" s="1" t="s">
        <v>54</v>
      </c>
      <c r="D38" s="8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8">
        <v>0</v>
      </c>
      <c r="O38" s="8">
        <v>0</v>
      </c>
      <c r="P38" s="3">
        <f t="shared" si="0"/>
        <v>0</v>
      </c>
    </row>
    <row r="39" spans="1:16">
      <c r="A39" s="1" t="s">
        <v>181</v>
      </c>
      <c r="B39" s="1" t="s">
        <v>56</v>
      </c>
      <c r="D39" s="8">
        <v>17039.439999999999</v>
      </c>
      <c r="E39" s="7">
        <v>5722.4</v>
      </c>
      <c r="F39" s="7">
        <v>7200</v>
      </c>
      <c r="G39" s="7">
        <v>4386.5600000000004</v>
      </c>
      <c r="H39" s="7">
        <v>0</v>
      </c>
      <c r="I39" s="7">
        <v>0</v>
      </c>
      <c r="J39" s="7">
        <v>27500</v>
      </c>
      <c r="K39" s="7">
        <v>10500</v>
      </c>
      <c r="L39" s="7">
        <v>0</v>
      </c>
      <c r="M39" s="7">
        <v>0</v>
      </c>
      <c r="N39" s="8">
        <v>-3136.56</v>
      </c>
      <c r="O39" s="8">
        <v>-55305.229999999996</v>
      </c>
      <c r="P39" s="3">
        <f t="shared" si="0"/>
        <v>13906.61</v>
      </c>
    </row>
    <row r="40" spans="1:16">
      <c r="A40" s="1" t="s">
        <v>182</v>
      </c>
      <c r="B40" s="1" t="s">
        <v>58</v>
      </c>
      <c r="D40" s="8">
        <v>0</v>
      </c>
      <c r="E40" s="7">
        <v>0</v>
      </c>
      <c r="F40" s="7">
        <v>940108.86</v>
      </c>
      <c r="G40" s="7">
        <v>385228.23</v>
      </c>
      <c r="H40" s="7">
        <v>415003.8</v>
      </c>
      <c r="I40" s="7">
        <v>419750.76</v>
      </c>
      <c r="J40" s="7">
        <v>431164.72</v>
      </c>
      <c r="K40" s="7">
        <v>447895.45</v>
      </c>
      <c r="L40" s="7">
        <v>512213.36</v>
      </c>
      <c r="M40" s="7">
        <v>479147.47</v>
      </c>
      <c r="N40" s="8">
        <v>502132.27</v>
      </c>
      <c r="O40" s="8">
        <v>532822.85</v>
      </c>
      <c r="P40" s="3">
        <f t="shared" si="0"/>
        <v>5065467.7699999996</v>
      </c>
    </row>
    <row r="41" spans="1:16">
      <c r="A41" s="1" t="s">
        <v>183</v>
      </c>
      <c r="B41" s="1" t="s">
        <v>59</v>
      </c>
      <c r="D41" s="8">
        <v>93000</v>
      </c>
      <c r="E41" s="7">
        <v>318220.62</v>
      </c>
      <c r="F41" s="7">
        <v>323320.58</v>
      </c>
      <c r="G41" s="7">
        <v>209993.51999999996</v>
      </c>
      <c r="H41" s="7">
        <v>313792.59000000003</v>
      </c>
      <c r="I41" s="7">
        <v>216343.7</v>
      </c>
      <c r="J41" s="7">
        <v>215310.18</v>
      </c>
      <c r="K41" s="7">
        <v>169532.48</v>
      </c>
      <c r="L41" s="7">
        <v>229238.38999999996</v>
      </c>
      <c r="M41" s="7">
        <v>241330.46</v>
      </c>
      <c r="N41" s="8">
        <v>181889.26</v>
      </c>
      <c r="O41" s="8">
        <v>205907.63</v>
      </c>
      <c r="P41" s="3">
        <f t="shared" si="0"/>
        <v>2717879.41</v>
      </c>
    </row>
    <row r="42" spans="1:16">
      <c r="A42" s="1" t="s">
        <v>184</v>
      </c>
      <c r="B42" s="1" t="s">
        <v>60</v>
      </c>
      <c r="D42" s="8">
        <v>142904</v>
      </c>
      <c r="E42" s="7">
        <v>142904</v>
      </c>
      <c r="F42" s="7">
        <v>1384303.28</v>
      </c>
      <c r="G42" s="7">
        <v>-1187435.73</v>
      </c>
      <c r="H42" s="7">
        <v>291817.03999999998</v>
      </c>
      <c r="I42" s="7">
        <v>571982.13</v>
      </c>
      <c r="J42" s="7">
        <v>336352.6</v>
      </c>
      <c r="K42" s="7">
        <v>96365.24</v>
      </c>
      <c r="L42" s="7">
        <v>175646.01</v>
      </c>
      <c r="M42" s="7">
        <v>347211.14</v>
      </c>
      <c r="N42" s="8">
        <v>124568.01</v>
      </c>
      <c r="O42" s="8">
        <v>391127.8</v>
      </c>
      <c r="P42" s="3">
        <f t="shared" si="0"/>
        <v>2817745.52</v>
      </c>
    </row>
    <row r="43" spans="1:16">
      <c r="A43" s="1" t="s">
        <v>185</v>
      </c>
      <c r="B43" s="1" t="s">
        <v>61</v>
      </c>
      <c r="D43" s="8">
        <v>199061.38</v>
      </c>
      <c r="E43" s="7">
        <v>258305.44</v>
      </c>
      <c r="F43" s="7">
        <v>279316.7</v>
      </c>
      <c r="G43" s="7">
        <v>262774.59999999998</v>
      </c>
      <c r="H43" s="7">
        <v>270441.65999999997</v>
      </c>
      <c r="I43" s="7">
        <v>258074.28</v>
      </c>
      <c r="J43" s="7">
        <v>201786.11</v>
      </c>
      <c r="K43" s="7">
        <v>199513.26</v>
      </c>
      <c r="L43" s="7">
        <v>383437.31999999995</v>
      </c>
      <c r="M43" s="7">
        <v>268809.11</v>
      </c>
      <c r="N43" s="8">
        <v>267432.17</v>
      </c>
      <c r="O43" s="8">
        <v>332861.13000000006</v>
      </c>
      <c r="P43" s="3">
        <f t="shared" si="0"/>
        <v>3181813.1599999997</v>
      </c>
    </row>
    <row r="44" spans="1:16">
      <c r="A44" s="1" t="s">
        <v>186</v>
      </c>
      <c r="B44" s="1" t="s">
        <v>62</v>
      </c>
      <c r="D44" s="8">
        <v>225958.39999999999</v>
      </c>
      <c r="E44" s="7">
        <v>338231.02</v>
      </c>
      <c r="F44" s="7">
        <v>243066.3</v>
      </c>
      <c r="G44" s="7">
        <v>260518.69</v>
      </c>
      <c r="H44" s="7">
        <v>261137.74</v>
      </c>
      <c r="I44" s="7">
        <v>261525.77</v>
      </c>
      <c r="J44" s="7">
        <v>215232.85</v>
      </c>
      <c r="K44" s="7">
        <v>182968.48</v>
      </c>
      <c r="L44" s="7">
        <v>210339.45</v>
      </c>
      <c r="M44" s="7">
        <v>233337.35</v>
      </c>
      <c r="N44" s="8">
        <v>287080.81</v>
      </c>
      <c r="O44" s="8">
        <v>192510.39</v>
      </c>
      <c r="P44" s="3">
        <f t="shared" si="0"/>
        <v>2911907.2500000005</v>
      </c>
    </row>
    <row r="45" spans="1:16">
      <c r="A45" s="1" t="s">
        <v>124</v>
      </c>
      <c r="B45" s="1" t="s">
        <v>63</v>
      </c>
      <c r="D45" s="8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23"/>
      <c r="N45" s="24">
        <v>0</v>
      </c>
      <c r="O45" s="24"/>
      <c r="P45" s="3">
        <f t="shared" si="0"/>
        <v>0</v>
      </c>
    </row>
    <row r="46" spans="1:16">
      <c r="A46" s="1" t="s">
        <v>187</v>
      </c>
      <c r="B46" s="1" t="s">
        <v>67</v>
      </c>
      <c r="D46" s="8">
        <v>26169.360000000001</v>
      </c>
      <c r="E46" s="23">
        <v>57394.16</v>
      </c>
      <c r="F46" s="23">
        <v>12325</v>
      </c>
      <c r="G46" s="23">
        <v>0</v>
      </c>
      <c r="H46" s="7">
        <v>3420</v>
      </c>
      <c r="I46" s="7">
        <v>1426</v>
      </c>
      <c r="J46" s="7">
        <v>0</v>
      </c>
      <c r="K46" s="7">
        <v>0</v>
      </c>
      <c r="L46" s="7">
        <v>0</v>
      </c>
      <c r="M46" s="7">
        <v>0</v>
      </c>
      <c r="N46" s="8">
        <v>0</v>
      </c>
      <c r="O46" s="8">
        <v>0</v>
      </c>
      <c r="P46" s="3">
        <f t="shared" si="0"/>
        <v>100734.52</v>
      </c>
    </row>
    <row r="47" spans="1:16">
      <c r="A47" s="1" t="s">
        <v>188</v>
      </c>
      <c r="B47" s="1" t="s">
        <v>68</v>
      </c>
      <c r="D47" s="24">
        <v>0</v>
      </c>
      <c r="E47" s="7">
        <v>39.58</v>
      </c>
      <c r="F47" s="7">
        <v>85.43</v>
      </c>
      <c r="G47" s="7">
        <v>0</v>
      </c>
      <c r="H47" s="23">
        <v>0</v>
      </c>
      <c r="I47" s="23">
        <v>55500</v>
      </c>
      <c r="J47" s="23">
        <v>0</v>
      </c>
      <c r="K47" s="23">
        <v>0</v>
      </c>
      <c r="L47" s="23">
        <v>0</v>
      </c>
      <c r="M47" s="7">
        <v>-8128.8100000000013</v>
      </c>
      <c r="N47" s="8">
        <v>-11.07</v>
      </c>
      <c r="O47" s="8">
        <v>0</v>
      </c>
      <c r="P47" s="3">
        <f t="shared" si="0"/>
        <v>47485.13</v>
      </c>
    </row>
    <row r="48" spans="1:16">
      <c r="A48" s="1" t="s">
        <v>189</v>
      </c>
      <c r="B48" s="1" t="s">
        <v>190</v>
      </c>
      <c r="D48" s="24">
        <v>0</v>
      </c>
      <c r="E48" s="7">
        <v>0</v>
      </c>
      <c r="F48" s="7">
        <v>0</v>
      </c>
      <c r="G48" s="7">
        <v>7911.35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/>
      <c r="N48" s="24">
        <v>0</v>
      </c>
      <c r="O48" s="24">
        <v>0</v>
      </c>
      <c r="P48" s="3">
        <f t="shared" si="0"/>
        <v>7911.35</v>
      </c>
    </row>
    <row r="49" spans="1:16">
      <c r="A49" s="1" t="s">
        <v>191</v>
      </c>
      <c r="B49" s="1" t="s">
        <v>69</v>
      </c>
      <c r="D49" s="24">
        <v>0</v>
      </c>
      <c r="E49" s="7">
        <v>0</v>
      </c>
      <c r="F49" s="7">
        <v>0</v>
      </c>
      <c r="G49" s="7">
        <v>10674.05</v>
      </c>
      <c r="H49" s="23">
        <v>0</v>
      </c>
      <c r="I49" s="23">
        <v>2989.85</v>
      </c>
      <c r="J49" s="23">
        <v>6339.31</v>
      </c>
      <c r="K49" s="23">
        <v>1307.5999999999999</v>
      </c>
      <c r="L49" s="23">
        <v>0</v>
      </c>
      <c r="M49" s="7">
        <v>1380.7700000000002</v>
      </c>
      <c r="N49" s="8">
        <v>-0.01</v>
      </c>
      <c r="O49" s="8">
        <v>2637.15</v>
      </c>
      <c r="P49" s="3">
        <f t="shared" si="0"/>
        <v>25328.720000000001</v>
      </c>
    </row>
    <row r="50" spans="1:16">
      <c r="A50" s="1" t="s">
        <v>192</v>
      </c>
      <c r="B50" s="1" t="s">
        <v>72</v>
      </c>
      <c r="D50" s="8">
        <v>93398.65</v>
      </c>
      <c r="E50" s="7">
        <v>215750.77</v>
      </c>
      <c r="F50" s="7">
        <v>22746.22</v>
      </c>
      <c r="G50" s="7">
        <v>14460.7</v>
      </c>
      <c r="H50" s="7">
        <v>57016.04</v>
      </c>
      <c r="I50" s="7">
        <v>51487.39</v>
      </c>
      <c r="J50" s="7">
        <v>39706.949999999997</v>
      </c>
      <c r="K50" s="7">
        <v>84975.02</v>
      </c>
      <c r="L50" s="7">
        <v>354093.91</v>
      </c>
      <c r="M50" s="7">
        <v>300518.46000000002</v>
      </c>
      <c r="N50" s="8">
        <v>424719.42</v>
      </c>
      <c r="O50" s="8">
        <v>89688.63</v>
      </c>
      <c r="P50" s="3">
        <f t="shared" si="0"/>
        <v>1748562.1599999997</v>
      </c>
    </row>
    <row r="51" spans="1:16">
      <c r="A51" s="1" t="s">
        <v>193</v>
      </c>
      <c r="B51" s="1" t="s">
        <v>75</v>
      </c>
      <c r="C51" s="1" t="s">
        <v>338</v>
      </c>
      <c r="D51" s="8">
        <v>0</v>
      </c>
      <c r="E51" s="7">
        <v>0</v>
      </c>
      <c r="F51" s="7">
        <v>-38700122.719999999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8">
        <v>0</v>
      </c>
      <c r="O51" s="8">
        <v>0</v>
      </c>
      <c r="P51" s="3">
        <f t="shared" si="0"/>
        <v>-38700122.719999999</v>
      </c>
    </row>
    <row r="52" spans="1:16">
      <c r="A52" s="1" t="s">
        <v>194</v>
      </c>
      <c r="B52" s="1" t="s">
        <v>73</v>
      </c>
      <c r="C52" s="1" t="s">
        <v>338</v>
      </c>
      <c r="D52" s="8">
        <v>0</v>
      </c>
      <c r="E52" s="7">
        <v>0</v>
      </c>
      <c r="F52" s="7">
        <v>38696736.25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8">
        <v>0</v>
      </c>
      <c r="O52" s="8">
        <v>0</v>
      </c>
      <c r="P52" s="3">
        <f t="shared" si="0"/>
        <v>38696736.25</v>
      </c>
    </row>
    <row r="53" spans="1:16">
      <c r="A53" s="1" t="s">
        <v>195</v>
      </c>
      <c r="B53" s="1" t="s">
        <v>43</v>
      </c>
      <c r="C53" s="1" t="s">
        <v>338</v>
      </c>
      <c r="D53" s="8">
        <v>0</v>
      </c>
      <c r="E53" s="7">
        <v>0</v>
      </c>
      <c r="F53" s="7">
        <v>0</v>
      </c>
      <c r="G53" s="7">
        <v>0</v>
      </c>
      <c r="H53" s="7">
        <v>-1675.77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8">
        <v>-900.5</v>
      </c>
      <c r="O53" s="8">
        <v>0</v>
      </c>
      <c r="P53" s="3">
        <f t="shared" si="0"/>
        <v>-2576.27</v>
      </c>
    </row>
    <row r="54" spans="1:16">
      <c r="A54" s="1" t="s">
        <v>196</v>
      </c>
      <c r="B54" s="1" t="s">
        <v>41</v>
      </c>
      <c r="C54" s="1" t="s">
        <v>338</v>
      </c>
      <c r="D54" s="8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2052.6899999999996</v>
      </c>
      <c r="K54" s="7">
        <v>0</v>
      </c>
      <c r="L54" s="7">
        <v>485.95</v>
      </c>
      <c r="M54" s="7">
        <v>0</v>
      </c>
      <c r="N54" s="8">
        <v>5299.6900000000005</v>
      </c>
      <c r="O54" s="8">
        <v>0</v>
      </c>
      <c r="P54" s="3">
        <f t="shared" si="0"/>
        <v>7838.33</v>
      </c>
    </row>
    <row r="55" spans="1:16">
      <c r="A55" s="1" t="s">
        <v>197</v>
      </c>
      <c r="B55" s="1" t="s">
        <v>76</v>
      </c>
      <c r="D55" s="8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295.3</v>
      </c>
      <c r="K55" s="7">
        <v>0</v>
      </c>
      <c r="L55" s="7">
        <v>0</v>
      </c>
      <c r="M55" s="7">
        <v>0</v>
      </c>
      <c r="N55" s="8">
        <v>0</v>
      </c>
      <c r="O55" s="8">
        <v>0</v>
      </c>
      <c r="P55" s="3">
        <f t="shared" si="0"/>
        <v>295.3</v>
      </c>
    </row>
    <row r="56" spans="1:16">
      <c r="A56" s="1" t="s">
        <v>198</v>
      </c>
      <c r="B56" s="1" t="s">
        <v>74</v>
      </c>
      <c r="D56" s="8">
        <v>0</v>
      </c>
      <c r="E56" s="7">
        <v>0</v>
      </c>
      <c r="F56" s="7">
        <v>0</v>
      </c>
      <c r="G56" s="7">
        <v>5292.42</v>
      </c>
      <c r="H56" s="7">
        <v>0</v>
      </c>
      <c r="I56" s="7">
        <v>6914.01</v>
      </c>
      <c r="J56" s="7">
        <v>0</v>
      </c>
      <c r="K56" s="7">
        <v>0</v>
      </c>
      <c r="L56" s="7">
        <v>0</v>
      </c>
      <c r="M56" s="7">
        <v>0</v>
      </c>
      <c r="N56" s="8">
        <v>337.19</v>
      </c>
      <c r="O56" s="8">
        <v>0</v>
      </c>
      <c r="P56" s="3">
        <f t="shared" si="0"/>
        <v>12543.62</v>
      </c>
    </row>
    <row r="57" spans="1:16">
      <c r="A57" s="1" t="s">
        <v>199</v>
      </c>
      <c r="B57" s="1" t="s">
        <v>77</v>
      </c>
      <c r="D57" s="8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73573.81</v>
      </c>
      <c r="L57" s="7">
        <v>0</v>
      </c>
      <c r="M57" s="7">
        <v>39420</v>
      </c>
      <c r="N57" s="8">
        <v>16094.869999999999</v>
      </c>
      <c r="O57" s="8">
        <v>16309.289999999999</v>
      </c>
      <c r="P57" s="3">
        <f t="shared" si="0"/>
        <v>145397.97</v>
      </c>
    </row>
    <row r="58" spans="1:16">
      <c r="A58" s="1" t="s">
        <v>126</v>
      </c>
      <c r="B58" s="1" t="s">
        <v>65</v>
      </c>
      <c r="C58" s="1" t="s">
        <v>338</v>
      </c>
      <c r="D58" s="8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400000</v>
      </c>
      <c r="M58" s="7">
        <v>0</v>
      </c>
      <c r="N58" s="8">
        <v>0</v>
      </c>
      <c r="O58" s="8">
        <v>0</v>
      </c>
      <c r="P58" s="3">
        <f t="shared" si="0"/>
        <v>400000</v>
      </c>
    </row>
    <row r="59" spans="1:16">
      <c r="A59" s="1" t="s">
        <v>200</v>
      </c>
      <c r="B59" s="1" t="s">
        <v>70</v>
      </c>
      <c r="C59" s="1" t="s">
        <v>338</v>
      </c>
      <c r="D59" s="14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/>
      <c r="L59" s="13"/>
      <c r="M59" s="13"/>
      <c r="N59" s="14"/>
      <c r="O59" s="14"/>
      <c r="P59" s="3">
        <f t="shared" si="0"/>
        <v>0</v>
      </c>
    </row>
    <row r="60" spans="1:16">
      <c r="A60" s="1">
        <v>6666029900</v>
      </c>
      <c r="B60" s="25" t="s">
        <v>129</v>
      </c>
      <c r="C60" s="1" t="s">
        <v>338</v>
      </c>
      <c r="D60" s="14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/>
      <c r="L60" s="13"/>
      <c r="M60" s="13"/>
      <c r="N60" s="14"/>
      <c r="O60" s="16">
        <v>333.33</v>
      </c>
      <c r="P60" s="3">
        <f t="shared" si="0"/>
        <v>333.33</v>
      </c>
    </row>
    <row r="61" spans="1:16">
      <c r="A61" s="1" t="s">
        <v>201</v>
      </c>
      <c r="D61" s="14"/>
      <c r="E61" s="13"/>
      <c r="F61" s="13"/>
      <c r="G61" s="13"/>
      <c r="H61" s="13"/>
      <c r="I61" s="13"/>
      <c r="J61" s="13"/>
      <c r="K61" s="13"/>
      <c r="L61" s="13"/>
      <c r="M61" s="13"/>
      <c r="N61" s="14">
        <v>0</v>
      </c>
      <c r="O61" s="14"/>
      <c r="P61" s="3">
        <f t="shared" si="0"/>
        <v>0</v>
      </c>
    </row>
    <row r="62" spans="1:16">
      <c r="A62" s="22" t="s">
        <v>79</v>
      </c>
      <c r="B62" s="22" t="s">
        <v>79</v>
      </c>
      <c r="D62" s="10">
        <v>827195.89</v>
      </c>
      <c r="E62" s="9">
        <v>1469298.69</v>
      </c>
      <c r="F62" s="9">
        <v>3061002.150000006</v>
      </c>
      <c r="G62" s="9">
        <v>124435.50999999994</v>
      </c>
      <c r="H62" s="9">
        <v>1706651.7699999998</v>
      </c>
      <c r="I62" s="9">
        <v>1953434.8499999999</v>
      </c>
      <c r="J62" s="9">
        <v>1616744.7099999995</v>
      </c>
      <c r="K62" s="9">
        <v>1370374.5000000002</v>
      </c>
      <c r="L62" s="9">
        <v>2337673.87</v>
      </c>
      <c r="M62" s="9">
        <v>1992648.2899999996</v>
      </c>
      <c r="N62" s="10">
        <f>SUM(N25:N61)</f>
        <v>1864501.0599999998</v>
      </c>
      <c r="O62" s="10">
        <f>SUM(O25:O61)</f>
        <v>1821365.1800000002</v>
      </c>
      <c r="P62" s="3">
        <f t="shared" si="0"/>
        <v>20145326.470000003</v>
      </c>
    </row>
    <row r="63" spans="1:16">
      <c r="A63" s="1" t="s">
        <v>202</v>
      </c>
      <c r="B63" s="1" t="s">
        <v>80</v>
      </c>
      <c r="C63" s="1" t="s">
        <v>338</v>
      </c>
      <c r="D63" s="8">
        <v>27086.49</v>
      </c>
      <c r="E63" s="7">
        <v>1413.5099999999998</v>
      </c>
      <c r="F63" s="7">
        <v>71490.45</v>
      </c>
      <c r="G63" s="7">
        <v>579510.79</v>
      </c>
      <c r="H63" s="7">
        <v>157515.17000000001</v>
      </c>
      <c r="I63" s="7">
        <v>474577.27999999997</v>
      </c>
      <c r="J63" s="7">
        <v>64111.170000000006</v>
      </c>
      <c r="K63" s="7">
        <v>-5366.2</v>
      </c>
      <c r="L63" s="7">
        <v>-10914.439999999999</v>
      </c>
      <c r="M63" s="7">
        <v>1690.48</v>
      </c>
      <c r="N63" s="8">
        <v>-843.4</v>
      </c>
      <c r="O63" s="8">
        <v>-470262.26</v>
      </c>
      <c r="P63" s="3">
        <f t="shared" si="0"/>
        <v>890009.04</v>
      </c>
    </row>
    <row r="64" spans="1:16">
      <c r="A64" s="1" t="s">
        <v>203</v>
      </c>
      <c r="B64" s="1" t="s">
        <v>81</v>
      </c>
      <c r="C64" s="1" t="s">
        <v>338</v>
      </c>
      <c r="D64" s="8">
        <v>-45865.66</v>
      </c>
      <c r="E64" s="7">
        <v>-826.02</v>
      </c>
      <c r="F64" s="7">
        <v>0</v>
      </c>
      <c r="G64" s="7">
        <v>-11095.85</v>
      </c>
      <c r="H64" s="7">
        <v>-1619.9499999999998</v>
      </c>
      <c r="I64" s="7">
        <v>-623467.56999999995</v>
      </c>
      <c r="J64" s="7">
        <v>-149443.73000000001</v>
      </c>
      <c r="K64" s="7">
        <v>-7662212.3800000008</v>
      </c>
      <c r="L64" s="7">
        <v>404054.66000000003</v>
      </c>
      <c r="M64" s="7">
        <v>51992.880000000005</v>
      </c>
      <c r="N64" s="8">
        <v>906595.19</v>
      </c>
      <c r="O64" s="8">
        <v>-4166407.4100000011</v>
      </c>
      <c r="P64" s="3">
        <f t="shared" si="0"/>
        <v>-11298295.84</v>
      </c>
    </row>
    <row r="65" spans="1:16">
      <c r="A65" s="1" t="s">
        <v>200</v>
      </c>
      <c r="B65" s="1" t="s">
        <v>70</v>
      </c>
      <c r="C65" s="1" t="s">
        <v>338</v>
      </c>
      <c r="D65" s="8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10415179.540000001</v>
      </c>
      <c r="L65" s="7">
        <v>118034.13999999998</v>
      </c>
      <c r="M65" s="7">
        <v>-1069.5</v>
      </c>
      <c r="N65" s="8">
        <v>9065.59</v>
      </c>
      <c r="O65" s="8">
        <v>4583024.88</v>
      </c>
      <c r="P65" s="3">
        <f t="shared" si="0"/>
        <v>15124234.650000002</v>
      </c>
    </row>
    <row r="66" spans="1:16">
      <c r="A66" s="22" t="s">
        <v>82</v>
      </c>
      <c r="B66" s="22" t="s">
        <v>82</v>
      </c>
      <c r="D66" s="10">
        <v>-18779.170000000002</v>
      </c>
      <c r="E66" s="9">
        <v>587.48999999999978</v>
      </c>
      <c r="F66" s="9">
        <v>71490.45</v>
      </c>
      <c r="G66" s="9">
        <v>568414.94000000018</v>
      </c>
      <c r="H66" s="9">
        <v>155895.22</v>
      </c>
      <c r="I66" s="9">
        <v>-148890.28999999998</v>
      </c>
      <c r="J66" s="9">
        <v>-85332.560000000027</v>
      </c>
      <c r="K66" s="9">
        <v>2747600.9600000009</v>
      </c>
      <c r="L66" s="9">
        <v>511174.36</v>
      </c>
      <c r="M66" s="9">
        <v>52613.860000000008</v>
      </c>
      <c r="N66" s="10">
        <f>SUM(N63:N65)</f>
        <v>914817.37999999989</v>
      </c>
      <c r="O66" s="10">
        <f>SUM(O63:O65)</f>
        <v>-53644.790000000969</v>
      </c>
      <c r="P66" s="3">
        <f t="shared" si="0"/>
        <v>4715947.8499999996</v>
      </c>
    </row>
    <row r="67" spans="1:16">
      <c r="A67" s="1" t="s">
        <v>201</v>
      </c>
      <c r="D67" s="8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/>
      <c r="N67" s="8"/>
      <c r="O67" s="8"/>
      <c r="P67" s="3">
        <f t="shared" si="0"/>
        <v>0</v>
      </c>
    </row>
    <row r="68" spans="1:16">
      <c r="A68" s="22" t="s">
        <v>84</v>
      </c>
      <c r="B68" s="22" t="s">
        <v>84</v>
      </c>
      <c r="D68" s="10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10"/>
      <c r="O68" s="10"/>
      <c r="P68" s="3">
        <f t="shared" si="0"/>
        <v>0</v>
      </c>
    </row>
    <row r="69" spans="1:16">
      <c r="A69" s="1" t="s">
        <v>204</v>
      </c>
      <c r="B69" s="1" t="s">
        <v>85</v>
      </c>
      <c r="C69" s="1" t="s">
        <v>338</v>
      </c>
      <c r="D69" s="8">
        <v>-198682</v>
      </c>
      <c r="E69" s="7">
        <v>-432229.85</v>
      </c>
      <c r="F69" s="7">
        <v>-463412.5</v>
      </c>
      <c r="G69" s="7">
        <v>-823575.5</v>
      </c>
      <c r="H69" s="7">
        <v>-1422298</v>
      </c>
      <c r="I69" s="7">
        <v>-847610</v>
      </c>
      <c r="J69" s="7">
        <v>-821163.5</v>
      </c>
      <c r="K69" s="7">
        <v>-573054.5</v>
      </c>
      <c r="L69" s="7">
        <v>-263726.5</v>
      </c>
      <c r="M69" s="7">
        <v>-794531</v>
      </c>
      <c r="N69" s="8">
        <v>-260614.5</v>
      </c>
      <c r="O69" s="8">
        <v>-690257</v>
      </c>
      <c r="P69" s="3">
        <f t="shared" ref="P69:P111" si="1">SUM(D69:O69)</f>
        <v>-7591154.8499999996</v>
      </c>
    </row>
    <row r="70" spans="1:16">
      <c r="A70" s="22" t="s">
        <v>86</v>
      </c>
      <c r="B70" s="22" t="s">
        <v>86</v>
      </c>
      <c r="D70" s="10">
        <v>-198682</v>
      </c>
      <c r="E70" s="9">
        <v>-432229.85</v>
      </c>
      <c r="F70" s="9">
        <v>-463412.5</v>
      </c>
      <c r="G70" s="9">
        <v>-823575.5</v>
      </c>
      <c r="H70" s="9">
        <v>-1422298</v>
      </c>
      <c r="I70" s="9">
        <v>-847610</v>
      </c>
      <c r="J70" s="9">
        <v>-821163.5</v>
      </c>
      <c r="K70" s="9">
        <v>-573054.5</v>
      </c>
      <c r="L70" s="9">
        <v>-263726.5</v>
      </c>
      <c r="M70" s="9">
        <v>-794531</v>
      </c>
      <c r="N70" s="10">
        <f>N69</f>
        <v>-260614.5</v>
      </c>
      <c r="O70" s="10">
        <f>O69</f>
        <v>-690257</v>
      </c>
      <c r="P70" s="3">
        <f t="shared" si="1"/>
        <v>-7591154.8499999996</v>
      </c>
    </row>
    <row r="71" spans="1:16">
      <c r="A71" s="26" t="s">
        <v>205</v>
      </c>
      <c r="B71" s="26" t="s">
        <v>87</v>
      </c>
      <c r="D71" s="16">
        <v>241200</v>
      </c>
      <c r="E71" s="15">
        <v>-102764.3</v>
      </c>
      <c r="F71" s="15">
        <v>538862</v>
      </c>
      <c r="G71" s="15">
        <v>144000</v>
      </c>
      <c r="H71" s="15">
        <v>158348</v>
      </c>
      <c r="I71" s="15">
        <v>88095.76999999999</v>
      </c>
      <c r="J71" s="15">
        <v>144480</v>
      </c>
      <c r="K71" s="15">
        <v>163200</v>
      </c>
      <c r="L71" s="15">
        <v>151200</v>
      </c>
      <c r="M71" s="15">
        <v>149280</v>
      </c>
      <c r="N71" s="16">
        <v>6249.6</v>
      </c>
      <c r="O71" s="16">
        <v>158064</v>
      </c>
      <c r="P71" s="3">
        <f t="shared" si="1"/>
        <v>1840215.07</v>
      </c>
    </row>
    <row r="72" spans="1:16">
      <c r="A72" s="22" t="s">
        <v>88</v>
      </c>
      <c r="B72" s="22" t="s">
        <v>88</v>
      </c>
      <c r="D72" s="10">
        <v>241200</v>
      </c>
      <c r="E72" s="9">
        <v>-102764.3</v>
      </c>
      <c r="F72" s="9">
        <v>538862</v>
      </c>
      <c r="G72" s="9">
        <v>144000</v>
      </c>
      <c r="H72" s="9">
        <v>158348</v>
      </c>
      <c r="I72" s="9">
        <v>88095.76999999999</v>
      </c>
      <c r="J72" s="9">
        <v>144480</v>
      </c>
      <c r="K72" s="9">
        <v>163200</v>
      </c>
      <c r="L72" s="9">
        <v>151200</v>
      </c>
      <c r="M72" s="9">
        <v>149280</v>
      </c>
      <c r="N72" s="10">
        <f>N71</f>
        <v>6249.6</v>
      </c>
      <c r="O72" s="10">
        <f>O71</f>
        <v>158064</v>
      </c>
      <c r="P72" s="3">
        <f t="shared" si="1"/>
        <v>1840215.07</v>
      </c>
    </row>
    <row r="73" spans="1:16">
      <c r="A73" s="1" t="s">
        <v>206</v>
      </c>
      <c r="B73" s="1" t="s">
        <v>89</v>
      </c>
      <c r="D73" s="8">
        <v>397869.75</v>
      </c>
      <c r="E73" s="7">
        <v>276625.49</v>
      </c>
      <c r="F73" s="7">
        <v>594326.12000000011</v>
      </c>
      <c r="G73" s="7">
        <v>718645.86</v>
      </c>
      <c r="H73" s="7">
        <v>1048699.06</v>
      </c>
      <c r="I73" s="7">
        <v>891497.53</v>
      </c>
      <c r="J73" s="7">
        <v>-401292.11</v>
      </c>
      <c r="K73" s="7">
        <v>710646.91</v>
      </c>
      <c r="L73" s="7">
        <v>553529.56000000006</v>
      </c>
      <c r="M73" s="7">
        <v>669148.14</v>
      </c>
      <c r="N73" s="8">
        <v>823493.6</v>
      </c>
      <c r="O73" s="8">
        <v>595432.15</v>
      </c>
      <c r="P73" s="3">
        <f t="shared" si="1"/>
        <v>6878622.0599999996</v>
      </c>
    </row>
    <row r="74" spans="1:16">
      <c r="A74" s="1" t="s">
        <v>207</v>
      </c>
      <c r="B74" s="1" t="s">
        <v>90</v>
      </c>
      <c r="D74" s="8">
        <v>0</v>
      </c>
      <c r="E74" s="7">
        <v>6250.09</v>
      </c>
      <c r="F74" s="7">
        <v>9077.14</v>
      </c>
      <c r="G74" s="7">
        <v>10311.14</v>
      </c>
      <c r="H74" s="7">
        <v>17534.7</v>
      </c>
      <c r="I74" s="7">
        <v>19269.3</v>
      </c>
      <c r="J74" s="7">
        <v>17730.7</v>
      </c>
      <c r="K74" s="7">
        <v>13644.1</v>
      </c>
      <c r="L74" s="7">
        <v>13154.1</v>
      </c>
      <c r="M74" s="7">
        <v>13869.5</v>
      </c>
      <c r="N74" s="8">
        <v>13320.7</v>
      </c>
      <c r="O74" s="8">
        <v>38656.300000000003</v>
      </c>
      <c r="P74" s="3">
        <f t="shared" si="1"/>
        <v>172817.77000000002</v>
      </c>
    </row>
    <row r="75" spans="1:16">
      <c r="A75" s="26" t="s">
        <v>208</v>
      </c>
      <c r="B75" s="26" t="s">
        <v>91</v>
      </c>
      <c r="D75" s="16">
        <v>763542.93</v>
      </c>
      <c r="E75" s="15">
        <v>112417.91</v>
      </c>
      <c r="F75" s="15">
        <v>197702.55</v>
      </c>
      <c r="G75" s="15">
        <v>850200.24</v>
      </c>
      <c r="H75" s="15">
        <v>541908.38</v>
      </c>
      <c r="I75" s="15">
        <v>319050.26</v>
      </c>
      <c r="J75" s="15">
        <v>231010.12</v>
      </c>
      <c r="K75" s="15">
        <v>309006.68</v>
      </c>
      <c r="L75" s="15">
        <v>224070.40000000002</v>
      </c>
      <c r="M75" s="15">
        <v>380295.02</v>
      </c>
      <c r="N75" s="16">
        <v>490173.01999999996</v>
      </c>
      <c r="O75" s="16">
        <v>409846.11</v>
      </c>
      <c r="P75" s="3">
        <f t="shared" si="1"/>
        <v>4829223.620000001</v>
      </c>
    </row>
    <row r="76" spans="1:16">
      <c r="A76" s="22" t="s">
        <v>92</v>
      </c>
      <c r="B76" s="22" t="s">
        <v>92</v>
      </c>
      <c r="D76" s="10">
        <v>1161412.68</v>
      </c>
      <c r="E76" s="9">
        <v>395293.48999999993</v>
      </c>
      <c r="F76" s="9">
        <v>801105.81</v>
      </c>
      <c r="G76" s="9">
        <v>1579157.2399999998</v>
      </c>
      <c r="H76" s="9">
        <v>1608142.14</v>
      </c>
      <c r="I76" s="9">
        <v>1229817.0900000001</v>
      </c>
      <c r="J76" s="9">
        <v>-152551.28999999998</v>
      </c>
      <c r="K76" s="9">
        <v>1033297.6900000001</v>
      </c>
      <c r="L76" s="9">
        <v>790754.05999999994</v>
      </c>
      <c r="M76" s="9">
        <v>1063312.6600000001</v>
      </c>
      <c r="N76" s="10">
        <f>SUM(N73:N75)</f>
        <v>1326987.3199999998</v>
      </c>
      <c r="O76" s="10">
        <f>SUM(O73:O75)</f>
        <v>1043934.56</v>
      </c>
      <c r="P76" s="3">
        <f t="shared" si="1"/>
        <v>11880663.450000001</v>
      </c>
    </row>
    <row r="77" spans="1:16">
      <c r="A77" s="1" t="s">
        <v>209</v>
      </c>
      <c r="B77" s="1" t="s">
        <v>93</v>
      </c>
      <c r="D77" s="8">
        <v>2458.62</v>
      </c>
      <c r="E77" s="7">
        <v>65813.83</v>
      </c>
      <c r="F77" s="7">
        <v>54799.510000000009</v>
      </c>
      <c r="G77" s="7">
        <v>58547.579999999994</v>
      </c>
      <c r="H77" s="7">
        <v>55101.87</v>
      </c>
      <c r="I77" s="7">
        <v>64003.94</v>
      </c>
      <c r="J77" s="7">
        <v>51505.630000000005</v>
      </c>
      <c r="K77" s="7">
        <v>81765.020000000019</v>
      </c>
      <c r="L77" s="7">
        <v>99819.479999999981</v>
      </c>
      <c r="M77" s="7">
        <v>103470.14000000001</v>
      </c>
      <c r="N77" s="8">
        <v>94870.23000000001</v>
      </c>
      <c r="O77" s="8">
        <v>94315.78</v>
      </c>
      <c r="P77" s="3">
        <f t="shared" si="1"/>
        <v>826471.63</v>
      </c>
    </row>
    <row r="78" spans="1:16">
      <c r="A78" s="1" t="s">
        <v>210</v>
      </c>
      <c r="B78" s="1" t="s">
        <v>94</v>
      </c>
      <c r="D78" s="8">
        <v>-3662.25</v>
      </c>
      <c r="E78" s="7">
        <v>-44720.74</v>
      </c>
      <c r="F78" s="7">
        <v>-36886.480000000003</v>
      </c>
      <c r="G78" s="7">
        <v>-35920.17</v>
      </c>
      <c r="H78" s="7">
        <v>-36424.490000000005</v>
      </c>
      <c r="I78" s="7">
        <v>-32801.99</v>
      </c>
      <c r="J78" s="7">
        <v>-30100.870000000003</v>
      </c>
      <c r="K78" s="7">
        <v>-63818.94</v>
      </c>
      <c r="L78" s="7">
        <v>-70368.52</v>
      </c>
      <c r="M78" s="7">
        <v>-77655.27</v>
      </c>
      <c r="N78" s="8">
        <v>-78477.53</v>
      </c>
      <c r="O78" s="8">
        <v>-18284.38</v>
      </c>
      <c r="P78" s="3">
        <f t="shared" si="1"/>
        <v>-529121.63</v>
      </c>
    </row>
    <row r="79" spans="1:16">
      <c r="A79" s="1" t="s">
        <v>211</v>
      </c>
      <c r="B79" s="1" t="s">
        <v>95</v>
      </c>
      <c r="D79" s="8">
        <v>7606.46</v>
      </c>
      <c r="E79" s="7">
        <v>190805.83999999997</v>
      </c>
      <c r="F79" s="7">
        <v>299749.15000000002</v>
      </c>
      <c r="G79" s="7">
        <v>425839.09</v>
      </c>
      <c r="H79" s="7">
        <v>212847.65000000002</v>
      </c>
      <c r="I79" s="7">
        <v>123141.7</v>
      </c>
      <c r="J79" s="7">
        <v>49301.12999999999</v>
      </c>
      <c r="K79" s="7">
        <v>250444.87</v>
      </c>
      <c r="L79" s="7">
        <v>382098.85000000003</v>
      </c>
      <c r="M79" s="7">
        <v>368973.93</v>
      </c>
      <c r="N79" s="8">
        <v>262436.14</v>
      </c>
      <c r="O79" s="8">
        <v>243285.23</v>
      </c>
      <c r="P79" s="3">
        <f t="shared" si="1"/>
        <v>2816530.04</v>
      </c>
    </row>
    <row r="80" spans="1:16">
      <c r="A80" s="1" t="s">
        <v>212</v>
      </c>
      <c r="B80" s="1" t="s">
        <v>96</v>
      </c>
      <c r="D80" s="8">
        <v>0</v>
      </c>
      <c r="E80" s="7">
        <v>3139.29</v>
      </c>
      <c r="F80" s="7">
        <v>0</v>
      </c>
      <c r="G80" s="7">
        <v>46123.490000000005</v>
      </c>
      <c r="H80" s="7">
        <v>-919.14</v>
      </c>
      <c r="I80" s="7">
        <v>-54097.8</v>
      </c>
      <c r="J80" s="7">
        <v>328835.93</v>
      </c>
      <c r="K80" s="7">
        <v>314029.86</v>
      </c>
      <c r="L80" s="7">
        <v>-49180.570000000007</v>
      </c>
      <c r="M80" s="7">
        <v>-40593.150000000009</v>
      </c>
      <c r="N80" s="8">
        <v>0</v>
      </c>
      <c r="O80" s="8">
        <v>399864.5</v>
      </c>
      <c r="P80" s="3">
        <f t="shared" si="1"/>
        <v>947202.41</v>
      </c>
    </row>
    <row r="81" spans="1:16">
      <c r="A81" s="1" t="s">
        <v>213</v>
      </c>
      <c r="B81" s="1" t="s">
        <v>97</v>
      </c>
      <c r="D81" s="8">
        <v>16186.05</v>
      </c>
      <c r="E81" s="7">
        <v>575856.04</v>
      </c>
      <c r="F81" s="7">
        <v>467531.1</v>
      </c>
      <c r="G81" s="7">
        <v>494452.81</v>
      </c>
      <c r="H81" s="7">
        <v>466028.41</v>
      </c>
      <c r="I81" s="7">
        <v>545621.24</v>
      </c>
      <c r="J81" s="7">
        <v>437934.76999999996</v>
      </c>
      <c r="K81" s="7">
        <v>670897.97</v>
      </c>
      <c r="L81" s="7">
        <v>814604.54</v>
      </c>
      <c r="M81" s="7">
        <v>845847.97999999986</v>
      </c>
      <c r="N81" s="8">
        <v>775088.64999999991</v>
      </c>
      <c r="O81" s="8">
        <v>777035.7100000002</v>
      </c>
      <c r="P81" s="3">
        <f t="shared" si="1"/>
        <v>6887085.2699999986</v>
      </c>
    </row>
    <row r="82" spans="1:16">
      <c r="A82" s="1" t="s">
        <v>214</v>
      </c>
      <c r="B82" s="1" t="s">
        <v>98</v>
      </c>
      <c r="D82" s="8">
        <v>5609.33</v>
      </c>
      <c r="E82" s="7">
        <v>5232.53</v>
      </c>
      <c r="F82" s="7">
        <v>-1721015.73</v>
      </c>
      <c r="G82" s="7">
        <v>55866.369999999995</v>
      </c>
      <c r="H82" s="7">
        <v>1043984.09</v>
      </c>
      <c r="I82" s="7">
        <v>60867.350000000006</v>
      </c>
      <c r="J82" s="7">
        <v>59497.469999999994</v>
      </c>
      <c r="K82" s="7">
        <v>107593.91</v>
      </c>
      <c r="L82" s="7">
        <v>110730.38999999998</v>
      </c>
      <c r="M82" s="7">
        <v>116007.24</v>
      </c>
      <c r="N82" s="8">
        <v>247682.36</v>
      </c>
      <c r="O82" s="8">
        <v>-1754039.36</v>
      </c>
      <c r="P82" s="3">
        <f t="shared" si="1"/>
        <v>-1661984.0500000003</v>
      </c>
    </row>
    <row r="83" spans="1:16">
      <c r="A83" s="26" t="s">
        <v>215</v>
      </c>
      <c r="B83" s="26" t="s">
        <v>99</v>
      </c>
      <c r="D83" s="16">
        <v>253203.22</v>
      </c>
      <c r="E83" s="15">
        <v>3261837.44</v>
      </c>
      <c r="F83" s="15">
        <v>5058523.51</v>
      </c>
      <c r="G83" s="15">
        <v>2725097.2500000005</v>
      </c>
      <c r="H83" s="15">
        <v>2818339.33</v>
      </c>
      <c r="I83" s="15">
        <v>3251585.39</v>
      </c>
      <c r="J83" s="15">
        <v>2817653.0600000005</v>
      </c>
      <c r="K83" s="15">
        <v>4331066.82</v>
      </c>
      <c r="L83" s="15">
        <v>4899302</v>
      </c>
      <c r="M83" s="15">
        <v>5156337.57</v>
      </c>
      <c r="N83" s="8">
        <v>4573342.1199999992</v>
      </c>
      <c r="O83" s="8">
        <v>6142685.7400000002</v>
      </c>
      <c r="P83" s="3">
        <f t="shared" si="1"/>
        <v>45288973.450000003</v>
      </c>
    </row>
    <row r="84" spans="1:16">
      <c r="A84" s="22" t="s">
        <v>100</v>
      </c>
      <c r="B84" s="22" t="s">
        <v>100</v>
      </c>
      <c r="D84" s="10">
        <v>281401.43</v>
      </c>
      <c r="E84" s="9">
        <v>4057964.23</v>
      </c>
      <c r="F84" s="9">
        <v>4122701.06</v>
      </c>
      <c r="G84" s="9">
        <v>3770006.4200000013</v>
      </c>
      <c r="H84" s="9">
        <v>4558957.7200000007</v>
      </c>
      <c r="I84" s="9">
        <v>3958319.83</v>
      </c>
      <c r="J84" s="9">
        <v>3714627.120000001</v>
      </c>
      <c r="K84" s="9">
        <v>5691979.5099999998</v>
      </c>
      <c r="L84" s="9">
        <v>6187006.1699999999</v>
      </c>
      <c r="M84" s="9">
        <v>6472388.4399999995</v>
      </c>
      <c r="N84" s="10">
        <f>SUM(N77:N83)</f>
        <v>5874941.9699999988</v>
      </c>
      <c r="O84" s="10">
        <f>SUM(O77:O83)</f>
        <v>5884863.2200000007</v>
      </c>
      <c r="P84" s="3">
        <f t="shared" si="1"/>
        <v>54575157.120000005</v>
      </c>
    </row>
    <row r="85" spans="1:16">
      <c r="A85" s="1" t="s">
        <v>216</v>
      </c>
      <c r="B85" s="1" t="s">
        <v>101</v>
      </c>
      <c r="D85" s="8">
        <v>186365.07</v>
      </c>
      <c r="E85" s="7">
        <v>197847.33</v>
      </c>
      <c r="F85" s="7">
        <v>165022.07999999999</v>
      </c>
      <c r="G85" s="7">
        <v>415768.61</v>
      </c>
      <c r="H85" s="7">
        <v>428049.59000000008</v>
      </c>
      <c r="I85" s="7">
        <v>471287.99</v>
      </c>
      <c r="J85" s="7">
        <v>466045.07999999996</v>
      </c>
      <c r="K85" s="7">
        <v>473712.33000000007</v>
      </c>
      <c r="L85" s="7">
        <v>524408.05000000005</v>
      </c>
      <c r="M85" s="7">
        <v>495148.14</v>
      </c>
      <c r="N85" s="8">
        <v>533206.14999999991</v>
      </c>
      <c r="O85" s="8">
        <v>533448.08000000007</v>
      </c>
      <c r="P85" s="3">
        <f t="shared" si="1"/>
        <v>4890308.5</v>
      </c>
    </row>
    <row r="86" spans="1:16">
      <c r="A86" s="1" t="s">
        <v>217</v>
      </c>
      <c r="B86" s="1" t="s">
        <v>102</v>
      </c>
      <c r="D86" s="8">
        <v>1476071.6</v>
      </c>
      <c r="E86" s="7">
        <v>1529174.68</v>
      </c>
      <c r="F86" s="7">
        <v>751277.57</v>
      </c>
      <c r="G86" s="7">
        <v>4459588.8100000005</v>
      </c>
      <c r="H86" s="7">
        <v>3366804.6399999997</v>
      </c>
      <c r="I86" s="7">
        <v>3564308.8</v>
      </c>
      <c r="J86" s="7">
        <v>3944490.91</v>
      </c>
      <c r="K86" s="7">
        <v>3776065.3200000003</v>
      </c>
      <c r="L86" s="7">
        <v>3924348.5200000005</v>
      </c>
      <c r="M86" s="7">
        <v>-933513.59</v>
      </c>
      <c r="N86" s="8">
        <v>4048676.36</v>
      </c>
      <c r="O86" s="8">
        <v>3381321.09</v>
      </c>
      <c r="P86" s="3">
        <f t="shared" si="1"/>
        <v>33288614.710000001</v>
      </c>
    </row>
    <row r="87" spans="1:16">
      <c r="A87" s="1" t="s">
        <v>218</v>
      </c>
      <c r="B87" s="1" t="s">
        <v>103</v>
      </c>
      <c r="D87" s="8">
        <v>386545.09</v>
      </c>
      <c r="E87" s="7">
        <v>-37528.04</v>
      </c>
      <c r="F87" s="7">
        <v>362707.62</v>
      </c>
      <c r="G87" s="7">
        <v>-541286.22</v>
      </c>
      <c r="H87" s="7">
        <v>-166419.66</v>
      </c>
      <c r="I87" s="7">
        <v>277699.43</v>
      </c>
      <c r="J87" s="7">
        <v>795205.23</v>
      </c>
      <c r="K87" s="7">
        <v>613557.55000000005</v>
      </c>
      <c r="L87" s="7">
        <v>-113938.11</v>
      </c>
      <c r="M87" s="7">
        <v>431487.28</v>
      </c>
      <c r="N87" s="8">
        <v>390688.09</v>
      </c>
      <c r="O87" s="8">
        <v>254158.47999999998</v>
      </c>
      <c r="P87" s="3">
        <f t="shared" si="1"/>
        <v>2652876.7400000002</v>
      </c>
    </row>
    <row r="88" spans="1:16">
      <c r="A88" s="1" t="s">
        <v>219</v>
      </c>
      <c r="B88" s="1" t="s">
        <v>104</v>
      </c>
      <c r="D88" s="8">
        <v>-16386.89</v>
      </c>
      <c r="E88" s="7">
        <v>-16458.919999999998</v>
      </c>
      <c r="F88" s="7">
        <v>-29822.79</v>
      </c>
      <c r="G88" s="7">
        <v>-36648.5</v>
      </c>
      <c r="H88" s="7">
        <v>-44580.05</v>
      </c>
      <c r="I88" s="7">
        <v>-49057.55</v>
      </c>
      <c r="J88" s="7">
        <v>-48303.64</v>
      </c>
      <c r="K88" s="7">
        <v>-47713.679999999993</v>
      </c>
      <c r="L88" s="7">
        <v>-52141.02</v>
      </c>
      <c r="M88" s="7">
        <v>-48756.67</v>
      </c>
      <c r="N88" s="8">
        <v>-51898.829999999994</v>
      </c>
      <c r="O88" s="8">
        <v>-29606.15</v>
      </c>
      <c r="P88" s="3">
        <f t="shared" si="1"/>
        <v>-471374.69000000006</v>
      </c>
    </row>
    <row r="89" spans="1:16">
      <c r="A89" s="1" t="s">
        <v>220</v>
      </c>
      <c r="B89" s="1" t="s">
        <v>105</v>
      </c>
      <c r="D89" s="8">
        <v>18336.63</v>
      </c>
      <c r="E89" s="7">
        <v>19965.21</v>
      </c>
      <c r="F89" s="7">
        <v>20661.68</v>
      </c>
      <c r="G89" s="7">
        <v>38786.14</v>
      </c>
      <c r="H89" s="7">
        <v>38636.339999999997</v>
      </c>
      <c r="I89" s="7">
        <v>43805.319999999992</v>
      </c>
      <c r="J89" s="7">
        <v>43276.209999999992</v>
      </c>
      <c r="K89" s="7">
        <v>44328.39</v>
      </c>
      <c r="L89" s="7">
        <v>49226.990000000005</v>
      </c>
      <c r="M89" s="7">
        <v>46860.509999999995</v>
      </c>
      <c r="N89" s="8">
        <v>51291.040000000001</v>
      </c>
      <c r="O89" s="8">
        <v>51793.900000000009</v>
      </c>
      <c r="P89" s="3">
        <f t="shared" si="1"/>
        <v>466968.36</v>
      </c>
    </row>
    <row r="90" spans="1:16">
      <c r="A90" s="1" t="s">
        <v>221</v>
      </c>
      <c r="B90" s="1" t="s">
        <v>106</v>
      </c>
      <c r="D90" s="8">
        <v>6515.25</v>
      </c>
      <c r="E90" s="7">
        <v>6450.09</v>
      </c>
      <c r="F90" s="7">
        <v>19149.29</v>
      </c>
      <c r="G90" s="7">
        <v>29588.29</v>
      </c>
      <c r="H90" s="7">
        <v>32645.71</v>
      </c>
      <c r="I90" s="7">
        <v>35400.300000000003</v>
      </c>
      <c r="J90" s="7">
        <v>19448.409999999996</v>
      </c>
      <c r="K90" s="7">
        <v>40734.179999999993</v>
      </c>
      <c r="L90" s="7">
        <v>133060.85</v>
      </c>
      <c r="M90" s="7">
        <v>41998.039999999994</v>
      </c>
      <c r="N90" s="8">
        <v>47112.94</v>
      </c>
      <c r="O90" s="8">
        <v>48599.979999999996</v>
      </c>
      <c r="P90" s="3">
        <f t="shared" si="1"/>
        <v>460703.32999999996</v>
      </c>
    </row>
    <row r="91" spans="1:16">
      <c r="A91" s="22" t="s">
        <v>107</v>
      </c>
      <c r="B91" s="22" t="s">
        <v>107</v>
      </c>
      <c r="D91" s="10">
        <v>2057446.7500000002</v>
      </c>
      <c r="E91" s="9">
        <v>1699450.35</v>
      </c>
      <c r="F91" s="9">
        <v>1288995.4500000002</v>
      </c>
      <c r="G91" s="9">
        <v>4365797.13</v>
      </c>
      <c r="H91" s="9">
        <v>3655136.5699999994</v>
      </c>
      <c r="I91" s="9">
        <v>4343444.2899999991</v>
      </c>
      <c r="J91" s="9">
        <v>5220162.2</v>
      </c>
      <c r="K91" s="9">
        <v>4900684.0899999989</v>
      </c>
      <c r="L91" s="9">
        <v>4464965.28</v>
      </c>
      <c r="M91" s="9">
        <v>33223.710000000428</v>
      </c>
      <c r="N91" s="10">
        <f>SUM(N85:N90)</f>
        <v>5019075.75</v>
      </c>
      <c r="O91" s="10">
        <f>SUM(O85:O90)</f>
        <v>4239715.38</v>
      </c>
      <c r="P91" s="3">
        <f t="shared" si="1"/>
        <v>41288096.950000003</v>
      </c>
    </row>
    <row r="92" spans="1:16">
      <c r="A92" s="1" t="s">
        <v>222</v>
      </c>
      <c r="B92" s="1" t="s">
        <v>108</v>
      </c>
      <c r="D92" s="8">
        <v>0</v>
      </c>
      <c r="E92" s="7">
        <v>0</v>
      </c>
      <c r="F92" s="7">
        <v>197722.75</v>
      </c>
      <c r="G92" s="7">
        <v>94446.33</v>
      </c>
      <c r="H92" s="7">
        <v>47300</v>
      </c>
      <c r="I92" s="7">
        <v>0</v>
      </c>
      <c r="J92" s="7">
        <v>76310.540000000008</v>
      </c>
      <c r="K92" s="7">
        <v>2729.76</v>
      </c>
      <c r="L92" s="7">
        <v>814.88</v>
      </c>
      <c r="M92" s="7">
        <v>0</v>
      </c>
      <c r="N92" s="8">
        <v>4400</v>
      </c>
      <c r="O92" s="8">
        <v>2200</v>
      </c>
      <c r="P92" s="3">
        <f t="shared" si="1"/>
        <v>425924.26</v>
      </c>
    </row>
    <row r="93" spans="1:16">
      <c r="A93" s="1" t="s">
        <v>223</v>
      </c>
      <c r="B93" s="1" t="s">
        <v>109</v>
      </c>
      <c r="D93" s="8">
        <v>0</v>
      </c>
      <c r="E93" s="7">
        <v>0</v>
      </c>
      <c r="F93" s="7">
        <v>660068.07999999996</v>
      </c>
      <c r="G93" s="7">
        <v>495937.63999999996</v>
      </c>
      <c r="H93" s="7">
        <v>127439.1</v>
      </c>
      <c r="I93" s="7">
        <v>44836.85</v>
      </c>
      <c r="J93" s="7">
        <v>177320.99999999997</v>
      </c>
      <c r="K93" s="7">
        <v>349957.4</v>
      </c>
      <c r="L93" s="7">
        <v>200952.41000000003</v>
      </c>
      <c r="M93" s="7">
        <v>1807819.5899999999</v>
      </c>
      <c r="N93" s="8">
        <v>14686.14</v>
      </c>
      <c r="O93" s="8">
        <v>74.58</v>
      </c>
      <c r="P93" s="3">
        <f t="shared" si="1"/>
        <v>3879092.7900000005</v>
      </c>
    </row>
    <row r="94" spans="1:16">
      <c r="A94" s="1" t="s">
        <v>224</v>
      </c>
      <c r="B94" s="1" t="s">
        <v>110</v>
      </c>
      <c r="D94" s="8">
        <v>279509.44</v>
      </c>
      <c r="E94" s="7">
        <v>484244.27999999997</v>
      </c>
      <c r="F94" s="7">
        <v>623669.48999999987</v>
      </c>
      <c r="G94" s="7">
        <v>624295.06000000006</v>
      </c>
      <c r="H94" s="7">
        <v>605731.73</v>
      </c>
      <c r="I94" s="7">
        <v>550421</v>
      </c>
      <c r="J94" s="7">
        <v>452115.79999999993</v>
      </c>
      <c r="K94" s="7">
        <v>383001.12999999995</v>
      </c>
      <c r="L94" s="7">
        <v>681787.32000000007</v>
      </c>
      <c r="M94" s="7">
        <v>784101.32</v>
      </c>
      <c r="N94" s="8">
        <v>599903.6</v>
      </c>
      <c r="O94" s="8">
        <v>602000.93000000017</v>
      </c>
      <c r="P94" s="3">
        <f t="shared" si="1"/>
        <v>6670781.0999999996</v>
      </c>
    </row>
    <row r="95" spans="1:16">
      <c r="A95" s="1" t="s">
        <v>225</v>
      </c>
      <c r="B95" s="1" t="s">
        <v>111</v>
      </c>
      <c r="D95" s="8">
        <v>380139.45</v>
      </c>
      <c r="E95" s="7">
        <v>505082.22</v>
      </c>
      <c r="F95" s="7">
        <v>648316.35</v>
      </c>
      <c r="G95" s="7">
        <v>721995.79</v>
      </c>
      <c r="H95" s="7">
        <v>964021.21</v>
      </c>
      <c r="I95" s="7">
        <v>920238.39</v>
      </c>
      <c r="J95" s="7">
        <v>715225.6399999999</v>
      </c>
      <c r="K95" s="7">
        <v>762732.60999999987</v>
      </c>
      <c r="L95" s="7">
        <v>1121001.8099999998</v>
      </c>
      <c r="M95" s="7">
        <v>1092256.2999999998</v>
      </c>
      <c r="N95" s="8">
        <v>906149.27</v>
      </c>
      <c r="O95" s="8">
        <v>1116120.02</v>
      </c>
      <c r="P95" s="3">
        <f t="shared" si="1"/>
        <v>9853279.0599999987</v>
      </c>
    </row>
    <row r="96" spans="1:16">
      <c r="A96" s="1" t="s">
        <v>226</v>
      </c>
      <c r="B96" s="1" t="s">
        <v>112</v>
      </c>
      <c r="D96" s="8">
        <v>27440.720000000001</v>
      </c>
      <c r="E96" s="7">
        <v>2116.02</v>
      </c>
      <c r="F96" s="7">
        <v>68569.919999999998</v>
      </c>
      <c r="G96" s="7">
        <v>19326.28</v>
      </c>
      <c r="H96" s="7">
        <v>21303.599999999999</v>
      </c>
      <c r="I96" s="7">
        <v>65361.599999999999</v>
      </c>
      <c r="J96" s="7">
        <v>5133.2000000000007</v>
      </c>
      <c r="K96" s="7">
        <v>4073.1999999999989</v>
      </c>
      <c r="L96" s="7">
        <v>24785.089999999997</v>
      </c>
      <c r="M96" s="7">
        <v>18801.510000000002</v>
      </c>
      <c r="N96" s="8">
        <v>20123.63</v>
      </c>
      <c r="O96" s="8">
        <v>44884.67</v>
      </c>
      <c r="P96" s="3">
        <f t="shared" si="1"/>
        <v>321919.44</v>
      </c>
    </row>
    <row r="97" spans="1:24">
      <c r="A97" s="1" t="s">
        <v>227</v>
      </c>
      <c r="B97" s="1" t="s">
        <v>114</v>
      </c>
      <c r="D97" s="8">
        <v>371.62</v>
      </c>
      <c r="E97" s="7">
        <v>80.91</v>
      </c>
      <c r="F97" s="7">
        <v>0</v>
      </c>
      <c r="G97" s="7">
        <v>0</v>
      </c>
      <c r="H97" s="7">
        <v>0</v>
      </c>
      <c r="I97" s="7">
        <v>0</v>
      </c>
      <c r="J97" s="7">
        <v>35.51</v>
      </c>
      <c r="K97" s="7">
        <v>0</v>
      </c>
      <c r="L97" s="7">
        <v>217633.98</v>
      </c>
      <c r="M97" s="7">
        <v>406.58</v>
      </c>
      <c r="N97" s="8">
        <v>-3444.73</v>
      </c>
      <c r="O97" s="8">
        <v>0</v>
      </c>
      <c r="P97" s="3">
        <f t="shared" si="1"/>
        <v>215083.87</v>
      </c>
    </row>
    <row r="98" spans="1:24">
      <c r="A98" s="1" t="s">
        <v>228</v>
      </c>
      <c r="B98" s="1" t="s">
        <v>115</v>
      </c>
      <c r="D98" s="8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8">
        <v>0</v>
      </c>
      <c r="O98" s="8">
        <v>0</v>
      </c>
      <c r="P98" s="3">
        <f t="shared" si="1"/>
        <v>0</v>
      </c>
    </row>
    <row r="99" spans="1:24">
      <c r="A99" s="1" t="s">
        <v>229</v>
      </c>
      <c r="B99" s="1" t="s">
        <v>116</v>
      </c>
      <c r="D99" s="8">
        <v>28016.2</v>
      </c>
      <c r="E99" s="7">
        <v>2454.29</v>
      </c>
      <c r="F99" s="7">
        <v>197917.24000000002</v>
      </c>
      <c r="G99" s="7">
        <v>70834.320000000007</v>
      </c>
      <c r="H99" s="7">
        <v>132382.20000000001</v>
      </c>
      <c r="I99" s="7">
        <v>357708.47000000003</v>
      </c>
      <c r="J99" s="7">
        <v>177789.31000000003</v>
      </c>
      <c r="K99" s="7">
        <v>531877.61</v>
      </c>
      <c r="L99" s="7">
        <v>85676</v>
      </c>
      <c r="M99" s="7">
        <v>431248.73</v>
      </c>
      <c r="N99" s="8">
        <v>275208.21000000002</v>
      </c>
      <c r="O99" s="8">
        <v>135435.47999999998</v>
      </c>
      <c r="P99" s="3">
        <f t="shared" si="1"/>
        <v>2426548.06</v>
      </c>
    </row>
    <row r="100" spans="1:24">
      <c r="A100" s="1" t="s">
        <v>230</v>
      </c>
      <c r="B100" s="1" t="s">
        <v>117</v>
      </c>
      <c r="D100" s="8">
        <v>58133.490000000005</v>
      </c>
      <c r="E100" s="7">
        <v>-13736.77</v>
      </c>
      <c r="F100" s="7">
        <v>13813.77</v>
      </c>
      <c r="G100" s="7">
        <v>20845.429999999997</v>
      </c>
      <c r="H100" s="7">
        <v>143.94</v>
      </c>
      <c r="I100" s="7">
        <v>92892.479999999996</v>
      </c>
      <c r="J100" s="7">
        <v>-70681.8</v>
      </c>
      <c r="K100" s="7">
        <v>0</v>
      </c>
      <c r="L100" s="7">
        <v>74827.61</v>
      </c>
      <c r="M100" s="7">
        <v>-296.12</v>
      </c>
      <c r="N100" s="8">
        <v>-897.41</v>
      </c>
      <c r="O100" s="8">
        <v>-817.83</v>
      </c>
      <c r="P100" s="3">
        <f t="shared" si="1"/>
        <v>174226.79</v>
      </c>
    </row>
    <row r="101" spans="1:24">
      <c r="A101" s="1" t="s">
        <v>231</v>
      </c>
      <c r="B101" s="1" t="s">
        <v>118</v>
      </c>
      <c r="D101" s="8">
        <v>0</v>
      </c>
      <c r="E101" s="7">
        <v>399.19</v>
      </c>
      <c r="F101" s="7">
        <v>0</v>
      </c>
      <c r="G101" s="7">
        <v>0</v>
      </c>
      <c r="H101" s="7">
        <v>61.77</v>
      </c>
      <c r="I101" s="7">
        <v>221.27</v>
      </c>
      <c r="J101" s="7">
        <v>0</v>
      </c>
      <c r="K101" s="7">
        <v>292.03000000000003</v>
      </c>
      <c r="L101" s="7">
        <v>33350</v>
      </c>
      <c r="M101" s="7">
        <v>131.25</v>
      </c>
      <c r="N101" s="8">
        <v>33350</v>
      </c>
      <c r="O101" s="8">
        <v>-33339.649999999994</v>
      </c>
      <c r="P101" s="3">
        <f t="shared" si="1"/>
        <v>34465.860000000015</v>
      </c>
    </row>
    <row r="102" spans="1:24">
      <c r="A102" s="1" t="s">
        <v>232</v>
      </c>
      <c r="B102" s="1" t="s">
        <v>119</v>
      </c>
      <c r="D102" s="8">
        <v>109374.12</v>
      </c>
      <c r="E102" s="7">
        <v>65260.84</v>
      </c>
      <c r="F102" s="7">
        <v>96788.46</v>
      </c>
      <c r="G102" s="7">
        <v>471133.97999999986</v>
      </c>
      <c r="H102" s="7">
        <v>147909.14000000001</v>
      </c>
      <c r="I102" s="7">
        <v>411180.31</v>
      </c>
      <c r="J102" s="7">
        <v>249786.75999999998</v>
      </c>
      <c r="K102" s="7">
        <v>197497.05</v>
      </c>
      <c r="L102" s="7">
        <v>135633.82999999999</v>
      </c>
      <c r="M102" s="7">
        <v>263352.84000000003</v>
      </c>
      <c r="N102" s="8">
        <v>240361.35</v>
      </c>
      <c r="O102" s="8">
        <v>206011.61</v>
      </c>
      <c r="P102" s="3">
        <f t="shared" si="1"/>
        <v>2594290.29</v>
      </c>
    </row>
    <row r="103" spans="1:24">
      <c r="A103" s="1" t="s">
        <v>233</v>
      </c>
      <c r="B103" s="1" t="s">
        <v>120</v>
      </c>
      <c r="D103" s="8">
        <v>0</v>
      </c>
      <c r="E103" s="7">
        <v>0</v>
      </c>
      <c r="F103" s="7">
        <v>0</v>
      </c>
      <c r="G103" s="7">
        <v>0</v>
      </c>
      <c r="H103" s="7">
        <v>0</v>
      </c>
      <c r="I103" s="7">
        <v>1695.4799999999998</v>
      </c>
      <c r="J103" s="7">
        <v>1694.6099999999997</v>
      </c>
      <c r="K103" s="7">
        <v>2099.86</v>
      </c>
      <c r="L103" s="7">
        <v>339.46999999999997</v>
      </c>
      <c r="M103" s="7">
        <v>857.18</v>
      </c>
      <c r="N103" s="8">
        <v>2512.1299999999997</v>
      </c>
      <c r="O103" s="8">
        <v>10418.31</v>
      </c>
      <c r="P103" s="3">
        <f t="shared" si="1"/>
        <v>19617.04</v>
      </c>
    </row>
    <row r="104" spans="1:24">
      <c r="A104" s="22" t="s">
        <v>121</v>
      </c>
      <c r="B104" s="22" t="s">
        <v>121</v>
      </c>
      <c r="D104" s="10">
        <v>882985.04</v>
      </c>
      <c r="E104" s="9">
        <v>1045900.9799999997</v>
      </c>
      <c r="F104" s="9">
        <v>2506866.06</v>
      </c>
      <c r="G104" s="9">
        <v>2518814.8299999996</v>
      </c>
      <c r="H104" s="9">
        <v>2046292.6899999995</v>
      </c>
      <c r="I104" s="9">
        <v>2444555.8500000006</v>
      </c>
      <c r="J104" s="9">
        <v>1784730.5699999996</v>
      </c>
      <c r="K104" s="9">
        <v>2234260.6500000004</v>
      </c>
      <c r="L104" s="9">
        <v>2576802.4</v>
      </c>
      <c r="M104" s="9">
        <v>4398679.18</v>
      </c>
      <c r="N104" s="10">
        <f>SUM(N92:N103)</f>
        <v>2092352.19</v>
      </c>
      <c r="O104" s="10">
        <f>SUM(O92:O103)</f>
        <v>2082988.12</v>
      </c>
      <c r="P104" s="3">
        <f t="shared" si="1"/>
        <v>26615228.560000002</v>
      </c>
    </row>
    <row r="105" spans="1:24">
      <c r="A105" s="1" t="s">
        <v>122</v>
      </c>
      <c r="B105" s="1" t="s">
        <v>123</v>
      </c>
      <c r="D105" s="8">
        <v>0</v>
      </c>
      <c r="F105" s="2">
        <v>0</v>
      </c>
      <c r="G105" s="2">
        <v>2317913.48</v>
      </c>
      <c r="H105" s="2">
        <v>597599.26</v>
      </c>
      <c r="I105" s="2">
        <v>-726123.16</v>
      </c>
      <c r="J105" s="2">
        <v>364898.26</v>
      </c>
      <c r="K105" s="2">
        <v>364898.27</v>
      </c>
      <c r="L105" s="2">
        <v>364898.27</v>
      </c>
      <c r="M105" s="2">
        <v>364898.26</v>
      </c>
      <c r="N105" s="2">
        <v>364898.27</v>
      </c>
      <c r="O105" s="2">
        <v>364898.26</v>
      </c>
      <c r="P105" s="3">
        <f t="shared" si="1"/>
        <v>4378779.17</v>
      </c>
    </row>
    <row r="106" spans="1:24">
      <c r="A106" s="1" t="s">
        <v>124</v>
      </c>
      <c r="B106" s="1" t="s">
        <v>234</v>
      </c>
      <c r="E106" s="2">
        <v>68806.31</v>
      </c>
      <c r="F106" s="2">
        <v>6049.27</v>
      </c>
      <c r="G106" s="2">
        <v>89668.63</v>
      </c>
      <c r="H106" s="2">
        <v>117275.95</v>
      </c>
      <c r="I106" s="2">
        <v>94805.56</v>
      </c>
      <c r="J106" s="2">
        <v>94805.56</v>
      </c>
      <c r="K106" s="2">
        <v>119045.3</v>
      </c>
      <c r="L106" s="2">
        <v>95926.99</v>
      </c>
      <c r="M106" s="2">
        <v>110101.47</v>
      </c>
      <c r="N106" s="2">
        <v>114140.05</v>
      </c>
      <c r="O106" s="2">
        <v>114649.67</v>
      </c>
      <c r="P106" s="3">
        <f t="shared" si="1"/>
        <v>1025274.7600000001</v>
      </c>
    </row>
    <row r="107" spans="1:24">
      <c r="A107" s="1" t="s">
        <v>125</v>
      </c>
      <c r="B107" s="30" t="s">
        <v>343</v>
      </c>
      <c r="C107" s="1" t="s">
        <v>338</v>
      </c>
      <c r="E107" s="2">
        <v>5451822.5999999996</v>
      </c>
      <c r="F107" s="2">
        <v>6519045.4699999997</v>
      </c>
      <c r="G107" s="2">
        <v>5672822.9900000002</v>
      </c>
      <c r="H107" s="2">
        <v>5664695.2800000003</v>
      </c>
      <c r="I107" s="2">
        <v>5697200.6200000001</v>
      </c>
      <c r="J107" s="2">
        <v>6668792.7999999998</v>
      </c>
      <c r="K107" s="2">
        <v>7497467.8300000001</v>
      </c>
      <c r="L107" s="2">
        <v>6297183.8200000003</v>
      </c>
      <c r="M107" s="2">
        <v>6811532.6799999997</v>
      </c>
      <c r="N107" s="2">
        <v>7196893.6900000004</v>
      </c>
      <c r="O107" s="2">
        <v>4895441.6399999997</v>
      </c>
      <c r="P107" s="3">
        <f t="shared" si="1"/>
        <v>68372899.420000002</v>
      </c>
    </row>
    <row r="108" spans="1:24">
      <c r="A108" s="1" t="s">
        <v>128</v>
      </c>
      <c r="B108" s="1" t="s">
        <v>129</v>
      </c>
      <c r="C108" s="1" t="s">
        <v>338</v>
      </c>
      <c r="D108" s="8">
        <v>6095906.2800000003</v>
      </c>
      <c r="I108" s="2">
        <v>1.67</v>
      </c>
      <c r="K108" s="2">
        <v>1047095.7</v>
      </c>
      <c r="L108" s="2">
        <v>0.21</v>
      </c>
      <c r="M108" s="2">
        <v>-1038421.34</v>
      </c>
      <c r="O108" s="27"/>
      <c r="P108" s="3">
        <f t="shared" si="1"/>
        <v>6104582.5200000005</v>
      </c>
    </row>
    <row r="109" spans="1:24">
      <c r="A109" s="1" t="s">
        <v>126</v>
      </c>
      <c r="B109" s="1" t="s">
        <v>65</v>
      </c>
      <c r="C109" s="1" t="s">
        <v>338</v>
      </c>
      <c r="K109" s="2">
        <v>400000</v>
      </c>
      <c r="L109" s="2">
        <v>-400000</v>
      </c>
      <c r="P109" s="3">
        <f t="shared" si="1"/>
        <v>0</v>
      </c>
    </row>
    <row r="110" spans="1:24">
      <c r="A110" s="1" t="s">
        <v>235</v>
      </c>
      <c r="B110" s="1" t="s">
        <v>236</v>
      </c>
      <c r="N110" s="2">
        <v>-1735.69</v>
      </c>
      <c r="P110" s="3">
        <f t="shared" si="1"/>
        <v>-1735.69</v>
      </c>
    </row>
    <row r="111" spans="1:24">
      <c r="A111" s="1" t="s">
        <v>237</v>
      </c>
      <c r="B111" s="1" t="s">
        <v>73</v>
      </c>
      <c r="C111" s="1" t="s">
        <v>338</v>
      </c>
      <c r="N111" s="2">
        <v>1622.75</v>
      </c>
      <c r="P111" s="3">
        <f t="shared" si="1"/>
        <v>1622.75</v>
      </c>
    </row>
    <row r="112" spans="1:24">
      <c r="A112" s="9" t="s">
        <v>79</v>
      </c>
      <c r="B112" s="9" t="s">
        <v>79</v>
      </c>
      <c r="D112" s="10">
        <v>6095906.2800000003</v>
      </c>
      <c r="E112" s="9">
        <v>5520628.9100000001</v>
      </c>
      <c r="F112" s="9">
        <v>6525094.7399999993</v>
      </c>
      <c r="G112" s="9">
        <v>8080405.0999999996</v>
      </c>
      <c r="H112" s="9">
        <v>6379570.4900000002</v>
      </c>
      <c r="I112" s="9">
        <v>5065884.6899999995</v>
      </c>
      <c r="J112" s="9">
        <v>7128496.6200000001</v>
      </c>
      <c r="K112" s="9">
        <v>9428507.0999999996</v>
      </c>
      <c r="L112" s="9">
        <v>6358009.29</v>
      </c>
      <c r="M112" s="9">
        <v>6248111.0700000003</v>
      </c>
      <c r="N112" s="10">
        <f>SUM(N105:N111)</f>
        <v>7675819.0700000003</v>
      </c>
      <c r="O112" s="10">
        <f>SUM(O105:O111)</f>
        <v>5374989.5699999994</v>
      </c>
      <c r="P112" s="3">
        <f>SUM(D112:O112)</f>
        <v>79881422.929999992</v>
      </c>
      <c r="Q112" s="3">
        <f t="shared" ref="Q112:X112" si="2">E112-SUM(E105:E111)</f>
        <v>0</v>
      </c>
      <c r="R112" s="3">
        <f t="shared" si="2"/>
        <v>0</v>
      </c>
      <c r="S112" s="3">
        <f t="shared" si="2"/>
        <v>0</v>
      </c>
      <c r="T112" s="3">
        <f t="shared" si="2"/>
        <v>0</v>
      </c>
      <c r="U112" s="3">
        <f t="shared" si="2"/>
        <v>0</v>
      </c>
      <c r="V112" s="3">
        <f t="shared" si="2"/>
        <v>0</v>
      </c>
      <c r="W112" s="3">
        <f t="shared" si="2"/>
        <v>0</v>
      </c>
      <c r="X112" s="3">
        <f t="shared" si="2"/>
        <v>0</v>
      </c>
    </row>
    <row r="113" spans="1:16">
      <c r="A113" s="9" t="s">
        <v>130</v>
      </c>
      <c r="B113" s="9" t="s">
        <v>130</v>
      </c>
      <c r="D113" s="8">
        <f t="shared" ref="D113:O113" si="3">D19+D24+D66+D70+D76</f>
        <v>870927.10999999987</v>
      </c>
      <c r="E113" s="2">
        <f t="shared" si="3"/>
        <v>5145417.8900000006</v>
      </c>
      <c r="F113" s="2">
        <f t="shared" si="3"/>
        <v>-379025.44999999995</v>
      </c>
      <c r="G113" s="2">
        <f t="shared" si="3"/>
        <v>4018342.72</v>
      </c>
      <c r="H113" s="2">
        <f t="shared" si="3"/>
        <v>5898106.9499999993</v>
      </c>
      <c r="I113" s="2">
        <f t="shared" si="3"/>
        <v>2644518.9399999995</v>
      </c>
      <c r="J113" s="2">
        <f t="shared" si="3"/>
        <v>965397.66999999993</v>
      </c>
      <c r="K113" s="2">
        <f t="shared" si="3"/>
        <v>7016542.4800000014</v>
      </c>
      <c r="L113" s="2">
        <f t="shared" si="3"/>
        <v>8401036.6699999999</v>
      </c>
      <c r="M113" s="2">
        <f t="shared" si="3"/>
        <v>8775159.0600000005</v>
      </c>
      <c r="N113" s="2">
        <f t="shared" si="3"/>
        <v>9384462.3399999999</v>
      </c>
      <c r="O113" s="2">
        <f t="shared" si="3"/>
        <v>7349296.6399999987</v>
      </c>
      <c r="P113" s="3">
        <f t="shared" ref="P113:P114" si="4">SUM(D113:O113)</f>
        <v>60090183.019999996</v>
      </c>
    </row>
    <row r="114" spans="1:16">
      <c r="A114" s="9" t="s">
        <v>131</v>
      </c>
      <c r="B114" s="9" t="s">
        <v>131</v>
      </c>
      <c r="D114" s="8">
        <f t="shared" ref="D114:O114" si="5">D11+D62+D68+D72+D84+D91+D104+D112</f>
        <v>10425212.940000001</v>
      </c>
      <c r="E114" s="2">
        <f t="shared" si="5"/>
        <v>24076374.579999998</v>
      </c>
      <c r="F114" s="2">
        <f t="shared" si="5"/>
        <v>28210671.660000004</v>
      </c>
      <c r="G114" s="2">
        <f t="shared" si="5"/>
        <v>28765420.779999994</v>
      </c>
      <c r="H114" s="2">
        <f t="shared" si="5"/>
        <v>30604658.170000002</v>
      </c>
      <c r="I114" s="2">
        <f t="shared" si="5"/>
        <v>34613346.329999998</v>
      </c>
      <c r="J114" s="2">
        <f t="shared" si="5"/>
        <v>32750039.530000001</v>
      </c>
      <c r="K114" s="2">
        <f t="shared" si="5"/>
        <v>36799067.020000003</v>
      </c>
      <c r="L114" s="2">
        <f t="shared" si="5"/>
        <v>35033096.899999999</v>
      </c>
      <c r="M114" s="2">
        <f t="shared" si="5"/>
        <v>34078298.149999999</v>
      </c>
      <c r="N114" s="2">
        <f t="shared" si="5"/>
        <v>37947920.409999996</v>
      </c>
      <c r="O114" s="2">
        <f t="shared" si="5"/>
        <v>35180696.010000005</v>
      </c>
      <c r="P114" s="3">
        <f t="shared" si="4"/>
        <v>368484802.48000002</v>
      </c>
    </row>
    <row r="115" spans="1:16">
      <c r="A115" s="9" t="s">
        <v>132</v>
      </c>
      <c r="B115" s="9" t="s">
        <v>132</v>
      </c>
      <c r="D115" s="8">
        <f>D114+D113</f>
        <v>11296140.050000001</v>
      </c>
      <c r="E115" s="2">
        <f t="shared" ref="E115:O115" si="6">E114+E113</f>
        <v>29221792.469999999</v>
      </c>
      <c r="F115" s="2">
        <f t="shared" si="6"/>
        <v>27831646.210000005</v>
      </c>
      <c r="G115" s="2">
        <f t="shared" si="6"/>
        <v>32783763.499999993</v>
      </c>
      <c r="H115" s="2">
        <f t="shared" si="6"/>
        <v>36502765.120000005</v>
      </c>
      <c r="I115" s="2">
        <f t="shared" si="6"/>
        <v>37257865.269999996</v>
      </c>
      <c r="J115" s="2">
        <f t="shared" si="6"/>
        <v>33715437.200000003</v>
      </c>
      <c r="K115" s="2">
        <f t="shared" si="6"/>
        <v>43815609.500000007</v>
      </c>
      <c r="L115" s="2">
        <f t="shared" si="6"/>
        <v>43434133.57</v>
      </c>
      <c r="M115" s="2">
        <f t="shared" si="6"/>
        <v>42853457.210000001</v>
      </c>
      <c r="N115" s="2">
        <f t="shared" si="6"/>
        <v>47332382.75</v>
      </c>
      <c r="O115" s="2">
        <f t="shared" si="6"/>
        <v>42529992.650000006</v>
      </c>
      <c r="P115" s="3">
        <f>SUM(D115:O115)</f>
        <v>428574985.5</v>
      </c>
    </row>
    <row r="116" spans="1:16">
      <c r="A116" s="1" t="s">
        <v>133</v>
      </c>
      <c r="B116" s="1" t="s">
        <v>134</v>
      </c>
      <c r="D116" s="8">
        <f t="shared" ref="D116:O116" si="7">D115/D1/38</f>
        <v>136.98932876546203</v>
      </c>
      <c r="E116" s="2">
        <f t="shared" si="7"/>
        <v>260.14700226123495</v>
      </c>
      <c r="F116" s="2">
        <f t="shared" si="7"/>
        <v>116.71900276787588</v>
      </c>
      <c r="G116" s="2">
        <f t="shared" si="7"/>
        <v>72.413179320215917</v>
      </c>
      <c r="H116" s="2">
        <f t="shared" si="7"/>
        <v>61.009786097507984</v>
      </c>
      <c r="I116" s="2">
        <f t="shared" si="7"/>
        <v>73.84726509634784</v>
      </c>
      <c r="J116" s="2">
        <f t="shared" si="7"/>
        <v>76.678623054914965</v>
      </c>
      <c r="K116" s="2">
        <f t="shared" si="7"/>
        <v>92.502395127409386</v>
      </c>
      <c r="L116" s="2">
        <f t="shared" si="7"/>
        <v>23.71819457990081</v>
      </c>
      <c r="M116" s="2">
        <f t="shared" si="7"/>
        <v>20.927155547763782</v>
      </c>
      <c r="N116" s="2">
        <f t="shared" si="7"/>
        <v>26.229000815701365</v>
      </c>
      <c r="O116" s="2">
        <f t="shared" si="7"/>
        <v>32.365828018933982</v>
      </c>
    </row>
    <row r="119" spans="1:16">
      <c r="A119" s="415" t="s">
        <v>135</v>
      </c>
      <c r="B119" t="s">
        <v>136</v>
      </c>
      <c r="C119"/>
      <c r="D119" s="8">
        <f>D11</f>
        <v>39077.549999999996</v>
      </c>
      <c r="E119" s="2">
        <f t="shared" ref="E119:P119" si="8">E11</f>
        <v>10385895.719999999</v>
      </c>
      <c r="F119" s="2">
        <f t="shared" si="8"/>
        <v>10167150.200000001</v>
      </c>
      <c r="G119" s="2">
        <f t="shared" si="8"/>
        <v>9761961.7899999972</v>
      </c>
      <c r="H119" s="2">
        <f t="shared" si="8"/>
        <v>12099700.929999998</v>
      </c>
      <c r="I119" s="2">
        <f t="shared" si="8"/>
        <v>16759611.049999997</v>
      </c>
      <c r="J119" s="2">
        <f t="shared" si="8"/>
        <v>13140798.310000001</v>
      </c>
      <c r="K119" s="2">
        <f t="shared" si="8"/>
        <v>13010061.17</v>
      </c>
      <c r="L119" s="2">
        <f t="shared" si="8"/>
        <v>12957439.890000002</v>
      </c>
      <c r="M119" s="2">
        <f t="shared" si="8"/>
        <v>14783967.459999997</v>
      </c>
      <c r="N119" s="2">
        <f t="shared" si="8"/>
        <v>15414980.77</v>
      </c>
      <c r="O119" s="2">
        <f t="shared" si="8"/>
        <v>15618710.540000001</v>
      </c>
      <c r="P119" s="2">
        <f t="shared" si="8"/>
        <v>144139355.38</v>
      </c>
    </row>
    <row r="120" spans="1:16">
      <c r="A120" s="415"/>
      <c r="B120" t="s">
        <v>137</v>
      </c>
      <c r="C120"/>
      <c r="D120" s="8">
        <f>D62</f>
        <v>827195.89</v>
      </c>
      <c r="E120" s="2">
        <f t="shared" ref="E120:P120" si="9">E62</f>
        <v>1469298.69</v>
      </c>
      <c r="F120" s="2">
        <f t="shared" si="9"/>
        <v>3061002.150000006</v>
      </c>
      <c r="G120" s="2">
        <f t="shared" si="9"/>
        <v>124435.50999999994</v>
      </c>
      <c r="H120" s="2">
        <f t="shared" si="9"/>
        <v>1706651.7699999998</v>
      </c>
      <c r="I120" s="2">
        <f t="shared" si="9"/>
        <v>1953434.8499999999</v>
      </c>
      <c r="J120" s="2">
        <f t="shared" si="9"/>
        <v>1616744.7099999995</v>
      </c>
      <c r="K120" s="2">
        <f t="shared" si="9"/>
        <v>1370374.5000000002</v>
      </c>
      <c r="L120" s="2">
        <f t="shared" si="9"/>
        <v>2337673.87</v>
      </c>
      <c r="M120" s="2">
        <f t="shared" si="9"/>
        <v>1992648.2899999996</v>
      </c>
      <c r="N120" s="2">
        <f t="shared" si="9"/>
        <v>1864501.0599999998</v>
      </c>
      <c r="O120" s="2">
        <f t="shared" si="9"/>
        <v>1821365.1800000002</v>
      </c>
      <c r="P120" s="2">
        <f t="shared" si="9"/>
        <v>20145326.470000003</v>
      </c>
    </row>
    <row r="121" spans="1:16">
      <c r="A121" s="415"/>
      <c r="B121" t="s">
        <v>138</v>
      </c>
      <c r="C121"/>
      <c r="D121" s="8">
        <f>D68</f>
        <v>0</v>
      </c>
      <c r="E121" s="2">
        <f t="shared" ref="E121:P121" si="10">E68</f>
        <v>0</v>
      </c>
      <c r="F121" s="2">
        <f t="shared" si="10"/>
        <v>0</v>
      </c>
      <c r="G121" s="2">
        <f t="shared" si="10"/>
        <v>0</v>
      </c>
      <c r="H121" s="2">
        <f t="shared" si="10"/>
        <v>0</v>
      </c>
      <c r="I121" s="2">
        <f t="shared" si="10"/>
        <v>0</v>
      </c>
      <c r="J121" s="2">
        <f t="shared" si="10"/>
        <v>0</v>
      </c>
      <c r="K121" s="2">
        <f t="shared" si="10"/>
        <v>0</v>
      </c>
      <c r="L121" s="2">
        <f t="shared" si="10"/>
        <v>0</v>
      </c>
      <c r="M121" s="2">
        <f t="shared" si="10"/>
        <v>0</v>
      </c>
      <c r="N121" s="2">
        <f t="shared" si="10"/>
        <v>0</v>
      </c>
      <c r="O121" s="2">
        <f t="shared" si="10"/>
        <v>0</v>
      </c>
      <c r="P121" s="2">
        <f t="shared" si="10"/>
        <v>0</v>
      </c>
    </row>
    <row r="122" spans="1:16">
      <c r="A122" s="415"/>
      <c r="B122" t="s">
        <v>139</v>
      </c>
      <c r="C122"/>
      <c r="D122" s="8">
        <f>D72</f>
        <v>241200</v>
      </c>
      <c r="E122" s="2">
        <f t="shared" ref="E122:P122" si="11">E72</f>
        <v>-102764.3</v>
      </c>
      <c r="F122" s="2">
        <f t="shared" si="11"/>
        <v>538862</v>
      </c>
      <c r="G122" s="2">
        <f t="shared" si="11"/>
        <v>144000</v>
      </c>
      <c r="H122" s="2">
        <f t="shared" si="11"/>
        <v>158348</v>
      </c>
      <c r="I122" s="2">
        <f t="shared" si="11"/>
        <v>88095.76999999999</v>
      </c>
      <c r="J122" s="2">
        <f t="shared" si="11"/>
        <v>144480</v>
      </c>
      <c r="K122" s="2">
        <f t="shared" si="11"/>
        <v>163200</v>
      </c>
      <c r="L122" s="2">
        <f t="shared" si="11"/>
        <v>151200</v>
      </c>
      <c r="M122" s="2">
        <f t="shared" si="11"/>
        <v>149280</v>
      </c>
      <c r="N122" s="2">
        <f t="shared" si="11"/>
        <v>6249.6</v>
      </c>
      <c r="O122" s="2">
        <f t="shared" si="11"/>
        <v>158064</v>
      </c>
      <c r="P122" s="2">
        <f t="shared" si="11"/>
        <v>1840215.07</v>
      </c>
    </row>
    <row r="123" spans="1:16">
      <c r="A123" s="415"/>
      <c r="B123" t="s">
        <v>140</v>
      </c>
      <c r="C123"/>
      <c r="D123" s="8">
        <f>D84</f>
        <v>281401.43</v>
      </c>
      <c r="E123" s="2">
        <f t="shared" ref="E123:P123" si="12">E84</f>
        <v>4057964.23</v>
      </c>
      <c r="F123" s="2">
        <f t="shared" si="12"/>
        <v>4122701.06</v>
      </c>
      <c r="G123" s="2">
        <f t="shared" si="12"/>
        <v>3770006.4200000013</v>
      </c>
      <c r="H123" s="2">
        <f t="shared" si="12"/>
        <v>4558957.7200000007</v>
      </c>
      <c r="I123" s="2">
        <f t="shared" si="12"/>
        <v>3958319.83</v>
      </c>
      <c r="J123" s="2">
        <f t="shared" si="12"/>
        <v>3714627.120000001</v>
      </c>
      <c r="K123" s="2">
        <f t="shared" si="12"/>
        <v>5691979.5099999998</v>
      </c>
      <c r="L123" s="2">
        <f t="shared" si="12"/>
        <v>6187006.1699999999</v>
      </c>
      <c r="M123" s="2">
        <f t="shared" si="12"/>
        <v>6472388.4399999995</v>
      </c>
      <c r="N123" s="2">
        <f t="shared" si="12"/>
        <v>5874941.9699999988</v>
      </c>
      <c r="O123" s="2">
        <f t="shared" si="12"/>
        <v>5884863.2200000007</v>
      </c>
      <c r="P123" s="2">
        <f t="shared" si="12"/>
        <v>54575157.120000005</v>
      </c>
    </row>
    <row r="124" spans="1:16">
      <c r="A124" s="415"/>
      <c r="B124" t="s">
        <v>141</v>
      </c>
      <c r="C124"/>
      <c r="D124" s="8">
        <f>D91</f>
        <v>2057446.7500000002</v>
      </c>
      <c r="E124" s="2">
        <f t="shared" ref="E124:P124" si="13">E91</f>
        <v>1699450.35</v>
      </c>
      <c r="F124" s="2">
        <f t="shared" si="13"/>
        <v>1288995.4500000002</v>
      </c>
      <c r="G124" s="2">
        <f t="shared" si="13"/>
        <v>4365797.13</v>
      </c>
      <c r="H124" s="2">
        <f t="shared" si="13"/>
        <v>3655136.5699999994</v>
      </c>
      <c r="I124" s="2">
        <f t="shared" si="13"/>
        <v>4343444.2899999991</v>
      </c>
      <c r="J124" s="2">
        <f t="shared" si="13"/>
        <v>5220162.2</v>
      </c>
      <c r="K124" s="2">
        <f t="shared" si="13"/>
        <v>4900684.0899999989</v>
      </c>
      <c r="L124" s="2">
        <f t="shared" si="13"/>
        <v>4464965.28</v>
      </c>
      <c r="M124" s="2">
        <f t="shared" si="13"/>
        <v>33223.710000000428</v>
      </c>
      <c r="N124" s="2">
        <f t="shared" si="13"/>
        <v>5019075.75</v>
      </c>
      <c r="O124" s="2">
        <f t="shared" si="13"/>
        <v>4239715.38</v>
      </c>
      <c r="P124" s="2">
        <f t="shared" si="13"/>
        <v>41288096.950000003</v>
      </c>
    </row>
    <row r="125" spans="1:16">
      <c r="A125" s="415"/>
      <c r="B125" t="s">
        <v>142</v>
      </c>
      <c r="C125"/>
      <c r="D125" s="8">
        <f>D104</f>
        <v>882985.04</v>
      </c>
      <c r="E125" s="2">
        <f t="shared" ref="E125:P125" si="14">E104</f>
        <v>1045900.9799999997</v>
      </c>
      <c r="F125" s="2">
        <f t="shared" si="14"/>
        <v>2506866.06</v>
      </c>
      <c r="G125" s="2">
        <f t="shared" si="14"/>
        <v>2518814.8299999996</v>
      </c>
      <c r="H125" s="2">
        <f t="shared" si="14"/>
        <v>2046292.6899999995</v>
      </c>
      <c r="I125" s="2">
        <f t="shared" si="14"/>
        <v>2444555.8500000006</v>
      </c>
      <c r="J125" s="2">
        <f t="shared" si="14"/>
        <v>1784730.5699999996</v>
      </c>
      <c r="K125" s="2">
        <f t="shared" si="14"/>
        <v>2234260.6500000004</v>
      </c>
      <c r="L125" s="2">
        <f t="shared" si="14"/>
        <v>2576802.4</v>
      </c>
      <c r="M125" s="2">
        <f t="shared" si="14"/>
        <v>4398679.18</v>
      </c>
      <c r="N125" s="2">
        <f t="shared" si="14"/>
        <v>2092352.19</v>
      </c>
      <c r="O125" s="2">
        <f t="shared" si="14"/>
        <v>2082988.12</v>
      </c>
      <c r="P125" s="2">
        <f t="shared" si="14"/>
        <v>26615228.560000002</v>
      </c>
    </row>
    <row r="126" spans="1:16">
      <c r="A126" s="415" t="s">
        <v>143</v>
      </c>
      <c r="B126" t="s">
        <v>144</v>
      </c>
      <c r="C126"/>
      <c r="D126" s="8">
        <f>D19</f>
        <v>-74165.5</v>
      </c>
      <c r="E126" s="2">
        <f t="shared" ref="E126:P126" si="15">E19</f>
        <v>4140893.39</v>
      </c>
      <c r="F126" s="2">
        <f t="shared" si="15"/>
        <v>-962749.59</v>
      </c>
      <c r="G126" s="2">
        <f t="shared" si="15"/>
        <v>2001962.21</v>
      </c>
      <c r="H126" s="2">
        <f t="shared" si="15"/>
        <v>4109596.2299999995</v>
      </c>
      <c r="I126" s="2">
        <f t="shared" si="15"/>
        <v>2187816.88</v>
      </c>
      <c r="J126" s="2">
        <f t="shared" si="15"/>
        <v>1587386.18</v>
      </c>
      <c r="K126" s="2">
        <f t="shared" si="15"/>
        <v>3566481.12</v>
      </c>
      <c r="L126" s="2">
        <f t="shared" si="15"/>
        <v>6826629.2800000003</v>
      </c>
      <c r="M126" s="2">
        <f t="shared" si="15"/>
        <v>7762308.2400000002</v>
      </c>
      <c r="N126" s="2">
        <f t="shared" si="15"/>
        <v>6870892.9700000007</v>
      </c>
      <c r="O126" s="2">
        <f t="shared" si="15"/>
        <v>6569628.0300000003</v>
      </c>
      <c r="P126" s="2">
        <f t="shared" si="15"/>
        <v>44586679.439999998</v>
      </c>
    </row>
    <row r="127" spans="1:16">
      <c r="A127" s="415"/>
      <c r="B127" t="s">
        <v>400</v>
      </c>
      <c r="C127"/>
      <c r="D127" s="8">
        <f>D24</f>
        <v>1141.0999999999985</v>
      </c>
      <c r="E127" s="2">
        <f t="shared" ref="E127:P127" si="16">E24</f>
        <v>1040873.3700000001</v>
      </c>
      <c r="F127" s="2">
        <f t="shared" si="16"/>
        <v>174540.38</v>
      </c>
      <c r="G127" s="2">
        <f t="shared" si="16"/>
        <v>692383.83000000007</v>
      </c>
      <c r="H127" s="2">
        <f t="shared" si="16"/>
        <v>1446771.3599999999</v>
      </c>
      <c r="I127" s="2">
        <f t="shared" si="16"/>
        <v>223385.26</v>
      </c>
      <c r="J127" s="2">
        <f t="shared" si="16"/>
        <v>437058.83999999997</v>
      </c>
      <c r="K127" s="2">
        <f t="shared" si="16"/>
        <v>242217.21</v>
      </c>
      <c r="L127" s="2">
        <f t="shared" si="16"/>
        <v>536205.47</v>
      </c>
      <c r="M127" s="2">
        <f t="shared" si="16"/>
        <v>691455.29999999993</v>
      </c>
      <c r="N127" s="2">
        <f t="shared" si="16"/>
        <v>532379.17000000004</v>
      </c>
      <c r="O127" s="2">
        <f t="shared" si="16"/>
        <v>479635.84</v>
      </c>
      <c r="P127" s="2">
        <f t="shared" si="16"/>
        <v>6498047.129999999</v>
      </c>
    </row>
    <row r="128" spans="1:16">
      <c r="A128" s="415"/>
      <c r="B128" t="s">
        <v>145</v>
      </c>
      <c r="C128"/>
      <c r="D128" s="8">
        <f>D66</f>
        <v>-18779.170000000002</v>
      </c>
      <c r="E128" s="2">
        <f t="shared" ref="E128:P128" si="17">E66</f>
        <v>587.48999999999978</v>
      </c>
      <c r="F128" s="2">
        <f t="shared" si="17"/>
        <v>71490.45</v>
      </c>
      <c r="G128" s="2">
        <f t="shared" si="17"/>
        <v>568414.94000000018</v>
      </c>
      <c r="H128" s="2">
        <f t="shared" si="17"/>
        <v>155895.22</v>
      </c>
      <c r="I128" s="2">
        <f t="shared" si="17"/>
        <v>-148890.28999999998</v>
      </c>
      <c r="J128" s="2">
        <f t="shared" si="17"/>
        <v>-85332.560000000027</v>
      </c>
      <c r="K128" s="2">
        <f t="shared" si="17"/>
        <v>2747600.9600000009</v>
      </c>
      <c r="L128" s="2">
        <f t="shared" si="17"/>
        <v>511174.36</v>
      </c>
      <c r="M128" s="2">
        <f t="shared" si="17"/>
        <v>52613.860000000008</v>
      </c>
      <c r="N128" s="2">
        <f t="shared" si="17"/>
        <v>914817.37999999989</v>
      </c>
      <c r="O128" s="2">
        <f t="shared" si="17"/>
        <v>-53644.790000000969</v>
      </c>
      <c r="P128" s="2">
        <f t="shared" si="17"/>
        <v>4715947.8499999996</v>
      </c>
    </row>
    <row r="129" spans="1:16">
      <c r="A129" s="415"/>
      <c r="B129" t="s">
        <v>381</v>
      </c>
      <c r="C129"/>
      <c r="D129" s="8">
        <f>D70</f>
        <v>-198682</v>
      </c>
      <c r="E129" s="2">
        <f t="shared" ref="E129:P129" si="18">E70</f>
        <v>-432229.85</v>
      </c>
      <c r="F129" s="2">
        <f t="shared" si="18"/>
        <v>-463412.5</v>
      </c>
      <c r="G129" s="2">
        <f t="shared" si="18"/>
        <v>-823575.5</v>
      </c>
      <c r="H129" s="2">
        <f t="shared" si="18"/>
        <v>-1422298</v>
      </c>
      <c r="I129" s="2">
        <f t="shared" si="18"/>
        <v>-847610</v>
      </c>
      <c r="J129" s="2">
        <f t="shared" si="18"/>
        <v>-821163.5</v>
      </c>
      <c r="K129" s="2">
        <f t="shared" si="18"/>
        <v>-573054.5</v>
      </c>
      <c r="L129" s="2">
        <f t="shared" si="18"/>
        <v>-263726.5</v>
      </c>
      <c r="M129" s="2">
        <f t="shared" si="18"/>
        <v>-794531</v>
      </c>
      <c r="N129" s="2">
        <f t="shared" si="18"/>
        <v>-260614.5</v>
      </c>
      <c r="O129" s="2">
        <f t="shared" si="18"/>
        <v>-690257</v>
      </c>
      <c r="P129" s="2">
        <f t="shared" si="18"/>
        <v>-7591154.8499999996</v>
      </c>
    </row>
    <row r="130" spans="1:16">
      <c r="A130" s="415"/>
      <c r="B130" t="s">
        <v>146</v>
      </c>
      <c r="C130"/>
      <c r="D130" s="8">
        <f>D76</f>
        <v>1161412.68</v>
      </c>
      <c r="E130" s="2">
        <f t="shared" ref="E130:P130" si="19">E76</f>
        <v>395293.48999999993</v>
      </c>
      <c r="F130" s="2">
        <f t="shared" si="19"/>
        <v>801105.81</v>
      </c>
      <c r="G130" s="2">
        <f t="shared" si="19"/>
        <v>1579157.2399999998</v>
      </c>
      <c r="H130" s="2">
        <f t="shared" si="19"/>
        <v>1608142.14</v>
      </c>
      <c r="I130" s="2">
        <f t="shared" si="19"/>
        <v>1229817.0900000001</v>
      </c>
      <c r="J130" s="2">
        <f t="shared" si="19"/>
        <v>-152551.28999999998</v>
      </c>
      <c r="K130" s="2">
        <f t="shared" si="19"/>
        <v>1033297.6900000001</v>
      </c>
      <c r="L130" s="2">
        <f t="shared" si="19"/>
        <v>790754.05999999994</v>
      </c>
      <c r="M130" s="2">
        <f t="shared" si="19"/>
        <v>1063312.6600000001</v>
      </c>
      <c r="N130" s="2">
        <f t="shared" si="19"/>
        <v>1326987.3199999998</v>
      </c>
      <c r="O130" s="2">
        <f t="shared" si="19"/>
        <v>1043934.56</v>
      </c>
      <c r="P130" s="2">
        <f t="shared" si="19"/>
        <v>11880663.450000001</v>
      </c>
    </row>
    <row r="131" spans="1:16">
      <c r="A131" s="19" t="s">
        <v>147</v>
      </c>
      <c r="B131"/>
      <c r="C131"/>
      <c r="D131" s="8">
        <f>D112</f>
        <v>6095906.2800000003</v>
      </c>
      <c r="E131" s="2">
        <f t="shared" ref="E131:P131" si="20">E112</f>
        <v>5520628.9100000001</v>
      </c>
      <c r="F131" s="2">
        <f t="shared" si="20"/>
        <v>6525094.7399999993</v>
      </c>
      <c r="G131" s="2">
        <f t="shared" si="20"/>
        <v>8080405.0999999996</v>
      </c>
      <c r="H131" s="2">
        <f t="shared" si="20"/>
        <v>6379570.4900000002</v>
      </c>
      <c r="I131" s="2">
        <f t="shared" si="20"/>
        <v>5065884.6899999995</v>
      </c>
      <c r="J131" s="2">
        <f t="shared" si="20"/>
        <v>7128496.6200000001</v>
      </c>
      <c r="K131" s="2">
        <f t="shared" si="20"/>
        <v>9428507.0999999996</v>
      </c>
      <c r="L131" s="2">
        <f t="shared" si="20"/>
        <v>6358009.29</v>
      </c>
      <c r="M131" s="2">
        <f t="shared" si="20"/>
        <v>6248111.0700000003</v>
      </c>
      <c r="N131" s="2">
        <f t="shared" si="20"/>
        <v>7675819.0700000003</v>
      </c>
      <c r="O131" s="2">
        <f t="shared" si="20"/>
        <v>5374989.5699999994</v>
      </c>
      <c r="P131" s="2">
        <f t="shared" si="20"/>
        <v>79881422.929999992</v>
      </c>
    </row>
    <row r="135" spans="1:16">
      <c r="A135" s="1" t="s">
        <v>148</v>
      </c>
    </row>
    <row r="136" spans="1:16" s="30" customFormat="1">
      <c r="A136" s="415" t="s">
        <v>135</v>
      </c>
      <c r="B136" t="s">
        <v>136</v>
      </c>
      <c r="C136" s="28"/>
      <c r="D136" s="24">
        <f>D119/38</f>
        <v>1028.3565789473682</v>
      </c>
      <c r="E136" s="29">
        <f t="shared" ref="E136:P148" si="21">E119/38</f>
        <v>273313.04526315787</v>
      </c>
      <c r="F136" s="29">
        <f t="shared" si="21"/>
        <v>267556.58421052637</v>
      </c>
      <c r="G136" s="29">
        <f t="shared" si="21"/>
        <v>256893.7313157894</v>
      </c>
      <c r="H136" s="29">
        <f t="shared" si="21"/>
        <v>318413.182368421</v>
      </c>
      <c r="I136" s="29">
        <f t="shared" si="21"/>
        <v>441042.39605263149</v>
      </c>
      <c r="J136" s="29">
        <f t="shared" si="21"/>
        <v>345810.48184210528</v>
      </c>
      <c r="K136" s="29">
        <f t="shared" si="21"/>
        <v>342370.03078947368</v>
      </c>
      <c r="L136" s="29">
        <f t="shared" si="21"/>
        <v>340985.26026315795</v>
      </c>
      <c r="M136" s="29">
        <f t="shared" si="21"/>
        <v>389051.77526315785</v>
      </c>
      <c r="N136" s="29">
        <f t="shared" si="21"/>
        <v>405657.38868421054</v>
      </c>
      <c r="O136" s="29">
        <f t="shared" si="21"/>
        <v>411018.69842105266</v>
      </c>
      <c r="P136" s="29">
        <f t="shared" si="21"/>
        <v>3793140.9310526312</v>
      </c>
    </row>
    <row r="137" spans="1:16">
      <c r="A137" s="415"/>
      <c r="B137" t="s">
        <v>137</v>
      </c>
      <c r="C137"/>
      <c r="D137" s="8">
        <f t="shared" ref="D137:O148" si="22">D120/38</f>
        <v>21768.312894736842</v>
      </c>
      <c r="E137" s="2">
        <f t="shared" si="22"/>
        <v>38665.754999999997</v>
      </c>
      <c r="F137" s="2">
        <f t="shared" si="22"/>
        <v>80552.688157894896</v>
      </c>
      <c r="G137" s="2">
        <f t="shared" si="22"/>
        <v>3274.6186842105249</v>
      </c>
      <c r="H137" s="2">
        <f t="shared" si="22"/>
        <v>44911.88868421052</v>
      </c>
      <c r="I137" s="2">
        <f t="shared" si="22"/>
        <v>51406.18026315789</v>
      </c>
      <c r="J137" s="2">
        <f t="shared" si="22"/>
        <v>42545.913421052617</v>
      </c>
      <c r="K137" s="2">
        <f t="shared" si="22"/>
        <v>36062.486842105267</v>
      </c>
      <c r="L137" s="2">
        <f t="shared" si="22"/>
        <v>61517.733421052631</v>
      </c>
      <c r="M137" s="2">
        <f t="shared" si="22"/>
        <v>52438.112894736834</v>
      </c>
      <c r="N137" s="2">
        <f t="shared" si="22"/>
        <v>49065.817368421049</v>
      </c>
      <c r="O137" s="2">
        <f t="shared" si="22"/>
        <v>47930.662631578954</v>
      </c>
      <c r="P137" s="2">
        <f t="shared" si="21"/>
        <v>530140.17026315792</v>
      </c>
    </row>
    <row r="138" spans="1:16">
      <c r="A138" s="415"/>
      <c r="B138" t="s">
        <v>138</v>
      </c>
      <c r="C138"/>
      <c r="D138" s="8">
        <f t="shared" si="22"/>
        <v>0</v>
      </c>
      <c r="E138" s="2">
        <f t="shared" si="22"/>
        <v>0</v>
      </c>
      <c r="F138" s="2">
        <f t="shared" si="22"/>
        <v>0</v>
      </c>
      <c r="G138" s="2">
        <f t="shared" si="22"/>
        <v>0</v>
      </c>
      <c r="H138" s="2">
        <f t="shared" si="22"/>
        <v>0</v>
      </c>
      <c r="I138" s="2">
        <f t="shared" si="22"/>
        <v>0</v>
      </c>
      <c r="J138" s="2">
        <f t="shared" si="22"/>
        <v>0</v>
      </c>
      <c r="K138" s="2">
        <f t="shared" si="22"/>
        <v>0</v>
      </c>
      <c r="L138" s="2">
        <f t="shared" si="22"/>
        <v>0</v>
      </c>
      <c r="M138" s="2">
        <f t="shared" si="22"/>
        <v>0</v>
      </c>
      <c r="N138" s="2">
        <f t="shared" si="22"/>
        <v>0</v>
      </c>
      <c r="O138" s="2">
        <f t="shared" si="22"/>
        <v>0</v>
      </c>
      <c r="P138" s="2">
        <f t="shared" si="21"/>
        <v>0</v>
      </c>
    </row>
    <row r="139" spans="1:16">
      <c r="A139" s="415"/>
      <c r="B139" t="s">
        <v>139</v>
      </c>
      <c r="C139"/>
      <c r="D139" s="8">
        <f t="shared" si="22"/>
        <v>6347.3684210526317</v>
      </c>
      <c r="E139" s="2">
        <f t="shared" si="22"/>
        <v>-2704.3236842105266</v>
      </c>
      <c r="F139" s="2">
        <f t="shared" si="22"/>
        <v>14180.578947368422</v>
      </c>
      <c r="G139" s="2">
        <f t="shared" si="22"/>
        <v>3789.4736842105262</v>
      </c>
      <c r="H139" s="2">
        <f t="shared" si="22"/>
        <v>4167.0526315789475</v>
      </c>
      <c r="I139" s="2">
        <f t="shared" si="22"/>
        <v>2318.3097368421049</v>
      </c>
      <c r="J139" s="2">
        <f t="shared" si="22"/>
        <v>3802.1052631578946</v>
      </c>
      <c r="K139" s="2">
        <f t="shared" si="22"/>
        <v>4294.7368421052633</v>
      </c>
      <c r="L139" s="2">
        <f t="shared" si="22"/>
        <v>3978.9473684210525</v>
      </c>
      <c r="M139" s="2">
        <f t="shared" si="22"/>
        <v>3928.4210526315787</v>
      </c>
      <c r="N139" s="2">
        <f t="shared" si="22"/>
        <v>164.46315789473684</v>
      </c>
      <c r="O139" s="2">
        <f t="shared" si="22"/>
        <v>4159.5789473684208</v>
      </c>
      <c r="P139" s="2">
        <f t="shared" si="21"/>
        <v>48426.712368421053</v>
      </c>
    </row>
    <row r="140" spans="1:16">
      <c r="A140" s="415"/>
      <c r="B140" t="s">
        <v>140</v>
      </c>
      <c r="C140"/>
      <c r="D140" s="8">
        <f t="shared" si="22"/>
        <v>7405.3007894736838</v>
      </c>
      <c r="E140" s="2">
        <f t="shared" si="22"/>
        <v>106788.53236842105</v>
      </c>
      <c r="F140" s="2">
        <f t="shared" si="22"/>
        <v>108492.13315789474</v>
      </c>
      <c r="G140" s="2">
        <f t="shared" si="22"/>
        <v>99210.695263157933</v>
      </c>
      <c r="H140" s="2">
        <f t="shared" si="22"/>
        <v>119972.57157894739</v>
      </c>
      <c r="I140" s="2">
        <f t="shared" si="22"/>
        <v>104166.31131578947</v>
      </c>
      <c r="J140" s="2">
        <f t="shared" si="22"/>
        <v>97753.345263157928</v>
      </c>
      <c r="K140" s="2">
        <f t="shared" si="22"/>
        <v>149788.9344736842</v>
      </c>
      <c r="L140" s="2">
        <f t="shared" si="22"/>
        <v>162815.95184210525</v>
      </c>
      <c r="M140" s="2">
        <f t="shared" si="22"/>
        <v>170326.01157894736</v>
      </c>
      <c r="N140" s="2">
        <f t="shared" si="22"/>
        <v>154603.73605263155</v>
      </c>
      <c r="O140" s="2">
        <f t="shared" si="22"/>
        <v>154864.82157894739</v>
      </c>
      <c r="P140" s="2">
        <f t="shared" si="21"/>
        <v>1436188.345263158</v>
      </c>
    </row>
    <row r="141" spans="1:16">
      <c r="A141" s="415"/>
      <c r="B141" t="s">
        <v>141</v>
      </c>
      <c r="C141"/>
      <c r="D141" s="8">
        <f t="shared" si="22"/>
        <v>54143.335526315794</v>
      </c>
      <c r="E141" s="2">
        <f t="shared" si="22"/>
        <v>44722.377631578951</v>
      </c>
      <c r="F141" s="2">
        <f t="shared" si="22"/>
        <v>33920.932894736849</v>
      </c>
      <c r="G141" s="2">
        <f t="shared" si="22"/>
        <v>114889.39815789473</v>
      </c>
      <c r="H141" s="2">
        <f t="shared" si="22"/>
        <v>96187.804473684198</v>
      </c>
      <c r="I141" s="2">
        <f t="shared" si="22"/>
        <v>114301.16552631576</v>
      </c>
      <c r="J141" s="2">
        <f t="shared" si="22"/>
        <v>137372.68947368421</v>
      </c>
      <c r="K141" s="2">
        <f t="shared" si="22"/>
        <v>128965.37078947366</v>
      </c>
      <c r="L141" s="2">
        <f t="shared" si="22"/>
        <v>117499.08631578948</v>
      </c>
      <c r="M141" s="2">
        <f t="shared" si="22"/>
        <v>874.30815789474809</v>
      </c>
      <c r="N141" s="2">
        <f t="shared" si="22"/>
        <v>132080.94078947368</v>
      </c>
      <c r="O141" s="2">
        <f t="shared" si="22"/>
        <v>111571.45736842105</v>
      </c>
      <c r="P141" s="2">
        <f t="shared" si="21"/>
        <v>1086528.8671052633</v>
      </c>
    </row>
    <row r="142" spans="1:16">
      <c r="A142" s="415"/>
      <c r="B142" t="s">
        <v>142</v>
      </c>
      <c r="C142"/>
      <c r="D142" s="8">
        <f t="shared" si="22"/>
        <v>23236.448421052632</v>
      </c>
      <c r="E142" s="2">
        <f t="shared" si="22"/>
        <v>27523.709999999992</v>
      </c>
      <c r="F142" s="2">
        <f t="shared" si="22"/>
        <v>65970.159473684209</v>
      </c>
      <c r="G142" s="2">
        <f t="shared" si="22"/>
        <v>66284.600789473669</v>
      </c>
      <c r="H142" s="2">
        <f t="shared" si="22"/>
        <v>53849.807631578937</v>
      </c>
      <c r="I142" s="2">
        <f t="shared" si="22"/>
        <v>64330.417105263172</v>
      </c>
      <c r="J142" s="2">
        <f t="shared" si="22"/>
        <v>46966.593947368412</v>
      </c>
      <c r="K142" s="2">
        <f t="shared" si="22"/>
        <v>58796.33289473685</v>
      </c>
      <c r="L142" s="2">
        <f t="shared" si="22"/>
        <v>67810.589473684202</v>
      </c>
      <c r="M142" s="2">
        <f t="shared" si="22"/>
        <v>115754.71526315789</v>
      </c>
      <c r="N142" s="2">
        <f t="shared" si="22"/>
        <v>55061.899736842104</v>
      </c>
      <c r="O142" s="2">
        <f t="shared" si="22"/>
        <v>54815.476842105265</v>
      </c>
      <c r="P142" s="2">
        <f t="shared" si="21"/>
        <v>700400.75157894741</v>
      </c>
    </row>
    <row r="143" spans="1:16">
      <c r="A143" s="415" t="s">
        <v>143</v>
      </c>
      <c r="B143" t="s">
        <v>144</v>
      </c>
      <c r="C143"/>
      <c r="D143" s="8">
        <f t="shared" si="22"/>
        <v>-1951.7236842105262</v>
      </c>
      <c r="E143" s="2">
        <f t="shared" si="22"/>
        <v>108970.87868421053</v>
      </c>
      <c r="F143" s="2">
        <f t="shared" si="22"/>
        <v>-25335.51552631579</v>
      </c>
      <c r="G143" s="2">
        <f t="shared" si="22"/>
        <v>52683.216052631578</v>
      </c>
      <c r="H143" s="2">
        <f t="shared" si="22"/>
        <v>108147.2692105263</v>
      </c>
      <c r="I143" s="2">
        <f t="shared" si="22"/>
        <v>57574.128421052628</v>
      </c>
      <c r="J143" s="2">
        <f t="shared" si="22"/>
        <v>41773.320526315787</v>
      </c>
      <c r="K143" s="2">
        <f t="shared" si="22"/>
        <v>93854.766315789471</v>
      </c>
      <c r="L143" s="2">
        <f t="shared" si="22"/>
        <v>179648.13894736842</v>
      </c>
      <c r="M143" s="2">
        <f t="shared" si="22"/>
        <v>204271.26947368422</v>
      </c>
      <c r="N143" s="2">
        <f t="shared" si="22"/>
        <v>180812.97289473686</v>
      </c>
      <c r="O143" s="2">
        <f t="shared" si="22"/>
        <v>172884.94815789475</v>
      </c>
      <c r="P143" s="2">
        <f t="shared" si="21"/>
        <v>1173333.6694736842</v>
      </c>
    </row>
    <row r="144" spans="1:16">
      <c r="A144" s="415"/>
      <c r="B144" t="s">
        <v>400</v>
      </c>
      <c r="C144"/>
      <c r="D144" s="8">
        <f t="shared" si="22"/>
        <v>30.028947368421015</v>
      </c>
      <c r="E144" s="2">
        <f t="shared" si="22"/>
        <v>27391.404473684215</v>
      </c>
      <c r="F144" s="2">
        <f t="shared" si="22"/>
        <v>4593.1678947368418</v>
      </c>
      <c r="G144" s="2">
        <f t="shared" si="22"/>
        <v>18220.62710526316</v>
      </c>
      <c r="H144" s="2">
        <f t="shared" si="22"/>
        <v>38072.930526315788</v>
      </c>
      <c r="I144" s="2">
        <f t="shared" si="22"/>
        <v>5878.5594736842104</v>
      </c>
      <c r="J144" s="2">
        <f t="shared" si="22"/>
        <v>11501.54842105263</v>
      </c>
      <c r="K144" s="2">
        <f t="shared" si="22"/>
        <v>6374.1371052631575</v>
      </c>
      <c r="L144" s="2">
        <f t="shared" si="22"/>
        <v>14110.670263157894</v>
      </c>
      <c r="M144" s="2">
        <f t="shared" si="22"/>
        <v>18196.192105263155</v>
      </c>
      <c r="N144" s="2">
        <f t="shared" si="22"/>
        <v>14009.978157894739</v>
      </c>
      <c r="O144" s="2">
        <f t="shared" si="22"/>
        <v>12621.995789473685</v>
      </c>
      <c r="P144" s="2">
        <f t="shared" si="21"/>
        <v>171001.24026315787</v>
      </c>
    </row>
    <row r="145" spans="1:16">
      <c r="A145" s="415"/>
      <c r="B145" t="s">
        <v>145</v>
      </c>
      <c r="C145"/>
      <c r="D145" s="8">
        <f t="shared" si="22"/>
        <v>-494.18868421052639</v>
      </c>
      <c r="E145" s="2">
        <f t="shared" si="22"/>
        <v>15.460263157894731</v>
      </c>
      <c r="F145" s="2">
        <f t="shared" si="22"/>
        <v>1881.3276315789474</v>
      </c>
      <c r="G145" s="2">
        <f t="shared" si="22"/>
        <v>14958.287894736846</v>
      </c>
      <c r="H145" s="2">
        <f t="shared" si="22"/>
        <v>4102.5057894736847</v>
      </c>
      <c r="I145" s="2">
        <f t="shared" si="22"/>
        <v>-3918.1655263157891</v>
      </c>
      <c r="J145" s="2">
        <f t="shared" si="22"/>
        <v>-2245.593684210527</v>
      </c>
      <c r="K145" s="2">
        <f t="shared" si="22"/>
        <v>72305.288421052654</v>
      </c>
      <c r="L145" s="2">
        <f t="shared" si="22"/>
        <v>13451.956842105263</v>
      </c>
      <c r="M145" s="2">
        <f t="shared" si="22"/>
        <v>1384.5752631578951</v>
      </c>
      <c r="N145" s="2">
        <f t="shared" si="22"/>
        <v>24074.141578947365</v>
      </c>
      <c r="O145" s="2">
        <f t="shared" si="22"/>
        <v>-1411.7050000000254</v>
      </c>
      <c r="P145" s="2">
        <f t="shared" si="21"/>
        <v>124103.89078947368</v>
      </c>
    </row>
    <row r="146" spans="1:16">
      <c r="A146" s="415"/>
      <c r="B146" t="s">
        <v>381</v>
      </c>
      <c r="C146"/>
      <c r="D146" s="8">
        <f t="shared" si="22"/>
        <v>-5228.4736842105267</v>
      </c>
      <c r="E146" s="2">
        <f t="shared" si="22"/>
        <v>-11374.469736842104</v>
      </c>
      <c r="F146" s="2">
        <f t="shared" si="22"/>
        <v>-12195.065789473685</v>
      </c>
      <c r="G146" s="2">
        <f t="shared" si="22"/>
        <v>-21673.03947368421</v>
      </c>
      <c r="H146" s="2">
        <f t="shared" si="22"/>
        <v>-37428.894736842107</v>
      </c>
      <c r="I146" s="2">
        <f t="shared" si="22"/>
        <v>-22305.526315789473</v>
      </c>
      <c r="J146" s="2">
        <f t="shared" si="22"/>
        <v>-21609.565789473683</v>
      </c>
      <c r="K146" s="2">
        <f t="shared" si="22"/>
        <v>-15080.381578947368</v>
      </c>
      <c r="L146" s="2">
        <f t="shared" si="22"/>
        <v>-6940.1710526315792</v>
      </c>
      <c r="M146" s="2">
        <f t="shared" si="22"/>
        <v>-20908.71052631579</v>
      </c>
      <c r="N146" s="2">
        <f t="shared" si="22"/>
        <v>-6858.2763157894733</v>
      </c>
      <c r="O146" s="2">
        <f t="shared" si="22"/>
        <v>-18164.657894736843</v>
      </c>
      <c r="P146" s="2">
        <f t="shared" si="21"/>
        <v>-199767.23289473684</v>
      </c>
    </row>
    <row r="147" spans="1:16">
      <c r="A147" s="415"/>
      <c r="B147" t="s">
        <v>146</v>
      </c>
      <c r="C147"/>
      <c r="D147" s="8">
        <f t="shared" si="22"/>
        <v>30563.491578947367</v>
      </c>
      <c r="E147" s="2">
        <f t="shared" si="22"/>
        <v>10402.460263157893</v>
      </c>
      <c r="F147" s="2">
        <f t="shared" si="22"/>
        <v>21081.731842105266</v>
      </c>
      <c r="G147" s="2">
        <f t="shared" si="22"/>
        <v>41556.769473684202</v>
      </c>
      <c r="H147" s="2">
        <f t="shared" si="22"/>
        <v>42319.53</v>
      </c>
      <c r="I147" s="2">
        <f t="shared" si="22"/>
        <v>32363.607631578951</v>
      </c>
      <c r="J147" s="2">
        <f t="shared" si="22"/>
        <v>-4014.507631578947</v>
      </c>
      <c r="K147" s="2">
        <f t="shared" si="22"/>
        <v>27192.044473684211</v>
      </c>
      <c r="L147" s="2">
        <f t="shared" si="22"/>
        <v>20809.317368421052</v>
      </c>
      <c r="M147" s="2">
        <f t="shared" si="22"/>
        <v>27981.912105263164</v>
      </c>
      <c r="N147" s="2">
        <f t="shared" si="22"/>
        <v>34920.718947368419</v>
      </c>
      <c r="O147" s="2">
        <f t="shared" si="22"/>
        <v>27471.962105263159</v>
      </c>
      <c r="P147" s="2">
        <f t="shared" si="21"/>
        <v>312649.03815789474</v>
      </c>
    </row>
    <row r="148" spans="1:16">
      <c r="A148" s="19" t="s">
        <v>147</v>
      </c>
      <c r="B148"/>
      <c r="C148"/>
      <c r="D148" s="8">
        <f>D131/38</f>
        <v>160418.58631578949</v>
      </c>
      <c r="E148" s="2">
        <f t="shared" si="22"/>
        <v>145279.70815789475</v>
      </c>
      <c r="F148" s="2">
        <f t="shared" si="22"/>
        <v>171713.01947368419</v>
      </c>
      <c r="G148" s="2">
        <f t="shared" si="22"/>
        <v>212642.2394736842</v>
      </c>
      <c r="H148" s="2">
        <f t="shared" si="22"/>
        <v>167883.43394736844</v>
      </c>
      <c r="I148" s="2">
        <f t="shared" si="22"/>
        <v>133312.75499999998</v>
      </c>
      <c r="J148" s="2">
        <f t="shared" si="22"/>
        <v>187592.01631578949</v>
      </c>
      <c r="K148" s="2">
        <f t="shared" si="22"/>
        <v>248118.60789473684</v>
      </c>
      <c r="L148" s="2">
        <f t="shared" si="22"/>
        <v>167316.03394736841</v>
      </c>
      <c r="M148" s="2">
        <f t="shared" si="22"/>
        <v>164423.9755263158</v>
      </c>
      <c r="N148" s="2">
        <f t="shared" si="22"/>
        <v>201995.23868421055</v>
      </c>
      <c r="O148" s="2">
        <f t="shared" si="22"/>
        <v>141447.09394736841</v>
      </c>
      <c r="P148" s="2">
        <f t="shared" si="21"/>
        <v>2102142.7086842102</v>
      </c>
    </row>
    <row r="150" spans="1:16">
      <c r="A150" s="48" t="s">
        <v>339</v>
      </c>
      <c r="D150" s="8">
        <f>SUMIFS(D4:D112,$C$4:$C$112,$A150)/38</f>
        <v>155001.1152631579</v>
      </c>
      <c r="E150" s="8">
        <f t="shared" ref="E150:O150" si="23">SUMIFS(E4:E112,$C$4:$C$112,$A150)/38</f>
        <v>159728.41368421051</v>
      </c>
      <c r="F150" s="8">
        <f t="shared" si="23"/>
        <v>162235.99710526312</v>
      </c>
      <c r="G150" s="8">
        <f t="shared" si="23"/>
        <v>173330.46552631579</v>
      </c>
      <c r="H150" s="8">
        <f t="shared" si="23"/>
        <v>207814.42842105261</v>
      </c>
      <c r="I150" s="8">
        <f t="shared" si="23"/>
        <v>344964.95552631572</v>
      </c>
      <c r="J150" s="8">
        <f t="shared" si="23"/>
        <v>230135.37263157894</v>
      </c>
      <c r="K150" s="8">
        <f t="shared" si="23"/>
        <v>385847.36421052628</v>
      </c>
      <c r="L150" s="8">
        <f t="shared" si="23"/>
        <v>276296.67552631581</v>
      </c>
      <c r="M150" s="8">
        <f t="shared" si="23"/>
        <v>248648.31973684212</v>
      </c>
      <c r="N150" s="8">
        <f t="shared" si="23"/>
        <v>328873.21473684208</v>
      </c>
      <c r="O150" s="8">
        <f t="shared" si="23"/>
        <v>229930.45078947366</v>
      </c>
    </row>
    <row r="153" spans="1:16">
      <c r="A153" s="19"/>
      <c r="B153"/>
      <c r="C153"/>
      <c r="D153" s="65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</row>
  </sheetData>
  <autoFilter ref="A3:X3" xr:uid="{8A3A49A4-7F0C-4249-89D6-E47A9FFDD55C}"/>
  <mergeCells count="4">
    <mergeCell ref="A119:A125"/>
    <mergeCell ref="A126:A130"/>
    <mergeCell ref="A136:A142"/>
    <mergeCell ref="A143:A147"/>
  </mergeCells>
  <phoneticPr fontId="5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4BF60-733A-4C2D-86F8-8A9128BC0A9B}">
  <dimension ref="A1"/>
  <sheetViews>
    <sheetView workbookViewId="0"/>
  </sheetViews>
  <sheetFormatPr defaultRowHeight="14"/>
  <sheetData/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大厨电</vt:lpstr>
      <vt:lpstr>厨电</vt:lpstr>
      <vt:lpstr>洗碗机</vt:lpstr>
      <vt:lpstr>Sheet4</vt:lpstr>
      <vt:lpstr>趋势图</vt:lpstr>
      <vt:lpstr>折旧年限延长</vt:lpstr>
      <vt:lpstr>Sheet1</vt:lpstr>
      <vt:lpstr>人数</vt:lpstr>
      <vt:lpstr>CK P&amp;L by account 2026</vt:lpstr>
      <vt:lpstr>DW P&amp;L by account 2026</vt:lpstr>
      <vt:lpstr>25年CK1</vt:lpstr>
      <vt:lpstr>25年CK2</vt:lpstr>
      <vt:lpstr>24年CK1</vt:lpstr>
      <vt:lpstr>24年CK2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 Jiaojiao 姜娇娇 (690)</dc:creator>
  <cp:lastModifiedBy>Jiang Yue 姜月 (690)</cp:lastModifiedBy>
  <dcterms:created xsi:type="dcterms:W3CDTF">2025-03-31T07:26:58Z</dcterms:created>
  <dcterms:modified xsi:type="dcterms:W3CDTF">2026-06-16T01:31:24Z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