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Project\"/>
    </mc:Choice>
  </mc:AlternateContent>
  <xr:revisionPtr revIDLastSave="0" documentId="13_ncr:1_{CD91CAC2-C9CB-44E6-A87F-1E82EE4248ED}" xr6:coauthVersionLast="47" xr6:coauthVersionMax="47" xr10:uidLastSave="{00000000-0000-0000-0000-000000000000}"/>
  <bookViews>
    <workbookView xWindow="-120" yWindow="-120" windowWidth="29040" windowHeight="15990" xr2:uid="{64993F7B-AFAF-422A-A0F4-73BECE66B064}"/>
  </bookViews>
  <sheets>
    <sheet name="处理好的" sheetId="2" r:id="rId1"/>
    <sheet name="真原数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2" l="1"/>
  <c r="H18" i="1"/>
  <c r="L15" i="2"/>
  <c r="H16" i="1"/>
  <c r="L14" i="2"/>
  <c r="L13" i="2"/>
  <c r="H17" i="1"/>
  <c r="L9" i="2"/>
  <c r="F11" i="2"/>
  <c r="F12" i="2"/>
  <c r="F13" i="2"/>
  <c r="F14" i="2"/>
  <c r="F10" i="2"/>
  <c r="E10" i="2"/>
  <c r="D14" i="2"/>
  <c r="D13" i="2"/>
  <c r="D12" i="2"/>
  <c r="D11" i="2"/>
  <c r="D10" i="2"/>
  <c r="L7" i="2"/>
  <c r="F7" i="1"/>
  <c r="L6" i="2"/>
  <c r="E7" i="1"/>
  <c r="I14" i="1"/>
  <c r="L2" i="2"/>
  <c r="H4" i="2"/>
  <c r="H7" i="2"/>
  <c r="H6" i="2"/>
  <c r="H5" i="2"/>
  <c r="H3" i="2"/>
  <c r="D7" i="2"/>
  <c r="D6" i="2"/>
  <c r="D5" i="2"/>
  <c r="D4" i="2"/>
  <c r="D3" i="2"/>
  <c r="G22" i="1"/>
  <c r="F22" i="1"/>
  <c r="F21" i="1"/>
  <c r="F17" i="1"/>
  <c r="F18" i="1"/>
  <c r="F19" i="1"/>
  <c r="F20" i="1"/>
  <c r="F16" i="1"/>
  <c r="J2" i="1"/>
  <c r="J3" i="1"/>
  <c r="J4" i="1"/>
  <c r="J5" i="1"/>
  <c r="J1" i="1"/>
  <c r="D7" i="1"/>
  <c r="B7" i="1"/>
  <c r="E17" i="1"/>
  <c r="E18" i="1"/>
  <c r="E19" i="1"/>
  <c r="E20" i="1"/>
  <c r="E16" i="1"/>
  <c r="D21" i="1"/>
  <c r="D17" i="1"/>
  <c r="D18" i="1"/>
  <c r="D19" i="1"/>
  <c r="D20" i="1"/>
  <c r="D16" i="1"/>
  <c r="I4" i="1"/>
  <c r="I6" i="1"/>
  <c r="I2" i="1"/>
  <c r="I3" i="1"/>
  <c r="I5" i="1"/>
  <c r="I1" i="1"/>
  <c r="H2" i="1"/>
  <c r="H3" i="1"/>
  <c r="H4" i="1"/>
  <c r="H5" i="1"/>
  <c r="H1" i="1"/>
  <c r="D2" i="1"/>
  <c r="D3" i="1"/>
  <c r="D4" i="1"/>
  <c r="D5" i="1"/>
  <c r="D1" i="1"/>
  <c r="I4" i="2" l="1"/>
  <c r="I5" i="2"/>
  <c r="I6" i="2"/>
  <c r="I7" i="2"/>
  <c r="I3" i="2"/>
  <c r="L4" i="2" l="1"/>
  <c r="J4" i="2"/>
  <c r="J5" i="2"/>
  <c r="J6" i="2"/>
  <c r="J7" i="2"/>
  <c r="L5" i="2" l="1"/>
  <c r="J3" i="2"/>
</calcChain>
</file>

<file path=xl/sharedStrings.xml><?xml version="1.0" encoding="utf-8"?>
<sst xmlns="http://schemas.openxmlformats.org/spreadsheetml/2006/main" count="50" uniqueCount="32">
  <si>
    <t>实验6.5</t>
    <phoneticPr fontId="1" type="noConversion"/>
  </si>
  <si>
    <t>环数</t>
    <phoneticPr fontId="1" type="noConversion"/>
  </si>
  <si>
    <t>m</t>
    <phoneticPr fontId="1" type="noConversion"/>
  </si>
  <si>
    <t>左</t>
    <phoneticPr fontId="1" type="noConversion"/>
  </si>
  <si>
    <t>右</t>
    <phoneticPr fontId="1" type="noConversion"/>
  </si>
  <si>
    <t>n</t>
    <phoneticPr fontId="1" type="noConversion"/>
  </si>
  <si>
    <t>AVE(Dm^2-Dn^2)</t>
    <phoneticPr fontId="1" type="noConversion"/>
  </si>
  <si>
    <t>m-n</t>
    <phoneticPr fontId="1" type="noConversion"/>
  </si>
  <si>
    <t>λ</t>
    <phoneticPr fontId="1" type="noConversion"/>
  </si>
  <si>
    <t>Δ仪</t>
    <phoneticPr fontId="1" type="noConversion"/>
  </si>
  <si>
    <t>AVE(R)</t>
    <phoneticPr fontId="1" type="noConversion"/>
  </si>
  <si>
    <t>ΔA</t>
    <phoneticPr fontId="1" type="noConversion"/>
  </si>
  <si>
    <t>ΔR</t>
    <phoneticPr fontId="1" type="noConversion"/>
  </si>
  <si>
    <t>序次</t>
    <phoneticPr fontId="1" type="noConversion"/>
  </si>
  <si>
    <t>L(x+10)</t>
    <phoneticPr fontId="1" type="noConversion"/>
  </si>
  <si>
    <t>L(x)</t>
    <phoneticPr fontId="1" type="noConversion"/>
  </si>
  <si>
    <t>D(m)/mm</t>
    <phoneticPr fontId="1" type="noConversion"/>
  </si>
  <si>
    <t>D(n)/mm</t>
    <phoneticPr fontId="1" type="noConversion"/>
  </si>
  <si>
    <t>(D(m)^2-D(n)^2)/mm</t>
    <phoneticPr fontId="1" type="noConversion"/>
  </si>
  <si>
    <t>Δ(D(m)^2-D(n)^2)</t>
    <phoneticPr fontId="1" type="noConversion"/>
  </si>
  <si>
    <t>mm</t>
    <phoneticPr fontId="1" type="noConversion"/>
  </si>
  <si>
    <t>L(10)=|L(x+10)-L(x)|</t>
    <phoneticPr fontId="1" type="noConversion"/>
  </si>
  <si>
    <t>AVE(L(10))</t>
    <phoneticPr fontId="1" type="noConversion"/>
  </si>
  <si>
    <t>δL(10)</t>
    <phoneticPr fontId="1" type="noConversion"/>
  </si>
  <si>
    <t>L(0)</t>
    <phoneticPr fontId="1" type="noConversion"/>
  </si>
  <si>
    <t>L(N)</t>
    <phoneticPr fontId="1" type="noConversion"/>
  </si>
  <si>
    <t>L</t>
    <phoneticPr fontId="1" type="noConversion"/>
  </si>
  <si>
    <t>ΔL(10)</t>
    <phoneticPr fontId="1" type="noConversion"/>
  </si>
  <si>
    <t>(测量平凸透镜的曲率半径) R=(729±45)mm</t>
    <phoneticPr fontId="1" type="noConversion"/>
  </si>
  <si>
    <t>Δe(N)</t>
    <phoneticPr fontId="1" type="noConversion"/>
  </si>
  <si>
    <t>AVE(e(N))</t>
    <phoneticPr fontId="1" type="noConversion"/>
  </si>
  <si>
    <t>(测量薄片的厚度) e(N)=(11.7±0.3)*10^-2mm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</si>
</sst>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2" applyAlignment="1">
      <alignment horizontal="center" vertical="center"/>
    </xf>
    <xf numFmtId="0" fontId="4" fillId="3" borderId="1" xfId="2" applyAlignment="1">
      <alignment horizontal="center" vertical="center"/>
    </xf>
    <xf numFmtId="0" fontId="4" fillId="3" borderId="1" xfId="2">
      <alignment vertical="center"/>
    </xf>
    <xf numFmtId="0" fontId="3" fillId="2" borderId="1" xfId="1" applyAlignment="1">
      <alignment horizontal="center" vertical="center"/>
    </xf>
    <xf numFmtId="0" fontId="3" fillId="2" borderId="1" xfId="1">
      <alignment vertical="center"/>
    </xf>
    <xf numFmtId="0" fontId="4" fillId="3" borderId="3" xfId="2" applyBorder="1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3" fillId="2" borderId="1" xfId="1" applyAlignment="1">
      <alignment horizontal="left" vertical="center"/>
    </xf>
  </cellXfs>
  <cellStyles count="4">
    <cellStyle name="常规" xfId="0" builtinId="0"/>
    <cellStyle name="计算" xfId="2" builtinId="22"/>
    <cellStyle name="输入" xfId="1" builtinId="20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3215-0F3B-405D-B23C-8C8616B86824}">
  <dimension ref="A1:N17"/>
  <sheetViews>
    <sheetView tabSelected="1" topLeftCell="A4" zoomScale="150" zoomScaleNormal="150" workbookViewId="0">
      <selection activeCell="H20" sqref="H20"/>
    </sheetView>
  </sheetViews>
  <sheetFormatPr defaultRowHeight="14.25" x14ac:dyDescent="0.2"/>
  <cols>
    <col min="1" max="1" width="6.375" customWidth="1"/>
    <col min="3" max="3" width="9" customWidth="1"/>
    <col min="4" max="4" width="16.875" customWidth="1"/>
    <col min="5" max="5" width="10.875" customWidth="1"/>
    <col min="7" max="7" width="9.625" customWidth="1"/>
    <col min="9" max="9" width="19.125" customWidth="1"/>
    <col min="10" max="10" width="16.25" customWidth="1"/>
    <col min="11" max="11" width="19.125" customWidth="1"/>
    <col min="12" max="12" width="10" customWidth="1"/>
  </cols>
  <sheetData>
    <row r="1" spans="1:14" x14ac:dyDescent="0.2">
      <c r="A1" s="2" t="s">
        <v>1</v>
      </c>
      <c r="B1" s="2"/>
      <c r="C1" s="2"/>
      <c r="D1" s="2" t="s">
        <v>16</v>
      </c>
      <c r="E1" s="2" t="s">
        <v>1</v>
      </c>
      <c r="F1" s="2"/>
      <c r="G1" s="2"/>
      <c r="H1" s="2" t="s">
        <v>17</v>
      </c>
      <c r="I1" s="2" t="s">
        <v>18</v>
      </c>
      <c r="J1" s="2" t="s">
        <v>19</v>
      </c>
      <c r="K1" s="5" t="s">
        <v>7</v>
      </c>
      <c r="L1" s="5">
        <v>10</v>
      </c>
      <c r="M1" s="6"/>
    </row>
    <row r="2" spans="1:14" x14ac:dyDescent="0.2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3</v>
      </c>
      <c r="G2" s="3" t="s">
        <v>4</v>
      </c>
      <c r="H2" s="2"/>
      <c r="I2" s="2"/>
      <c r="J2" s="2"/>
      <c r="K2" s="5" t="s">
        <v>8</v>
      </c>
      <c r="L2" s="5">
        <f>5.893*POWER(10,-4)</f>
        <v>5.8929999999999996E-4</v>
      </c>
      <c r="M2" s="9" t="s">
        <v>20</v>
      </c>
      <c r="N2" s="1"/>
    </row>
    <row r="3" spans="1:14" x14ac:dyDescent="0.2">
      <c r="A3" s="3">
        <v>32</v>
      </c>
      <c r="B3" s="3">
        <v>17.149999999999999</v>
      </c>
      <c r="C3" s="3">
        <v>9.3759999999999994</v>
      </c>
      <c r="D3" s="3">
        <f>B3-C3</f>
        <v>7.7739999999999991</v>
      </c>
      <c r="E3" s="3">
        <v>22</v>
      </c>
      <c r="F3" s="3">
        <v>16.401</v>
      </c>
      <c r="G3" s="3">
        <v>9.7159999999999993</v>
      </c>
      <c r="H3" s="3">
        <f>F3-G3</f>
        <v>6.6850000000000005</v>
      </c>
      <c r="I3" s="3">
        <f>D3*D3-H3*H3</f>
        <v>15.745850999999981</v>
      </c>
      <c r="J3" s="3">
        <f>(I3-$L$4)*(I3-$L$4)</f>
        <v>2.0423102324736648</v>
      </c>
      <c r="K3" s="5" t="s">
        <v>9</v>
      </c>
      <c r="L3" s="5">
        <v>1.4999999999999999E-2</v>
      </c>
      <c r="M3" s="6" t="s">
        <v>20</v>
      </c>
    </row>
    <row r="4" spans="1:14" x14ac:dyDescent="0.2">
      <c r="A4" s="3">
        <v>30</v>
      </c>
      <c r="B4" s="3">
        <v>17.04</v>
      </c>
      <c r="C4" s="3">
        <v>9.4</v>
      </c>
      <c r="D4" s="3">
        <f t="shared" ref="D4:D7" si="0">B4-C4</f>
        <v>7.6399999999999988</v>
      </c>
      <c r="E4" s="3">
        <v>20</v>
      </c>
      <c r="F4" s="3">
        <v>16.251000000000001</v>
      </c>
      <c r="G4" s="3">
        <v>9.8149999999999995</v>
      </c>
      <c r="H4" s="3">
        <f>F4-G4</f>
        <v>6.4360000000000017</v>
      </c>
      <c r="I4" s="3">
        <f t="shared" ref="I4:I7" si="1">D4*D4-H4*H4</f>
        <v>16.947503999999959</v>
      </c>
      <c r="J4" s="3">
        <f>(I4-$L$4)*(I4-$L$4)</f>
        <v>5.172949945745349E-2</v>
      </c>
      <c r="K4" s="3" t="s">
        <v>6</v>
      </c>
      <c r="L4" s="3">
        <f>AVERAGE(I3:I7)</f>
        <v>17.174945199999989</v>
      </c>
      <c r="M4" s="4" t="s">
        <v>20</v>
      </c>
    </row>
    <row r="5" spans="1:14" x14ac:dyDescent="0.2">
      <c r="A5" s="3">
        <v>28</v>
      </c>
      <c r="B5" s="3">
        <v>16.901</v>
      </c>
      <c r="C5" s="3">
        <v>9.4749999999999996</v>
      </c>
      <c r="D5" s="3">
        <f t="shared" si="0"/>
        <v>7.4260000000000002</v>
      </c>
      <c r="E5" s="3">
        <v>18</v>
      </c>
      <c r="F5" s="3">
        <v>16.04</v>
      </c>
      <c r="G5" s="3">
        <v>9.8559999999999999</v>
      </c>
      <c r="H5" s="3">
        <f t="shared" ref="H5:H7" si="2">F5-G5</f>
        <v>6.1839999999999993</v>
      </c>
      <c r="I5" s="3">
        <f t="shared" si="1"/>
        <v>16.903620000000011</v>
      </c>
      <c r="J5" s="3">
        <f>(I5-$L$4)*(I5-$L$4)</f>
        <v>7.3617364155028273E-2</v>
      </c>
      <c r="K5" s="3" t="s">
        <v>10</v>
      </c>
      <c r="L5" s="4">
        <f>L4/(4*L2*L1)</f>
        <v>728.61637536059686</v>
      </c>
      <c r="M5" s="4" t="s">
        <v>20</v>
      </c>
    </row>
    <row r="6" spans="1:14" x14ac:dyDescent="0.2">
      <c r="A6" s="3">
        <v>26</v>
      </c>
      <c r="B6" s="3">
        <v>16.785</v>
      </c>
      <c r="C6" s="3">
        <v>9.5839999999999996</v>
      </c>
      <c r="D6" s="3">
        <f t="shared" si="0"/>
        <v>7.2010000000000005</v>
      </c>
      <c r="E6" s="3">
        <v>16</v>
      </c>
      <c r="F6" s="3">
        <v>15.872</v>
      </c>
      <c r="G6" s="3">
        <v>10.111000000000001</v>
      </c>
      <c r="H6" s="3">
        <f t="shared" si="2"/>
        <v>5.7609999999999992</v>
      </c>
      <c r="I6" s="3">
        <f>D6*D6-H6*H6</f>
        <v>18.665280000000017</v>
      </c>
      <c r="J6" s="3">
        <f>(I6-$L$4)*(I6-$L$4)</f>
        <v>2.221097816091123</v>
      </c>
      <c r="K6" s="3" t="s">
        <v>11</v>
      </c>
      <c r="L6" s="4">
        <f>_xlfn.STDEV.S(I3:I7)</f>
        <v>1.0700681915003005</v>
      </c>
      <c r="M6" s="4" t="s">
        <v>20</v>
      </c>
    </row>
    <row r="7" spans="1:14" x14ac:dyDescent="0.2">
      <c r="A7" s="3">
        <v>24</v>
      </c>
      <c r="B7" s="3">
        <v>16.568999999999999</v>
      </c>
      <c r="C7" s="3">
        <v>9.6690000000000005</v>
      </c>
      <c r="D7" s="3">
        <f t="shared" si="0"/>
        <v>6.8999999999999986</v>
      </c>
      <c r="E7" s="3">
        <v>14</v>
      </c>
      <c r="F7" s="3">
        <v>15.675000000000001</v>
      </c>
      <c r="G7" s="3">
        <v>10.198</v>
      </c>
      <c r="H7" s="3">
        <f t="shared" si="2"/>
        <v>5.4770000000000003</v>
      </c>
      <c r="I7" s="3">
        <f t="shared" si="1"/>
        <v>17.612470999999974</v>
      </c>
      <c r="J7" s="3">
        <f>(I7-$L$4)*(I7-$L$4)</f>
        <v>0.19142882566562713</v>
      </c>
      <c r="K7" s="7" t="s">
        <v>12</v>
      </c>
      <c r="L7" s="4">
        <f>L6/(4*L1*L2)</f>
        <v>45.395731864088773</v>
      </c>
      <c r="M7" s="4" t="s">
        <v>20</v>
      </c>
    </row>
    <row r="8" spans="1:14" x14ac:dyDescent="0.2">
      <c r="A8" s="8" t="s">
        <v>28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4" x14ac:dyDescent="0.2">
      <c r="A9" s="4" t="s">
        <v>13</v>
      </c>
      <c r="B9" s="4" t="s">
        <v>14</v>
      </c>
      <c r="C9" s="4" t="s">
        <v>15</v>
      </c>
      <c r="D9" s="4" t="s">
        <v>21</v>
      </c>
      <c r="E9" s="3" t="s">
        <v>22</v>
      </c>
      <c r="F9" s="3" t="s">
        <v>23</v>
      </c>
      <c r="J9" s="1"/>
      <c r="K9" s="5" t="s">
        <v>8</v>
      </c>
      <c r="L9" s="5">
        <f>5.893*POWER(10,-4)</f>
        <v>5.8929999999999996E-4</v>
      </c>
      <c r="M9" s="9" t="s">
        <v>20</v>
      </c>
    </row>
    <row r="10" spans="1:14" x14ac:dyDescent="0.2">
      <c r="A10" s="3">
        <v>1</v>
      </c>
      <c r="B10" s="3">
        <v>45.01</v>
      </c>
      <c r="C10" s="3">
        <v>44.168999999999997</v>
      </c>
      <c r="D10" s="3">
        <f>ABS(B10-C10)</f>
        <v>0.84100000000000108</v>
      </c>
      <c r="E10" s="2">
        <f>AVERAGE(D10:D14)</f>
        <v>0.81619999999999915</v>
      </c>
      <c r="F10" s="3">
        <f>D10-$E$10</f>
        <v>2.4800000000001932E-2</v>
      </c>
      <c r="K10" s="5" t="s">
        <v>9</v>
      </c>
      <c r="L10" s="5">
        <v>1.4999999999999999E-2</v>
      </c>
      <c r="M10" s="6" t="s">
        <v>20</v>
      </c>
    </row>
    <row r="11" spans="1:14" x14ac:dyDescent="0.2">
      <c r="A11" s="3">
        <v>2</v>
      </c>
      <c r="B11" s="3">
        <v>44.094999999999999</v>
      </c>
      <c r="C11" s="3">
        <v>43.276000000000003</v>
      </c>
      <c r="D11" s="3">
        <f t="shared" ref="D11:D14" si="3">ABS(B11-C11)</f>
        <v>0.81899999999999551</v>
      </c>
      <c r="E11" s="2"/>
      <c r="F11" s="3">
        <f t="shared" ref="F11:F14" si="4">D11-$E$10</f>
        <v>2.799999999996361E-3</v>
      </c>
      <c r="K11" s="3" t="s">
        <v>24</v>
      </c>
      <c r="L11" s="3">
        <v>50.029000000000003</v>
      </c>
      <c r="M11" s="4" t="s">
        <v>20</v>
      </c>
    </row>
    <row r="12" spans="1:14" x14ac:dyDescent="0.2">
      <c r="A12" s="3">
        <v>3</v>
      </c>
      <c r="B12" s="3">
        <v>43.195</v>
      </c>
      <c r="C12" s="3">
        <v>42.381999999999998</v>
      </c>
      <c r="D12" s="3">
        <f t="shared" si="3"/>
        <v>0.81300000000000239</v>
      </c>
      <c r="E12" s="2"/>
      <c r="F12" s="3">
        <f t="shared" si="4"/>
        <v>-3.199999999996761E-3</v>
      </c>
      <c r="K12" s="3" t="s">
        <v>25</v>
      </c>
      <c r="L12" s="3">
        <v>17.594000000000001</v>
      </c>
      <c r="M12" s="4" t="s">
        <v>20</v>
      </c>
    </row>
    <row r="13" spans="1:14" x14ac:dyDescent="0.2">
      <c r="A13" s="3">
        <v>4</v>
      </c>
      <c r="B13" s="3">
        <v>42.23</v>
      </c>
      <c r="C13" s="3">
        <v>41.411000000000001</v>
      </c>
      <c r="D13" s="3">
        <f t="shared" si="3"/>
        <v>0.81899999999999551</v>
      </c>
      <c r="E13" s="2"/>
      <c r="F13" s="3">
        <f t="shared" si="4"/>
        <v>2.799999999996361E-3</v>
      </c>
      <c r="K13" s="3" t="s">
        <v>26</v>
      </c>
      <c r="L13" s="3">
        <f>L11-L12</f>
        <v>32.435000000000002</v>
      </c>
      <c r="M13" s="4" t="s">
        <v>20</v>
      </c>
    </row>
    <row r="14" spans="1:14" x14ac:dyDescent="0.2">
      <c r="A14" s="3">
        <v>5</v>
      </c>
      <c r="B14" s="3">
        <v>41.204000000000001</v>
      </c>
      <c r="C14" s="3">
        <v>40.414999999999999</v>
      </c>
      <c r="D14" s="3">
        <f t="shared" si="3"/>
        <v>0.78900000000000148</v>
      </c>
      <c r="E14" s="2"/>
      <c r="F14" s="3">
        <f t="shared" si="4"/>
        <v>-2.719999999999767E-2</v>
      </c>
      <c r="K14" s="3" t="s">
        <v>27</v>
      </c>
      <c r="L14" s="3">
        <f>SQRT(_xlfn.STDEV.S(F10:F14)*_xlfn.STDEV.S(F10:F14)+L10*L10)</f>
        <v>2.3878860944357812E-2</v>
      </c>
      <c r="M14" s="4" t="s">
        <v>20</v>
      </c>
    </row>
    <row r="15" spans="1:14" x14ac:dyDescent="0.2">
      <c r="A15" s="1"/>
      <c r="B15" s="1"/>
      <c r="C15" s="1"/>
      <c r="D15" s="1"/>
      <c r="E15" s="1"/>
      <c r="F15" s="1"/>
      <c r="K15" s="3" t="s">
        <v>30</v>
      </c>
      <c r="L15" s="3">
        <f>5*L9*L13/E10</f>
        <v>0.11709106530262203</v>
      </c>
      <c r="M15" s="4" t="s">
        <v>20</v>
      </c>
    </row>
    <row r="16" spans="1:14" x14ac:dyDescent="0.2">
      <c r="A16" s="1"/>
      <c r="B16" s="1"/>
      <c r="C16" s="1"/>
      <c r="D16" s="1"/>
      <c r="E16" s="1"/>
      <c r="F16" s="1"/>
      <c r="K16" s="3" t="s">
        <v>29</v>
      </c>
      <c r="L16" s="3">
        <f>L15*SQRT(POWER(L14/E10,2)+POWER(L10/L13,2))</f>
        <v>3.4260604852578828E-3</v>
      </c>
      <c r="M16" s="4" t="s">
        <v>20</v>
      </c>
    </row>
    <row r="17" spans="1:13" x14ac:dyDescent="0.2">
      <c r="A17" s="8" t="s">
        <v>31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</sheetData>
  <mergeCells count="9">
    <mergeCell ref="J1:J2"/>
    <mergeCell ref="A8:M8"/>
    <mergeCell ref="E10:E14"/>
    <mergeCell ref="A17:M17"/>
    <mergeCell ref="A1:C1"/>
    <mergeCell ref="D1:D2"/>
    <mergeCell ref="E1:G1"/>
    <mergeCell ref="H1:H2"/>
    <mergeCell ref="I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B713-A9EB-462F-92E5-B72CBE579341}">
  <dimension ref="A1:L22"/>
  <sheetViews>
    <sheetView zoomScale="145" zoomScaleNormal="145" workbookViewId="0">
      <selection activeCell="H17" sqref="H17"/>
    </sheetView>
  </sheetViews>
  <sheetFormatPr defaultRowHeight="14.25" x14ac:dyDescent="0.2"/>
  <cols>
    <col min="5" max="5" width="11.375" customWidth="1"/>
  </cols>
  <sheetData>
    <row r="1" spans="1:12" x14ac:dyDescent="0.2">
      <c r="A1">
        <v>32</v>
      </c>
      <c r="B1">
        <v>17.149999999999999</v>
      </c>
      <c r="C1">
        <v>9.3759999999999994</v>
      </c>
      <c r="D1">
        <f>B1-C1</f>
        <v>7.7739999999999991</v>
      </c>
      <c r="E1">
        <v>22</v>
      </c>
      <c r="F1">
        <v>16.401</v>
      </c>
      <c r="G1">
        <v>9.7159999999999993</v>
      </c>
      <c r="H1">
        <f>F1-G1</f>
        <v>6.6850000000000005</v>
      </c>
      <c r="I1">
        <f>D1*D1-H1*H1</f>
        <v>15.745850999999981</v>
      </c>
      <c r="J1">
        <f>(I1-$I$6)*(I1-$I$6)</f>
        <v>2.0423102324736648</v>
      </c>
      <c r="L1" t="s">
        <v>0</v>
      </c>
    </row>
    <row r="2" spans="1:12" x14ac:dyDescent="0.2">
      <c r="A2">
        <v>30</v>
      </c>
      <c r="B2">
        <v>17.04</v>
      </c>
      <c r="C2">
        <v>9.4</v>
      </c>
      <c r="D2">
        <f t="shared" ref="D2:D5" si="0">B2-C2</f>
        <v>7.6399999999999988</v>
      </c>
      <c r="E2">
        <v>20</v>
      </c>
      <c r="F2">
        <v>16.251000000000001</v>
      </c>
      <c r="G2">
        <v>9.8149999999999995</v>
      </c>
      <c r="H2">
        <f t="shared" ref="H2:H5" si="1">F2-G2</f>
        <v>6.4360000000000017</v>
      </c>
      <c r="I2">
        <f t="shared" ref="I2:I5" si="2">D2*D2-H2*H2</f>
        <v>16.947503999999959</v>
      </c>
      <c r="J2">
        <f t="shared" ref="J2:J5" si="3">(I2-$I$6)*(I2-$I$6)</f>
        <v>5.172949945745349E-2</v>
      </c>
    </row>
    <row r="3" spans="1:12" x14ac:dyDescent="0.2">
      <c r="A3">
        <v>28</v>
      </c>
      <c r="B3">
        <v>16.901</v>
      </c>
      <c r="C3">
        <v>9.4749999999999996</v>
      </c>
      <c r="D3">
        <f t="shared" si="0"/>
        <v>7.4260000000000002</v>
      </c>
      <c r="E3">
        <v>18</v>
      </c>
      <c r="F3">
        <v>16.04</v>
      </c>
      <c r="G3">
        <v>9.8559999999999999</v>
      </c>
      <c r="H3">
        <f t="shared" si="1"/>
        <v>6.1839999999999993</v>
      </c>
      <c r="I3">
        <f t="shared" si="2"/>
        <v>16.903620000000011</v>
      </c>
      <c r="J3">
        <f t="shared" si="3"/>
        <v>7.3617364155028273E-2</v>
      </c>
    </row>
    <row r="4" spans="1:12" x14ac:dyDescent="0.2">
      <c r="A4">
        <v>26</v>
      </c>
      <c r="B4">
        <v>16.785</v>
      </c>
      <c r="C4">
        <v>9.5839999999999996</v>
      </c>
      <c r="D4">
        <f t="shared" si="0"/>
        <v>7.2010000000000005</v>
      </c>
      <c r="E4">
        <v>16</v>
      </c>
      <c r="F4">
        <v>15.872</v>
      </c>
      <c r="G4">
        <v>10.111000000000001</v>
      </c>
      <c r="H4">
        <f t="shared" si="1"/>
        <v>5.7609999999999992</v>
      </c>
      <c r="I4">
        <f>D4*D4-H4*H4</f>
        <v>18.665280000000017</v>
      </c>
      <c r="J4">
        <f t="shared" si="3"/>
        <v>2.221097816091123</v>
      </c>
    </row>
    <row r="5" spans="1:12" x14ac:dyDescent="0.2">
      <c r="A5">
        <v>24</v>
      </c>
      <c r="B5">
        <v>16.568999999999999</v>
      </c>
      <c r="C5">
        <v>9.6690000000000005</v>
      </c>
      <c r="D5">
        <f t="shared" si="0"/>
        <v>6.8999999999999986</v>
      </c>
      <c r="E5">
        <v>14</v>
      </c>
      <c r="F5">
        <v>15.675000000000001</v>
      </c>
      <c r="G5">
        <v>10.198</v>
      </c>
      <c r="H5">
        <f t="shared" si="1"/>
        <v>5.4770000000000003</v>
      </c>
      <c r="I5">
        <f t="shared" si="2"/>
        <v>17.612470999999974</v>
      </c>
      <c r="J5">
        <f t="shared" si="3"/>
        <v>0.19142882566562713</v>
      </c>
    </row>
    <row r="6" spans="1:12" x14ac:dyDescent="0.2">
      <c r="I6">
        <f>AVERAGE(I1:I5)</f>
        <v>17.174945199999989</v>
      </c>
    </row>
    <row r="7" spans="1:12" x14ac:dyDescent="0.2">
      <c r="A7">
        <v>10</v>
      </c>
      <c r="B7">
        <f>5.893*POWER(10,-4)</f>
        <v>5.8929999999999996E-4</v>
      </c>
      <c r="D7">
        <f>I6/(4*A7*B7)</f>
        <v>728.61637536059686</v>
      </c>
      <c r="E7">
        <f>SQRT(SUM(J1:J5)/4)</f>
        <v>1.0700681915003005</v>
      </c>
      <c r="F7">
        <f>E7/(4*A7*B7)</f>
        <v>45.395731864088773</v>
      </c>
    </row>
    <row r="8" spans="1:12" x14ac:dyDescent="0.2">
      <c r="A8">
        <v>1.4999999999999999E-2</v>
      </c>
    </row>
    <row r="14" spans="1:12" x14ac:dyDescent="0.2">
      <c r="G14">
        <v>50.029000000000003</v>
      </c>
      <c r="H14">
        <v>17.594000000000001</v>
      </c>
      <c r="I14">
        <f>G14-H14</f>
        <v>32.435000000000002</v>
      </c>
    </row>
    <row r="16" spans="1:12" x14ac:dyDescent="0.2">
      <c r="A16">
        <v>1</v>
      </c>
      <c r="B16">
        <v>45.01</v>
      </c>
      <c r="C16">
        <v>44.168999999999997</v>
      </c>
      <c r="D16">
        <f>ABS(B16-C16)</f>
        <v>0.84100000000000108</v>
      </c>
      <c r="E16">
        <f>D16-$D$21</f>
        <v>2.4800000000001932E-2</v>
      </c>
      <c r="F16">
        <f>E16*E16</f>
        <v>6.1504000000009581E-4</v>
      </c>
      <c r="H16">
        <f>5*B7*I14/D21</f>
        <v>0.11709106530262203</v>
      </c>
    </row>
    <row r="17" spans="1:8" x14ac:dyDescent="0.2">
      <c r="A17">
        <v>2</v>
      </c>
      <c r="B17">
        <v>44.094999999999999</v>
      </c>
      <c r="C17">
        <v>43.276000000000003</v>
      </c>
      <c r="D17">
        <f t="shared" ref="D17:D20" si="4">ABS(B17-C17)</f>
        <v>0.81899999999999551</v>
      </c>
      <c r="E17">
        <f t="shared" ref="E17:E20" si="5">D17-$D$21</f>
        <v>2.799999999996361E-3</v>
      </c>
      <c r="F17">
        <f t="shared" ref="F17:F20" si="6">E17*E17</f>
        <v>7.8399999999796216E-6</v>
      </c>
      <c r="H17">
        <f>SQRT(POWER(G22/D21,2)+POWER(A8/I14,2))</f>
        <v>2.9259794301155467E-2</v>
      </c>
    </row>
    <row r="18" spans="1:8" x14ac:dyDescent="0.2">
      <c r="A18">
        <v>3</v>
      </c>
      <c r="B18">
        <v>43.195</v>
      </c>
      <c r="C18">
        <v>42.381999999999998</v>
      </c>
      <c r="D18">
        <f t="shared" si="4"/>
        <v>0.81300000000000239</v>
      </c>
      <c r="E18">
        <f t="shared" si="5"/>
        <v>-3.199999999996761E-3</v>
      </c>
      <c r="F18">
        <f t="shared" si="6"/>
        <v>1.023999999997927E-5</v>
      </c>
      <c r="H18">
        <f>H16*H17</f>
        <v>3.4260604852578828E-3</v>
      </c>
    </row>
    <row r="19" spans="1:8" x14ac:dyDescent="0.2">
      <c r="A19">
        <v>4</v>
      </c>
      <c r="B19">
        <v>42.23</v>
      </c>
      <c r="C19">
        <v>41.411000000000001</v>
      </c>
      <c r="D19">
        <f t="shared" si="4"/>
        <v>0.81899999999999551</v>
      </c>
      <c r="E19">
        <f t="shared" si="5"/>
        <v>2.799999999996361E-3</v>
      </c>
      <c r="F19">
        <f t="shared" si="6"/>
        <v>7.8399999999796216E-6</v>
      </c>
    </row>
    <row r="20" spans="1:8" x14ac:dyDescent="0.2">
      <c r="A20">
        <v>5</v>
      </c>
      <c r="B20">
        <v>41.204000000000001</v>
      </c>
      <c r="C20">
        <v>40.414999999999999</v>
      </c>
      <c r="D20">
        <f t="shared" si="4"/>
        <v>0.78900000000000148</v>
      </c>
      <c r="E20">
        <f t="shared" si="5"/>
        <v>-2.719999999999767E-2</v>
      </c>
      <c r="F20">
        <f t="shared" si="6"/>
        <v>7.3983999999987322E-4</v>
      </c>
    </row>
    <row r="21" spans="1:8" x14ac:dyDescent="0.2">
      <c r="D21">
        <f>AVERAGE(D16:D20)</f>
        <v>0.81619999999999915</v>
      </c>
      <c r="F21">
        <f>SUM(F16:F20)</f>
        <v>1.3807999999999074E-3</v>
      </c>
    </row>
    <row r="22" spans="1:8" x14ac:dyDescent="0.2">
      <c r="F22">
        <f>F21/4</f>
        <v>3.4519999999997684E-4</v>
      </c>
      <c r="G22">
        <f>SQRT(F22+A8*A8)</f>
        <v>2.3878860944357812E-2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处理好的</vt:lpstr>
      <vt:lpstr>真原数据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cookie</cp:lastModifiedBy>
  <dcterms:created xsi:type="dcterms:W3CDTF">2023-04-25T01:18:05Z</dcterms:created>
  <dcterms:modified xsi:type="dcterms:W3CDTF">2023-05-07T16:00:23Z</dcterms:modified>
</cp:coreProperties>
</file>