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90" activeTab="1"/>
  </bookViews>
  <sheets>
    <sheet name="工作表1" sheetId="1" r:id="rId1"/>
    <sheet name="工作表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E16" i="2" s="1"/>
  <c r="E13" i="2" l="1"/>
  <c r="E7" i="2" l="1"/>
  <c r="E9" i="2"/>
  <c r="E8" i="2"/>
  <c r="E6" i="2"/>
  <c r="E11" i="2" l="1"/>
  <c r="E10" i="2"/>
  <c r="E12" i="2" s="1"/>
  <c r="E14" i="2" s="1"/>
  <c r="E17" i="2" s="1"/>
  <c r="E15" i="2" s="1"/>
  <c r="C2" i="1"/>
  <c r="E11" i="1" s="1"/>
  <c r="E25" i="1"/>
  <c r="E3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E3" i="1"/>
  <c r="D3" i="1"/>
  <c r="D4" i="1"/>
  <c r="D5" i="1"/>
  <c r="D6" i="1"/>
  <c r="D7" i="1"/>
  <c r="D8" i="1"/>
  <c r="D9" i="1"/>
  <c r="D10" i="1"/>
  <c r="D2" i="1"/>
  <c r="E2" i="1" l="1"/>
  <c r="E33" i="1"/>
  <c r="E17" i="1"/>
  <c r="E8" i="1"/>
  <c r="E26" i="1"/>
  <c r="E13" i="1"/>
  <c r="E34" i="1"/>
  <c r="E21" i="1"/>
  <c r="E7" i="1"/>
  <c r="E29" i="1"/>
  <c r="E18" i="1"/>
  <c r="E4" i="1"/>
  <c r="E30" i="1"/>
  <c r="E22" i="1"/>
  <c r="E14" i="1"/>
  <c r="E10" i="1"/>
  <c r="E6" i="1"/>
  <c r="E36" i="1"/>
  <c r="E32" i="1"/>
  <c r="E28" i="1"/>
  <c r="E24" i="1"/>
  <c r="E20" i="1"/>
  <c r="E16" i="1"/>
  <c r="E12" i="1"/>
  <c r="E9" i="1"/>
  <c r="E5" i="1"/>
  <c r="E35" i="1"/>
  <c r="E31" i="1"/>
  <c r="E27" i="1"/>
  <c r="E23" i="1"/>
  <c r="E19" i="1"/>
  <c r="E15" i="1"/>
</calcChain>
</file>

<file path=xl/sharedStrings.xml><?xml version="1.0" encoding="utf-8"?>
<sst xmlns="http://schemas.openxmlformats.org/spreadsheetml/2006/main" count="56" uniqueCount="56">
  <si>
    <t>degree</t>
    <phoneticPr fontId="1" type="noConversion"/>
  </si>
  <si>
    <t>S</t>
    <phoneticPr fontId="1" type="noConversion"/>
  </si>
  <si>
    <t>R</t>
    <phoneticPr fontId="1" type="noConversion"/>
  </si>
  <si>
    <t>Theta</t>
    <phoneticPr fontId="1" type="noConversion"/>
  </si>
  <si>
    <t>模數</t>
    <phoneticPr fontId="1" type="noConversion"/>
  </si>
  <si>
    <t>齒數</t>
    <phoneticPr fontId="1" type="noConversion"/>
  </si>
  <si>
    <t>標準壓力角</t>
    <phoneticPr fontId="1" type="noConversion"/>
  </si>
  <si>
    <t>標準圓直徑</t>
    <phoneticPr fontId="1" type="noConversion"/>
  </si>
  <si>
    <t>基圓直徑</t>
    <phoneticPr fontId="1" type="noConversion"/>
  </si>
  <si>
    <t>齒冠高</t>
    <phoneticPr fontId="1" type="noConversion"/>
  </si>
  <si>
    <t>全齒深</t>
    <phoneticPr fontId="1" type="noConversion"/>
  </si>
  <si>
    <t>齒頂圓直徑</t>
    <phoneticPr fontId="1" type="noConversion"/>
  </si>
  <si>
    <t>齒底圓直徑</t>
    <phoneticPr fontId="1" type="noConversion"/>
  </si>
  <si>
    <t>計算項目</t>
    <phoneticPr fontId="1" type="noConversion"/>
  </si>
  <si>
    <t>記號</t>
    <phoneticPr fontId="1" type="noConversion"/>
  </si>
  <si>
    <t>計算公式</t>
    <phoneticPr fontId="1" type="noConversion"/>
  </si>
  <si>
    <t>值</t>
    <phoneticPr fontId="1" type="noConversion"/>
  </si>
  <si>
    <t>中心距離</t>
    <phoneticPr fontId="1" type="noConversion"/>
  </si>
  <si>
    <t>序號</t>
    <phoneticPr fontId="1" type="noConversion"/>
  </si>
  <si>
    <t>m</t>
    <phoneticPr fontId="1" type="noConversion"/>
  </si>
  <si>
    <t>z</t>
    <phoneticPr fontId="1" type="noConversion"/>
  </si>
  <si>
    <t>D</t>
    <phoneticPr fontId="1" type="noConversion"/>
  </si>
  <si>
    <t xml:space="preserve"> Db</t>
    <phoneticPr fontId="1" type="noConversion"/>
  </si>
  <si>
    <t>Ha</t>
    <phoneticPr fontId="1" type="noConversion"/>
  </si>
  <si>
    <t>H</t>
    <phoneticPr fontId="1" type="noConversion"/>
  </si>
  <si>
    <t>Da</t>
    <phoneticPr fontId="1" type="noConversion"/>
  </si>
  <si>
    <t>Df</t>
    <phoneticPr fontId="1" type="noConversion"/>
  </si>
  <si>
    <t>a</t>
    <phoneticPr fontId="1" type="noConversion"/>
  </si>
  <si>
    <t>設定值</t>
    <phoneticPr fontId="1" type="noConversion"/>
  </si>
  <si>
    <t>zm</t>
    <phoneticPr fontId="1" type="noConversion"/>
  </si>
  <si>
    <t>Dcosα</t>
    <phoneticPr fontId="1" type="noConversion"/>
  </si>
  <si>
    <t>α</t>
    <phoneticPr fontId="1" type="noConversion"/>
  </si>
  <si>
    <t>1.00m</t>
    <phoneticPr fontId="1" type="noConversion"/>
  </si>
  <si>
    <t>2.25m</t>
    <phoneticPr fontId="1" type="noConversion"/>
  </si>
  <si>
    <t>D+2m</t>
    <phoneticPr fontId="1" type="noConversion"/>
  </si>
  <si>
    <t>D-2.5m</t>
    <phoneticPr fontId="1" type="noConversion"/>
  </si>
  <si>
    <t>(Z1+Z2)m/2</t>
    <phoneticPr fontId="1" type="noConversion"/>
  </si>
  <si>
    <t>Sa</t>
    <phoneticPr fontId="1" type="noConversion"/>
  </si>
  <si>
    <t>Ψ</t>
  </si>
  <si>
    <t>Ψ*Da</t>
    <phoneticPr fontId="1" type="noConversion"/>
  </si>
  <si>
    <t>齒頂圓弧齒厚半角</t>
    <phoneticPr fontId="1" type="noConversion"/>
  </si>
  <si>
    <t>齒頂圓壓力角</t>
    <phoneticPr fontId="1" type="noConversion"/>
  </si>
  <si>
    <t>αa</t>
    <phoneticPr fontId="1" type="noConversion"/>
  </si>
  <si>
    <t>漸開線含數α</t>
    <phoneticPr fontId="1" type="noConversion"/>
  </si>
  <si>
    <t>漸開線含數αa</t>
    <phoneticPr fontId="1" type="noConversion"/>
  </si>
  <si>
    <t>invα</t>
    <phoneticPr fontId="1" type="noConversion"/>
  </si>
  <si>
    <t>invαa</t>
    <phoneticPr fontId="1" type="noConversion"/>
  </si>
  <si>
    <t>tanα-α</t>
    <phoneticPr fontId="1" type="noConversion"/>
  </si>
  <si>
    <t>tanαa-αa</t>
    <phoneticPr fontId="1" type="noConversion"/>
  </si>
  <si>
    <t>(π/2*z)+((2*tanα)/z)+(invα-invαa)</t>
    <phoneticPr fontId="1" type="noConversion"/>
  </si>
  <si>
    <t>acos(Db/Da)</t>
    <phoneticPr fontId="1" type="noConversion"/>
  </si>
  <si>
    <t>轉位系數</t>
    <phoneticPr fontId="1" type="noConversion"/>
  </si>
  <si>
    <t>x</t>
    <phoneticPr fontId="1" type="noConversion"/>
  </si>
  <si>
    <t>齒厚(齒頂寬)</t>
    <phoneticPr fontId="1" type="noConversion"/>
  </si>
  <si>
    <t>齒數1</t>
    <phoneticPr fontId="1" type="noConversion"/>
  </si>
  <si>
    <t>齒數2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</si>
</sst>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left" vertical="center"/>
    </xf>
    <xf numFmtId="0" fontId="0" fillId="5" borderId="0" xfId="0" applyFill="1">
      <alignment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2" sqref="E2"/>
    </sheetView>
  </sheetViews>
  <sheetFormatPr defaultRowHeight="16.5" x14ac:dyDescent="0.25"/>
  <cols>
    <col min="1" max="1" width="3.125" style="1" customWidth="1"/>
    <col min="2" max="5" width="9" style="1"/>
  </cols>
  <sheetData>
    <row r="1" spans="2:5" x14ac:dyDescent="0.25">
      <c r="B1" s="2" t="s">
        <v>0</v>
      </c>
      <c r="C1" s="2" t="s">
        <v>2</v>
      </c>
      <c r="D1" s="2" t="s">
        <v>3</v>
      </c>
      <c r="E1" s="2" t="s">
        <v>1</v>
      </c>
    </row>
    <row r="2" spans="2:5" x14ac:dyDescent="0.25">
      <c r="B2" s="5">
        <v>10</v>
      </c>
      <c r="C2" s="6">
        <f>工作表2!E7/2</f>
        <v>46.984631039295422</v>
      </c>
      <c r="D2" s="7">
        <f>B2*(PI()/180)</f>
        <v>0.17453292519943295</v>
      </c>
      <c r="E2" s="7">
        <f>$C$2*D2</f>
        <v>8.2003650947043027</v>
      </c>
    </row>
    <row r="3" spans="2:5" x14ac:dyDescent="0.25">
      <c r="B3" s="5">
        <v>20</v>
      </c>
      <c r="C3" s="7"/>
      <c r="D3" s="7">
        <f t="shared" ref="D3:D37" si="0">B3*(PI()/180)</f>
        <v>0.3490658503988659</v>
      </c>
      <c r="E3" s="7">
        <f t="shared" ref="E3:E37" si="1">$C$2*D3</f>
        <v>16.400730189408605</v>
      </c>
    </row>
    <row r="4" spans="2:5" x14ac:dyDescent="0.25">
      <c r="B4" s="5">
        <v>30</v>
      </c>
      <c r="C4" s="7"/>
      <c r="D4" s="7">
        <f t="shared" si="0"/>
        <v>0.52359877559829882</v>
      </c>
      <c r="E4" s="7">
        <f t="shared" si="1"/>
        <v>24.601095284112908</v>
      </c>
    </row>
    <row r="5" spans="2:5" x14ac:dyDescent="0.25">
      <c r="B5" s="5">
        <v>40</v>
      </c>
      <c r="C5" s="7"/>
      <c r="D5" s="7">
        <f t="shared" si="0"/>
        <v>0.69813170079773179</v>
      </c>
      <c r="E5" s="7">
        <f t="shared" si="1"/>
        <v>32.801460378817211</v>
      </c>
    </row>
    <row r="6" spans="2:5" x14ac:dyDescent="0.25">
      <c r="B6" s="5">
        <v>50</v>
      </c>
      <c r="C6" s="7"/>
      <c r="D6" s="7">
        <f t="shared" si="0"/>
        <v>0.87266462599716477</v>
      </c>
      <c r="E6" s="7">
        <f t="shared" si="1"/>
        <v>41.001825473521521</v>
      </c>
    </row>
    <row r="7" spans="2:5" x14ac:dyDescent="0.25">
      <c r="B7" s="5">
        <v>60</v>
      </c>
      <c r="C7" s="7"/>
      <c r="D7" s="7">
        <f t="shared" si="0"/>
        <v>1.0471975511965976</v>
      </c>
      <c r="E7" s="7">
        <f t="shared" si="1"/>
        <v>49.202190568225816</v>
      </c>
    </row>
    <row r="8" spans="2:5" x14ac:dyDescent="0.25">
      <c r="B8" s="5">
        <v>70</v>
      </c>
      <c r="C8" s="7"/>
      <c r="D8" s="7">
        <f t="shared" si="0"/>
        <v>1.2217304763960306</v>
      </c>
      <c r="E8" s="7">
        <f t="shared" si="1"/>
        <v>57.402555662930126</v>
      </c>
    </row>
    <row r="9" spans="2:5" x14ac:dyDescent="0.25">
      <c r="B9" s="5">
        <v>80</v>
      </c>
      <c r="C9" s="7"/>
      <c r="D9" s="7">
        <f t="shared" si="0"/>
        <v>1.3962634015954636</v>
      </c>
      <c r="E9" s="7">
        <f t="shared" si="1"/>
        <v>65.602920757634422</v>
      </c>
    </row>
    <row r="10" spans="2:5" x14ac:dyDescent="0.25">
      <c r="B10" s="5">
        <v>90</v>
      </c>
      <c r="C10" s="7"/>
      <c r="D10" s="7">
        <f t="shared" si="0"/>
        <v>1.5707963267948966</v>
      </c>
      <c r="E10" s="7">
        <f t="shared" si="1"/>
        <v>73.803285852338732</v>
      </c>
    </row>
    <row r="11" spans="2:5" x14ac:dyDescent="0.25">
      <c r="B11" s="8">
        <v>100</v>
      </c>
      <c r="C11" s="9"/>
      <c r="D11" s="9">
        <f t="shared" si="0"/>
        <v>1.7453292519943295</v>
      </c>
      <c r="E11" s="9">
        <f t="shared" si="1"/>
        <v>82.003650947043042</v>
      </c>
    </row>
    <row r="12" spans="2:5" x14ac:dyDescent="0.25">
      <c r="B12" s="8">
        <v>110</v>
      </c>
      <c r="C12" s="9"/>
      <c r="D12" s="9">
        <f t="shared" si="0"/>
        <v>1.9198621771937625</v>
      </c>
      <c r="E12" s="9">
        <f t="shared" si="1"/>
        <v>90.204016041747337</v>
      </c>
    </row>
    <row r="13" spans="2:5" x14ac:dyDescent="0.25">
      <c r="B13" s="8">
        <v>120</v>
      </c>
      <c r="C13" s="9"/>
      <c r="D13" s="9">
        <f t="shared" si="0"/>
        <v>2.0943951023931953</v>
      </c>
      <c r="E13" s="9">
        <f t="shared" si="1"/>
        <v>98.404381136451633</v>
      </c>
    </row>
    <row r="14" spans="2:5" x14ac:dyDescent="0.25">
      <c r="B14" s="8">
        <v>130</v>
      </c>
      <c r="C14" s="9"/>
      <c r="D14" s="9">
        <f t="shared" si="0"/>
        <v>2.2689280275926285</v>
      </c>
      <c r="E14" s="9">
        <f t="shared" si="1"/>
        <v>106.60474623115596</v>
      </c>
    </row>
    <row r="15" spans="2:5" x14ac:dyDescent="0.25">
      <c r="B15" s="8">
        <v>140</v>
      </c>
      <c r="C15" s="9"/>
      <c r="D15" s="9">
        <f t="shared" si="0"/>
        <v>2.4434609527920612</v>
      </c>
      <c r="E15" s="9">
        <f t="shared" si="1"/>
        <v>114.80511132586025</v>
      </c>
    </row>
    <row r="16" spans="2:5" x14ac:dyDescent="0.25">
      <c r="B16" s="8">
        <v>150</v>
      </c>
      <c r="C16" s="9"/>
      <c r="D16" s="9">
        <f t="shared" si="0"/>
        <v>2.6179938779914944</v>
      </c>
      <c r="E16" s="9">
        <f t="shared" si="1"/>
        <v>123.00547642056456</v>
      </c>
    </row>
    <row r="17" spans="2:5" x14ac:dyDescent="0.25">
      <c r="B17" s="8">
        <v>160</v>
      </c>
      <c r="C17" s="9"/>
      <c r="D17" s="9">
        <f t="shared" si="0"/>
        <v>2.7925268031909272</v>
      </c>
      <c r="E17" s="9">
        <f t="shared" si="1"/>
        <v>131.20584151526884</v>
      </c>
    </row>
    <row r="18" spans="2:5" x14ac:dyDescent="0.25">
      <c r="B18" s="8">
        <v>170</v>
      </c>
      <c r="C18" s="9"/>
      <c r="D18" s="9">
        <f t="shared" si="0"/>
        <v>2.9670597283903604</v>
      </c>
      <c r="E18" s="9">
        <f t="shared" si="1"/>
        <v>139.40620660997317</v>
      </c>
    </row>
    <row r="19" spans="2:5" x14ac:dyDescent="0.25">
      <c r="B19" s="8">
        <v>180</v>
      </c>
      <c r="C19" s="9"/>
      <c r="D19" s="9">
        <f t="shared" si="0"/>
        <v>3.1415926535897931</v>
      </c>
      <c r="E19" s="9">
        <f t="shared" si="1"/>
        <v>147.60657170467746</v>
      </c>
    </row>
    <row r="20" spans="2:5" x14ac:dyDescent="0.25">
      <c r="B20" s="3">
        <v>190</v>
      </c>
      <c r="C20" s="4"/>
      <c r="D20" s="4">
        <f t="shared" si="0"/>
        <v>3.3161255787892263</v>
      </c>
      <c r="E20" s="4">
        <f t="shared" si="1"/>
        <v>155.80693679938179</v>
      </c>
    </row>
    <row r="21" spans="2:5" x14ac:dyDescent="0.25">
      <c r="B21" s="3">
        <v>200</v>
      </c>
      <c r="C21" s="4"/>
      <c r="D21" s="4">
        <f t="shared" si="0"/>
        <v>3.4906585039886591</v>
      </c>
      <c r="E21" s="4">
        <f t="shared" si="1"/>
        <v>164.00730189408608</v>
      </c>
    </row>
    <row r="22" spans="2:5" x14ac:dyDescent="0.25">
      <c r="B22" s="3">
        <v>210</v>
      </c>
      <c r="C22" s="4"/>
      <c r="D22" s="4">
        <f t="shared" si="0"/>
        <v>3.6651914291880923</v>
      </c>
      <c r="E22" s="4">
        <f t="shared" si="1"/>
        <v>172.20766698879038</v>
      </c>
    </row>
    <row r="23" spans="2:5" x14ac:dyDescent="0.25">
      <c r="B23" s="3">
        <v>220</v>
      </c>
      <c r="C23" s="4"/>
      <c r="D23" s="4">
        <f t="shared" si="0"/>
        <v>3.839724354387525</v>
      </c>
      <c r="E23" s="4">
        <f t="shared" si="1"/>
        <v>180.40803208349467</v>
      </c>
    </row>
    <row r="24" spans="2:5" x14ac:dyDescent="0.25">
      <c r="B24" s="3">
        <v>230</v>
      </c>
      <c r="C24" s="4"/>
      <c r="D24" s="4">
        <f t="shared" si="0"/>
        <v>4.0142572795869578</v>
      </c>
      <c r="E24" s="4">
        <f t="shared" si="1"/>
        <v>188.60839717819897</v>
      </c>
    </row>
    <row r="25" spans="2:5" x14ac:dyDescent="0.25">
      <c r="B25" s="3">
        <v>240</v>
      </c>
      <c r="C25" s="4"/>
      <c r="D25" s="4">
        <f t="shared" si="0"/>
        <v>4.1887902047863905</v>
      </c>
      <c r="E25" s="4">
        <f t="shared" si="1"/>
        <v>196.80876227290327</v>
      </c>
    </row>
    <row r="26" spans="2:5" x14ac:dyDescent="0.25">
      <c r="B26" s="3">
        <v>250</v>
      </c>
      <c r="C26" s="4"/>
      <c r="D26" s="4">
        <f t="shared" si="0"/>
        <v>4.3633231299858242</v>
      </c>
      <c r="E26" s="4">
        <f t="shared" si="1"/>
        <v>205.00912736760762</v>
      </c>
    </row>
    <row r="27" spans="2:5" x14ac:dyDescent="0.25">
      <c r="B27" s="3">
        <v>260</v>
      </c>
      <c r="C27" s="4"/>
      <c r="D27" s="4">
        <f t="shared" si="0"/>
        <v>4.5378560551852569</v>
      </c>
      <c r="E27" s="4">
        <f t="shared" si="1"/>
        <v>213.20949246231191</v>
      </c>
    </row>
    <row r="28" spans="2:5" x14ac:dyDescent="0.25">
      <c r="B28" s="3">
        <v>270</v>
      </c>
      <c r="C28" s="4"/>
      <c r="D28" s="4">
        <f t="shared" si="0"/>
        <v>4.7123889803846897</v>
      </c>
      <c r="E28" s="4">
        <f t="shared" si="1"/>
        <v>221.40985755701621</v>
      </c>
    </row>
    <row r="29" spans="2:5" x14ac:dyDescent="0.25">
      <c r="B29" s="10">
        <v>280</v>
      </c>
      <c r="C29" s="11"/>
      <c r="D29" s="11">
        <f t="shared" si="0"/>
        <v>4.8869219055841224</v>
      </c>
      <c r="E29" s="11">
        <f t="shared" si="1"/>
        <v>229.61022265172051</v>
      </c>
    </row>
    <row r="30" spans="2:5" x14ac:dyDescent="0.25">
      <c r="B30" s="10">
        <v>290</v>
      </c>
      <c r="C30" s="11"/>
      <c r="D30" s="11">
        <f t="shared" si="0"/>
        <v>5.0614548307835561</v>
      </c>
      <c r="E30" s="11">
        <f t="shared" si="1"/>
        <v>237.81058774642483</v>
      </c>
    </row>
    <row r="31" spans="2:5" x14ac:dyDescent="0.25">
      <c r="B31" s="10">
        <v>300</v>
      </c>
      <c r="C31" s="11"/>
      <c r="D31" s="11">
        <f t="shared" si="0"/>
        <v>5.2359877559829888</v>
      </c>
      <c r="E31" s="11">
        <f t="shared" si="1"/>
        <v>246.01095284112913</v>
      </c>
    </row>
    <row r="32" spans="2:5" x14ac:dyDescent="0.25">
      <c r="B32" s="10">
        <v>310</v>
      </c>
      <c r="C32" s="11"/>
      <c r="D32" s="11">
        <f t="shared" si="0"/>
        <v>5.4105206811824216</v>
      </c>
      <c r="E32" s="11">
        <f t="shared" si="1"/>
        <v>254.21131793583342</v>
      </c>
    </row>
    <row r="33" spans="2:5" x14ac:dyDescent="0.25">
      <c r="B33" s="10">
        <v>320</v>
      </c>
      <c r="C33" s="11"/>
      <c r="D33" s="11">
        <f t="shared" si="0"/>
        <v>5.5850536063818543</v>
      </c>
      <c r="E33" s="11">
        <f t="shared" si="1"/>
        <v>262.41168303053769</v>
      </c>
    </row>
    <row r="34" spans="2:5" x14ac:dyDescent="0.25">
      <c r="B34" s="10">
        <v>330</v>
      </c>
      <c r="C34" s="11"/>
      <c r="D34" s="11">
        <f t="shared" si="0"/>
        <v>5.7595865315812871</v>
      </c>
      <c r="E34" s="11">
        <f t="shared" si="1"/>
        <v>270.61204812524198</v>
      </c>
    </row>
    <row r="35" spans="2:5" x14ac:dyDescent="0.25">
      <c r="B35" s="10">
        <v>340</v>
      </c>
      <c r="C35" s="11"/>
      <c r="D35" s="11">
        <f t="shared" si="0"/>
        <v>5.9341194567807207</v>
      </c>
      <c r="E35" s="11">
        <f t="shared" si="1"/>
        <v>278.81241321994634</v>
      </c>
    </row>
    <row r="36" spans="2:5" x14ac:dyDescent="0.25">
      <c r="B36" s="10">
        <v>350</v>
      </c>
      <c r="C36" s="11"/>
      <c r="D36" s="11">
        <f t="shared" si="0"/>
        <v>6.1086523819801535</v>
      </c>
      <c r="E36" s="11">
        <f t="shared" si="1"/>
        <v>287.01277831465063</v>
      </c>
    </row>
    <row r="37" spans="2:5" x14ac:dyDescent="0.25">
      <c r="B37" s="10">
        <v>360</v>
      </c>
      <c r="C37" s="11"/>
      <c r="D37" s="11">
        <f t="shared" si="0"/>
        <v>6.2831853071795862</v>
      </c>
      <c r="E37" s="11">
        <f t="shared" si="1"/>
        <v>295.21314340935493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>
      <selection activeCell="A15" sqref="A15:XFD15"/>
    </sheetView>
  </sheetViews>
  <sheetFormatPr defaultRowHeight="16.5" x14ac:dyDescent="0.25"/>
  <cols>
    <col min="1" max="1" width="5.5" style="13" bestFit="1" customWidth="1"/>
    <col min="2" max="2" width="16.5" style="12" customWidth="1"/>
    <col min="3" max="3" width="16.375" style="12" customWidth="1"/>
    <col min="4" max="4" width="35.625" style="12" bestFit="1" customWidth="1"/>
    <col min="5" max="5" width="15.5" style="12" customWidth="1"/>
    <col min="7" max="8" width="9" style="31"/>
  </cols>
  <sheetData>
    <row r="1" spans="1:8" s="21" customFormat="1" x14ac:dyDescent="0.25">
      <c r="A1" s="14" t="s">
        <v>18</v>
      </c>
      <c r="B1" s="20" t="s">
        <v>13</v>
      </c>
      <c r="C1" s="20" t="s">
        <v>14</v>
      </c>
      <c r="D1" s="20" t="s">
        <v>15</v>
      </c>
      <c r="E1" s="20" t="s">
        <v>16</v>
      </c>
      <c r="G1" s="30" t="s">
        <v>54</v>
      </c>
      <c r="H1" s="30" t="s">
        <v>55</v>
      </c>
    </row>
    <row r="2" spans="1:8" s="26" customFormat="1" x14ac:dyDescent="0.25">
      <c r="A2" s="22">
        <v>1</v>
      </c>
      <c r="B2" s="23" t="s">
        <v>4</v>
      </c>
      <c r="C2" s="24" t="s">
        <v>19</v>
      </c>
      <c r="D2" s="27" t="s">
        <v>28</v>
      </c>
      <c r="E2" s="25">
        <v>5</v>
      </c>
      <c r="G2" s="25">
        <f>E4</f>
        <v>20</v>
      </c>
      <c r="H2" s="23">
        <v>30</v>
      </c>
    </row>
    <row r="3" spans="1:8" s="18" customFormat="1" x14ac:dyDescent="0.25">
      <c r="A3" s="14">
        <v>2</v>
      </c>
      <c r="B3" s="15" t="s">
        <v>6</v>
      </c>
      <c r="C3" s="19" t="s">
        <v>31</v>
      </c>
      <c r="D3" s="28"/>
      <c r="E3" s="17">
        <v>20</v>
      </c>
      <c r="G3" s="15"/>
      <c r="H3" s="15"/>
    </row>
    <row r="4" spans="1:8" s="26" customFormat="1" x14ac:dyDescent="0.25">
      <c r="A4" s="22">
        <v>3</v>
      </c>
      <c r="B4" s="23" t="s">
        <v>5</v>
      </c>
      <c r="C4" s="24" t="s">
        <v>20</v>
      </c>
      <c r="D4" s="28"/>
      <c r="E4" s="25">
        <v>20</v>
      </c>
      <c r="G4" s="23"/>
      <c r="H4" s="23"/>
    </row>
    <row r="5" spans="1:8" s="18" customFormat="1" x14ac:dyDescent="0.25">
      <c r="A5" s="14">
        <v>4</v>
      </c>
      <c r="B5" s="15" t="s">
        <v>51</v>
      </c>
      <c r="C5" s="16" t="s">
        <v>52</v>
      </c>
      <c r="D5" s="29"/>
      <c r="E5" s="17">
        <v>0</v>
      </c>
      <c r="G5" s="15"/>
      <c r="H5" s="15"/>
    </row>
    <row r="6" spans="1:8" s="26" customFormat="1" x14ac:dyDescent="0.25">
      <c r="A6" s="22">
        <v>5</v>
      </c>
      <c r="B6" s="23" t="s">
        <v>7</v>
      </c>
      <c r="C6" s="24" t="s">
        <v>21</v>
      </c>
      <c r="D6" s="24" t="s">
        <v>29</v>
      </c>
      <c r="E6" s="25">
        <f>E4*E2</f>
        <v>100</v>
      </c>
      <c r="G6" s="23"/>
      <c r="H6" s="23"/>
    </row>
    <row r="7" spans="1:8" s="18" customFormat="1" x14ac:dyDescent="0.25">
      <c r="A7" s="14">
        <v>6</v>
      </c>
      <c r="B7" s="15" t="s">
        <v>8</v>
      </c>
      <c r="C7" s="16" t="s">
        <v>22</v>
      </c>
      <c r="D7" s="16" t="s">
        <v>30</v>
      </c>
      <c r="E7" s="17">
        <f>E6*COS(E3*PI()/180)</f>
        <v>93.969262078590845</v>
      </c>
      <c r="G7" s="15"/>
      <c r="H7" s="15"/>
    </row>
    <row r="8" spans="1:8" s="26" customFormat="1" x14ac:dyDescent="0.25">
      <c r="A8" s="22">
        <v>7</v>
      </c>
      <c r="B8" s="23" t="s">
        <v>9</v>
      </c>
      <c r="C8" s="24" t="s">
        <v>23</v>
      </c>
      <c r="D8" s="24" t="s">
        <v>32</v>
      </c>
      <c r="E8" s="25">
        <f>1*E2</f>
        <v>5</v>
      </c>
      <c r="G8" s="23"/>
      <c r="H8" s="23"/>
    </row>
    <row r="9" spans="1:8" s="18" customFormat="1" x14ac:dyDescent="0.25">
      <c r="A9" s="14">
        <v>8</v>
      </c>
      <c r="B9" s="15" t="s">
        <v>10</v>
      </c>
      <c r="C9" s="16" t="s">
        <v>24</v>
      </c>
      <c r="D9" s="16" t="s">
        <v>33</v>
      </c>
      <c r="E9" s="17">
        <f>2.25*E2</f>
        <v>11.25</v>
      </c>
      <c r="G9" s="15"/>
      <c r="H9" s="15"/>
    </row>
    <row r="10" spans="1:8" s="26" customFormat="1" x14ac:dyDescent="0.25">
      <c r="A10" s="22">
        <v>9</v>
      </c>
      <c r="B10" s="23" t="s">
        <v>11</v>
      </c>
      <c r="C10" s="24" t="s">
        <v>25</v>
      </c>
      <c r="D10" s="24" t="s">
        <v>34</v>
      </c>
      <c r="E10" s="25">
        <f>E6+2*E2*(1+E5)</f>
        <v>110</v>
      </c>
      <c r="G10" s="23"/>
      <c r="H10" s="23"/>
    </row>
    <row r="11" spans="1:8" s="18" customFormat="1" x14ac:dyDescent="0.25">
      <c r="A11" s="14">
        <v>10</v>
      </c>
      <c r="B11" s="15" t="s">
        <v>12</v>
      </c>
      <c r="C11" s="16" t="s">
        <v>26</v>
      </c>
      <c r="D11" s="16" t="s">
        <v>35</v>
      </c>
      <c r="E11" s="17">
        <f>E6-2.5*E2</f>
        <v>87.5</v>
      </c>
      <c r="G11" s="15"/>
      <c r="H11" s="15"/>
    </row>
    <row r="12" spans="1:8" s="26" customFormat="1" x14ac:dyDescent="0.25">
      <c r="A12" s="22">
        <v>11</v>
      </c>
      <c r="B12" s="23" t="s">
        <v>41</v>
      </c>
      <c r="C12" s="24" t="s">
        <v>42</v>
      </c>
      <c r="D12" s="24" t="s">
        <v>50</v>
      </c>
      <c r="E12" s="25">
        <f>DEGREES(ACOS(E7/E10))</f>
        <v>31.32125792965132</v>
      </c>
      <c r="G12" s="23"/>
      <c r="H12" s="23"/>
    </row>
    <row r="13" spans="1:8" s="18" customFormat="1" x14ac:dyDescent="0.25">
      <c r="A13" s="14">
        <v>12</v>
      </c>
      <c r="B13" s="15" t="s">
        <v>43</v>
      </c>
      <c r="C13" s="16" t="s">
        <v>45</v>
      </c>
      <c r="D13" s="16" t="s">
        <v>47</v>
      </c>
      <c r="E13" s="17">
        <f>TAN(E3*(PI()/180))-(E3*(PI()/180))</f>
        <v>1.4904383867336446E-2</v>
      </c>
      <c r="G13" s="15"/>
      <c r="H13" s="15"/>
    </row>
    <row r="14" spans="1:8" s="26" customFormat="1" x14ac:dyDescent="0.25">
      <c r="A14" s="22">
        <v>13</v>
      </c>
      <c r="B14" s="23" t="s">
        <v>44</v>
      </c>
      <c r="C14" s="24" t="s">
        <v>46</v>
      </c>
      <c r="D14" s="24" t="s">
        <v>48</v>
      </c>
      <c r="E14" s="25">
        <f>TAN(E12*(PI()/180))-E12*(PI()/180)</f>
        <v>6.1858746362933981E-2</v>
      </c>
      <c r="G14" s="23"/>
      <c r="H14" s="23"/>
    </row>
    <row r="15" spans="1:8" s="18" customFormat="1" x14ac:dyDescent="0.25">
      <c r="A15" s="14">
        <v>14</v>
      </c>
      <c r="B15" s="15" t="s">
        <v>53</v>
      </c>
      <c r="C15" s="19" t="s">
        <v>37</v>
      </c>
      <c r="D15" s="16" t="s">
        <v>39</v>
      </c>
      <c r="E15" s="17">
        <f>E17*E10</f>
        <v>3.4743999228562021</v>
      </c>
      <c r="G15" s="15"/>
      <c r="H15" s="15"/>
    </row>
    <row r="16" spans="1:8" s="26" customFormat="1" x14ac:dyDescent="0.25">
      <c r="A16" s="22">
        <v>15</v>
      </c>
      <c r="B16" s="23" t="s">
        <v>17</v>
      </c>
      <c r="C16" s="24" t="s">
        <v>27</v>
      </c>
      <c r="D16" s="24" t="s">
        <v>36</v>
      </c>
      <c r="E16" s="25">
        <f>(G2+H2)*E2/2</f>
        <v>125</v>
      </c>
      <c r="G16" s="23"/>
      <c r="H16" s="23"/>
    </row>
    <row r="17" spans="1:8" s="18" customFormat="1" x14ac:dyDescent="0.25">
      <c r="A17" s="14">
        <v>16</v>
      </c>
      <c r="B17" s="16" t="s">
        <v>40</v>
      </c>
      <c r="C17" s="16" t="s">
        <v>38</v>
      </c>
      <c r="D17" s="19" t="s">
        <v>49</v>
      </c>
      <c r="E17" s="15">
        <f>PI()/(2*E4)+(2*E5*TAN(E3*(PI()/180)))/E4+(E13-E14)</f>
        <v>3.1585453844147293E-2</v>
      </c>
      <c r="G17" s="15"/>
      <c r="H17" s="15"/>
    </row>
  </sheetData>
  <mergeCells count="1">
    <mergeCell ref="D2:D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企鵝</dc:creator>
  <cp:lastModifiedBy>user</cp:lastModifiedBy>
  <dcterms:created xsi:type="dcterms:W3CDTF">2017-05-30T01:25:38Z</dcterms:created>
  <dcterms:modified xsi:type="dcterms:W3CDTF">2017-06-07T03:36:31Z</dcterms:modified>
</cp:coreProperties>
</file>