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pos\40448091\eSecurity\tests\test01\Docs\"/>
    </mc:Choice>
  </mc:AlternateContent>
  <bookViews>
    <workbookView xWindow="0" yWindow="0" windowWidth="20490" windowHeight="7305"/>
  </bookViews>
  <sheets>
    <sheet name="Sheet2" sheetId="2" r:id="rId1"/>
    <sheet name="Sheet1" sheetId="1" r:id="rId2"/>
    <sheet name="Sheet3" sheetId="3" r:id="rId3"/>
  </sheets>
  <definedNames>
    <definedName name="Scales">Sheet1!$E$3</definedName>
    <definedName name="scales2">Sheet1!$E$3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H13" i="1"/>
  <c r="I16" i="1"/>
  <c r="I9" i="1"/>
  <c r="C65" i="1" l="1"/>
  <c r="C66" i="1" s="1"/>
  <c r="B65" i="1"/>
  <c r="B66" i="1" s="1"/>
  <c r="B67" i="1" s="1"/>
  <c r="B68" i="1" s="1"/>
  <c r="B69" i="1" s="1"/>
  <c r="B70" i="1" s="1"/>
  <c r="D64" i="1"/>
  <c r="E64" i="1" s="1"/>
  <c r="F64" i="1" s="1"/>
  <c r="G64" i="1" s="1"/>
  <c r="C64" i="1"/>
  <c r="B64" i="1"/>
  <c r="C54" i="1"/>
  <c r="C55" i="1" s="1"/>
  <c r="B54" i="1"/>
  <c r="B55" i="1" s="1"/>
  <c r="B56" i="1" s="1"/>
  <c r="B57" i="1" s="1"/>
  <c r="B58" i="1" s="1"/>
  <c r="B59" i="1" s="1"/>
  <c r="B60" i="1" s="1"/>
  <c r="B61" i="1" s="1"/>
  <c r="B62" i="1" s="1"/>
  <c r="B63" i="1" s="1"/>
  <c r="C40" i="1"/>
  <c r="C41" i="1" s="1"/>
  <c r="B40" i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D39" i="1"/>
  <c r="E39" i="1" s="1"/>
  <c r="F39" i="1" s="1"/>
  <c r="G39" i="1" s="1"/>
  <c r="C39" i="1"/>
  <c r="B39" i="1"/>
  <c r="D38" i="1"/>
  <c r="E38" i="1" s="1"/>
  <c r="F38" i="1" s="1"/>
  <c r="G38" i="1" s="1"/>
  <c r="D37" i="1"/>
  <c r="E37" i="1" s="1"/>
  <c r="F37" i="1" s="1"/>
  <c r="G37" i="1" s="1"/>
  <c r="D36" i="1"/>
  <c r="E36" i="1" s="1"/>
  <c r="F36" i="1" s="1"/>
  <c r="G36" i="1" s="1"/>
  <c r="D35" i="1"/>
  <c r="E35" i="1" s="1"/>
  <c r="F35" i="1" s="1"/>
  <c r="G35" i="1" s="1"/>
  <c r="D34" i="1"/>
  <c r="E34" i="1" s="1"/>
  <c r="F34" i="1" s="1"/>
  <c r="G34" i="1" s="1"/>
  <c r="D33" i="1"/>
  <c r="E33" i="1" s="1"/>
  <c r="F33" i="1" s="1"/>
  <c r="G33" i="1" s="1"/>
  <c r="D32" i="1"/>
  <c r="E32" i="1" s="1"/>
  <c r="F32" i="1" s="1"/>
  <c r="G32" i="1" s="1"/>
  <c r="D31" i="1"/>
  <c r="E31" i="1" s="1"/>
  <c r="F31" i="1" s="1"/>
  <c r="G31" i="1" s="1"/>
  <c r="D30" i="1"/>
  <c r="E30" i="1" s="1"/>
  <c r="F30" i="1" s="1"/>
  <c r="G30" i="1" s="1"/>
  <c r="D29" i="1"/>
  <c r="E29" i="1" s="1"/>
  <c r="F29" i="1" s="1"/>
  <c r="G29" i="1" s="1"/>
  <c r="D28" i="1"/>
  <c r="E28" i="1" s="1"/>
  <c r="F28" i="1" s="1"/>
  <c r="G28" i="1" s="1"/>
  <c r="D27" i="1"/>
  <c r="E27" i="1" s="1"/>
  <c r="F27" i="1" s="1"/>
  <c r="G27" i="1" s="1"/>
  <c r="D26" i="1"/>
  <c r="E26" i="1" s="1"/>
  <c r="F26" i="1" s="1"/>
  <c r="G26" i="1" s="1"/>
  <c r="D25" i="1"/>
  <c r="E25" i="1" s="1"/>
  <c r="F25" i="1" s="1"/>
  <c r="G25" i="1" s="1"/>
  <c r="D24" i="1"/>
  <c r="E24" i="1" s="1"/>
  <c r="F24" i="1" s="1"/>
  <c r="G24" i="1" s="1"/>
  <c r="D23" i="1"/>
  <c r="E23" i="1" s="1"/>
  <c r="F23" i="1" s="1"/>
  <c r="G23" i="1" s="1"/>
  <c r="D22" i="1"/>
  <c r="E22" i="1" s="1"/>
  <c r="F22" i="1" s="1"/>
  <c r="G22" i="1" s="1"/>
  <c r="E21" i="1"/>
  <c r="F21" i="1" s="1"/>
  <c r="G21" i="1" s="1"/>
  <c r="D21" i="1"/>
  <c r="C21" i="1"/>
  <c r="C19" i="1"/>
  <c r="B33" i="1"/>
  <c r="B34" i="1" s="1"/>
  <c r="B35" i="1" s="1"/>
  <c r="B36" i="1" s="1"/>
  <c r="B37" i="1" s="1"/>
  <c r="B38" i="1" s="1"/>
  <c r="B30" i="1"/>
  <c r="B31" i="1" s="1"/>
  <c r="B32" i="1" s="1"/>
  <c r="B29" i="1"/>
  <c r="B24" i="1"/>
  <c r="B25" i="1" s="1"/>
  <c r="B26" i="1" s="1"/>
  <c r="B27" i="1" s="1"/>
  <c r="B28" i="1" s="1"/>
  <c r="B23" i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B22" i="1"/>
  <c r="J16" i="1"/>
  <c r="K16" i="1" s="1"/>
  <c r="L16" i="1" s="1"/>
  <c r="M16" i="1" s="1"/>
  <c r="H16" i="1"/>
  <c r="D12" i="1"/>
  <c r="E12" i="1" s="1"/>
  <c r="H9" i="1"/>
  <c r="C67" i="1" l="1"/>
  <c r="D66" i="1"/>
  <c r="E66" i="1" s="1"/>
  <c r="F66" i="1" s="1"/>
  <c r="G66" i="1" s="1"/>
  <c r="D65" i="1"/>
  <c r="E65" i="1" s="1"/>
  <c r="F65" i="1" s="1"/>
  <c r="G65" i="1" s="1"/>
  <c r="C56" i="1"/>
  <c r="D55" i="1"/>
  <c r="E55" i="1" s="1"/>
  <c r="F55" i="1" s="1"/>
  <c r="G55" i="1" s="1"/>
  <c r="D54" i="1"/>
  <c r="E54" i="1" s="1"/>
  <c r="F54" i="1" s="1"/>
  <c r="G54" i="1" s="1"/>
  <c r="D41" i="1"/>
  <c r="E41" i="1" s="1"/>
  <c r="F41" i="1" s="1"/>
  <c r="G41" i="1" s="1"/>
  <c r="C42" i="1"/>
  <c r="D40" i="1"/>
  <c r="E40" i="1" s="1"/>
  <c r="F40" i="1" s="1"/>
  <c r="G40" i="1" s="1"/>
  <c r="J13" i="1"/>
  <c r="K13" i="1" s="1"/>
  <c r="L13" i="1" s="1"/>
  <c r="M13" i="1" s="1"/>
  <c r="J9" i="1"/>
  <c r="K9" i="1" s="1"/>
  <c r="L9" i="1" s="1"/>
  <c r="M9" i="1" s="1"/>
  <c r="N9" i="1" s="1"/>
  <c r="C2" i="3"/>
  <c r="B2" i="3"/>
  <c r="C68" i="1" l="1"/>
  <c r="D67" i="1"/>
  <c r="E67" i="1" s="1"/>
  <c r="F67" i="1" s="1"/>
  <c r="G67" i="1" s="1"/>
  <c r="C57" i="1"/>
  <c r="D56" i="1"/>
  <c r="E56" i="1" s="1"/>
  <c r="F56" i="1" s="1"/>
  <c r="G56" i="1" s="1"/>
  <c r="C43" i="1"/>
  <c r="D42" i="1"/>
  <c r="E42" i="1" s="1"/>
  <c r="F42" i="1" s="1"/>
  <c r="G42" i="1" s="1"/>
  <c r="D68" i="1" l="1"/>
  <c r="E68" i="1" s="1"/>
  <c r="F68" i="1" s="1"/>
  <c r="G68" i="1" s="1"/>
  <c r="C69" i="1"/>
  <c r="D57" i="1"/>
  <c r="E57" i="1" s="1"/>
  <c r="F57" i="1" s="1"/>
  <c r="G57" i="1" s="1"/>
  <c r="C58" i="1"/>
  <c r="D43" i="1"/>
  <c r="E43" i="1" s="1"/>
  <c r="F43" i="1" s="1"/>
  <c r="G43" i="1" s="1"/>
  <c r="C44" i="1"/>
  <c r="C70" i="1" l="1"/>
  <c r="D70" i="1" s="1"/>
  <c r="E70" i="1" s="1"/>
  <c r="F70" i="1" s="1"/>
  <c r="G70" i="1" s="1"/>
  <c r="D69" i="1"/>
  <c r="E69" i="1" s="1"/>
  <c r="F69" i="1" s="1"/>
  <c r="G69" i="1" s="1"/>
  <c r="C59" i="1"/>
  <c r="D58" i="1"/>
  <c r="E58" i="1" s="1"/>
  <c r="F58" i="1" s="1"/>
  <c r="G58" i="1" s="1"/>
  <c r="C45" i="1"/>
  <c r="D44" i="1"/>
  <c r="E44" i="1" s="1"/>
  <c r="F44" i="1" s="1"/>
  <c r="G44" i="1" s="1"/>
  <c r="C60" i="1" l="1"/>
  <c r="D59" i="1"/>
  <c r="E59" i="1" s="1"/>
  <c r="F59" i="1" s="1"/>
  <c r="G59" i="1" s="1"/>
  <c r="D45" i="1"/>
  <c r="E45" i="1" s="1"/>
  <c r="F45" i="1" s="1"/>
  <c r="G45" i="1" s="1"/>
  <c r="C46" i="1"/>
  <c r="C61" i="1" l="1"/>
  <c r="D60" i="1"/>
  <c r="E60" i="1" s="1"/>
  <c r="F60" i="1" s="1"/>
  <c r="G60" i="1" s="1"/>
  <c r="C47" i="1"/>
  <c r="D46" i="1"/>
  <c r="E46" i="1" s="1"/>
  <c r="F46" i="1" s="1"/>
  <c r="G46" i="1" s="1"/>
  <c r="C62" i="1" l="1"/>
  <c r="D61" i="1"/>
  <c r="E61" i="1" s="1"/>
  <c r="F61" i="1" s="1"/>
  <c r="G61" i="1" s="1"/>
  <c r="D47" i="1"/>
  <c r="E47" i="1" s="1"/>
  <c r="F47" i="1" s="1"/>
  <c r="G47" i="1" s="1"/>
  <c r="C48" i="1"/>
  <c r="C63" i="1" l="1"/>
  <c r="D63" i="1" s="1"/>
  <c r="E63" i="1" s="1"/>
  <c r="F63" i="1" s="1"/>
  <c r="G63" i="1" s="1"/>
  <c r="D62" i="1"/>
  <c r="E62" i="1" s="1"/>
  <c r="F62" i="1" s="1"/>
  <c r="G62" i="1" s="1"/>
  <c r="C49" i="1"/>
  <c r="D48" i="1"/>
  <c r="E48" i="1" s="1"/>
  <c r="F48" i="1" s="1"/>
  <c r="G48" i="1" s="1"/>
  <c r="D49" i="1" l="1"/>
  <c r="E49" i="1" s="1"/>
  <c r="F49" i="1" s="1"/>
  <c r="G49" i="1" s="1"/>
  <c r="C50" i="1"/>
  <c r="C51" i="1" l="1"/>
  <c r="D50" i="1"/>
  <c r="E50" i="1" s="1"/>
  <c r="F50" i="1" s="1"/>
  <c r="G50" i="1" s="1"/>
  <c r="D51" i="1" l="1"/>
  <c r="E51" i="1" s="1"/>
  <c r="F51" i="1" s="1"/>
  <c r="G51" i="1" s="1"/>
  <c r="C52" i="1"/>
  <c r="C53" i="1" l="1"/>
  <c r="D53" i="1" s="1"/>
  <c r="E53" i="1" s="1"/>
  <c r="F53" i="1" s="1"/>
  <c r="G53" i="1" s="1"/>
  <c r="D52" i="1"/>
  <c r="E52" i="1" s="1"/>
  <c r="F52" i="1" s="1"/>
  <c r="G52" i="1" s="1"/>
</calcChain>
</file>

<file path=xl/sharedStrings.xml><?xml version="1.0" encoding="utf-8"?>
<sst xmlns="http://schemas.openxmlformats.org/spreadsheetml/2006/main" count="247" uniqueCount="185">
  <si>
    <t>RC2</t>
  </si>
  <si>
    <t>RC4</t>
  </si>
  <si>
    <t>DES</t>
  </si>
  <si>
    <t>3DES</t>
  </si>
  <si>
    <t>AES</t>
  </si>
  <si>
    <t>Symetric / Secret Key</t>
  </si>
  <si>
    <t>Symetric / Private Key</t>
  </si>
  <si>
    <t>Asymetric / Public Key</t>
  </si>
  <si>
    <t>RSA</t>
  </si>
  <si>
    <t>DSA</t>
  </si>
  <si>
    <t>FIPS 186-2</t>
  </si>
  <si>
    <t>ElGamal</t>
  </si>
  <si>
    <t>Factoring Primes</t>
  </si>
  <si>
    <t>Elliptic Curve (ECC)</t>
  </si>
  <si>
    <t>Elliptic Curve</t>
  </si>
  <si>
    <t>Method</t>
  </si>
  <si>
    <t>Technology</t>
  </si>
  <si>
    <t>Name</t>
  </si>
  <si>
    <t>Stream</t>
  </si>
  <si>
    <t>psudo infinate key XOR with data stream, SSL, wep</t>
  </si>
  <si>
    <t>Notes</t>
  </si>
  <si>
    <t xml:space="preserve">CMS </t>
  </si>
  <si>
    <t>(Cryptographic Message Syntax). This pads with the same value as the number of padding bytes. Defined in RFC 5652, PKCS#5, PKCS#7 and RFC 1423 PEM</t>
  </si>
  <si>
    <t>Bits</t>
  </si>
  <si>
    <t>This pads with 0x80 (10000000) followed by zero (null) bytes. Defined in ANSI X.923 and ISO/IEC 9797-1</t>
  </si>
  <si>
    <t>ZeroLength</t>
  </si>
  <si>
    <t>This pads with zeros except for the last byte which is equal to the number (length) of padding bytes</t>
  </si>
  <si>
    <t>Null</t>
  </si>
  <si>
    <t>This pads will NULL bytes. This is only used with ASCII text</t>
  </si>
  <si>
    <t>Space</t>
  </si>
  <si>
    <t>This pads  with spaces. This is only used with ASCII text</t>
  </si>
  <si>
    <t>Random</t>
  </si>
  <si>
    <t>This pads with random bytes with the last byte defined by the number of padding bytes</t>
  </si>
  <si>
    <t>Lecture Link</t>
  </si>
  <si>
    <t>Example Link</t>
  </si>
  <si>
    <t>Code Link</t>
  </si>
  <si>
    <t>Block</t>
  </si>
  <si>
    <t>K1+K2+K3 = Backward compatible with DES if K1 &amp; K2 are the same</t>
  </si>
  <si>
    <t>Sizes</t>
  </si>
  <si>
    <t>64 Bit Key, 64bit block</t>
  </si>
  <si>
    <t>only 56 bits are used for encryption</t>
  </si>
  <si>
    <t>112 Bit Key (2*56 bits), 64bit block</t>
  </si>
  <si>
    <t>64 bit block, 40, 128 bit keys</t>
  </si>
  <si>
    <t xml:space="preserve">Rivest ciper, replaces DES, 40 to 128 bit keys (increments of 8 bits), 40 bit easily crackable. </t>
  </si>
  <si>
    <t>128 bit blocks, 128,192,256 bit encryption keys</t>
  </si>
  <si>
    <t>ECB</t>
  </si>
  <si>
    <t>Electronic Code Book</t>
  </si>
  <si>
    <t xml:space="preserve">Block Cipher Padding </t>
  </si>
  <si>
    <t>ChaCha20</t>
  </si>
  <si>
    <t>256 bit key / 128 bit + 32 bit nonce</t>
  </si>
  <si>
    <t xml:space="preserve">Unsafe because identical input blocks produce identical output. </t>
  </si>
  <si>
    <t>Key Entropy</t>
  </si>
  <si>
    <t>Discrete Logarithms</t>
  </si>
  <si>
    <t>Salt</t>
  </si>
  <si>
    <t>conversion_table.pdf</t>
  </si>
  <si>
    <t>$1${salt}${hash} – MD5</t>
  </si>
  <si>
    <t>$2a${salt}${hash} – Blowfish</t>
  </si>
  <si>
    <t>$2y${salt}${hash} – Eksblowfish</t>
  </si>
  <si>
    <t>$5${salt}${hash} – SHA-256</t>
  </si>
  <si>
    <t>$6${salt}${hash} – SHA-512</t>
  </si>
  <si>
    <t xml:space="preserve">Log2(phrases) : python:
import math
math.log(26**8,2) == math.log(26**8,10) / math.log(2,10) </t>
  </si>
  <si>
    <t>seconds</t>
  </si>
  <si>
    <t>minutes</t>
  </si>
  <si>
    <t>PBKDF2</t>
  </si>
  <si>
    <t>WikiPedia</t>
  </si>
  <si>
    <t>python DH.py</t>
  </si>
  <si>
    <t>python RSA.py</t>
  </si>
  <si>
    <t>Key Exchange</t>
  </si>
  <si>
    <t>NTLM</t>
  </si>
  <si>
    <t xml:space="preserve">print "LM Hash:"+passlib.hash.lmhash.encrypt(string)
</t>
  </si>
  <si>
    <t>NT</t>
  </si>
  <si>
    <t>print "NT Hash:"+passlib.hash.nthash.encrypt(string)</t>
  </si>
  <si>
    <t>python AES.py</t>
  </si>
  <si>
    <t>HMAC</t>
  </si>
  <si>
    <t>HMAC.py</t>
  </si>
  <si>
    <t>L2 Slide 37</t>
  </si>
  <si>
    <t>L2 Slide 35</t>
  </si>
  <si>
    <t>L2 Slide 39</t>
  </si>
  <si>
    <t>L2 Slide 23</t>
  </si>
  <si>
    <t>L2 Slide 31</t>
  </si>
  <si>
    <t>Hash</t>
  </si>
  <si>
    <t>MD5</t>
  </si>
  <si>
    <t>SHA256</t>
  </si>
  <si>
    <t>python PBKDF2.py</t>
  </si>
  <si>
    <t>Rijndael, Rounds= Add round key, Substitite, Shift rows, Mix columns (X 10, 12, 14 depending on key size)</t>
  </si>
  <si>
    <t>ECDH</t>
  </si>
  <si>
    <t>Elliptic Curve DH</t>
  </si>
  <si>
    <t>Diffee-Hellman (DH)</t>
  </si>
  <si>
    <t xml:space="preserve">DHE-RSA </t>
  </si>
  <si>
    <t>Ephemeral DH</t>
  </si>
  <si>
    <t>L5 Slide 13</t>
  </si>
  <si>
    <t>L5 Slide 9</t>
  </si>
  <si>
    <t>DH Generator</t>
  </si>
  <si>
    <t>L5 Slide 15</t>
  </si>
  <si>
    <t>Y = Gx mod p</t>
  </si>
  <si>
    <t>• DH Group 5: 1,536 bit prime. 
• DH Group 2: 1,024 bit prime. 
• DH Group 1: 768-bit prime.
 Weaknesses 
• Imperfect Forward Secrecy – fairly easy to precompute on values for two popular DH parameters (and which use the DHE_EXPORT cipher set).  
• research found that one was used as a default in the around 7% of the Top 1 million web sites and was hard coded into the Apache httpd service. Overall, at the time, it was found that over 3% of Web sites were still using the default.</t>
  </si>
  <si>
    <t>L5 Slide 21, 23</t>
  </si>
  <si>
    <t>Curve 25519 == (ie. (2^255)-19)
G=Generator, p=public key, gradient = private key
Even if Generator, curve &amp; public key are know, it's difficult to calculate value for Private key in Polynomial Computing time</t>
  </si>
  <si>
    <t>Public Key Exchange</t>
  </si>
  <si>
    <t>* Bob creates private (session) key and encrypts with Alice's public key
* Alice decrypts with her private key</t>
  </si>
  <si>
    <t>L5 Slide 21, 28</t>
  </si>
  <si>
    <t>Trusted Infrastructure</t>
  </si>
  <si>
    <t>L5 Slide 31</t>
  </si>
  <si>
    <t xml:space="preserve">This creates a key stream, which is then XORed with the plaintext stream. In software, it is more than three times faster than AES, and is well suited to lower-powered devices and in real-time communications. ChaCha operates on 32-bit bits with a key of 256 bits 
</t>
  </si>
  <si>
    <t>SHA-1</t>
  </si>
  <si>
    <t>128 bit sig</t>
  </si>
  <si>
    <t>L3 Slide 4</t>
  </si>
  <si>
    <t>160 bit sig</t>
  </si>
  <si>
    <t>Bcrypt</t>
  </si>
  <si>
    <t>Hash with salt</t>
  </si>
  <si>
    <t>LM Hash</t>
  </si>
  <si>
    <t>Windows, less than 15 chars long</t>
  </si>
  <si>
    <t>L3 Slide 15</t>
  </si>
  <si>
    <t>Tiger, RIPEMED, SHA-3</t>
  </si>
  <si>
    <t>Murmur, FNV</t>
  </si>
  <si>
    <t>L3 Slide 16</t>
  </si>
  <si>
    <t>L3 Slide 17</t>
  </si>
  <si>
    <t>Collisions</t>
  </si>
  <si>
    <t>Hash Collisions</t>
  </si>
  <si>
    <t>L3 Slide 23</t>
  </si>
  <si>
    <t>NT Hash (MD4), LM, NT LM</t>
  </si>
  <si>
    <t>L3 Slide 27</t>
  </si>
  <si>
    <t>Hackers Crackers Miners</t>
  </si>
  <si>
    <t>Terrahash</t>
  </si>
  <si>
    <t>L3 Slide 32</t>
  </si>
  <si>
    <t>L3 Slide 36</t>
  </si>
  <si>
    <t>Hash of message, Encrypted with SECRET key</t>
  </si>
  <si>
    <t>OTP</t>
  </si>
  <si>
    <t>One Time Password</t>
  </si>
  <si>
    <t>Time / counter based</t>
  </si>
  <si>
    <t>L3 Slide 38</t>
  </si>
  <si>
    <t>HashCat</t>
  </si>
  <si>
    <t>Cheat Sheet</t>
  </si>
  <si>
    <t>Open SSL</t>
  </si>
  <si>
    <t>OpenSSL.txt</t>
  </si>
  <si>
    <t>L3 Slide 41, 57</t>
  </si>
  <si>
    <t>L2 Slide 21</t>
  </si>
  <si>
    <t>Integer factorisation, digital certs, SSL
primes p &amp; q, N(modulus) = p*q, PHI=(p-1)(q-1)
* Select e for no common factor with PHI. e=3  : Encryption key [e,n] 
* Select d such that (d x e) mod 20 = 1 (inverse mod) : Decryption key [d,n]</t>
  </si>
  <si>
    <t>L4 Slide 18, 21, 27</t>
  </si>
  <si>
    <t>L4 Slide 31, 35</t>
  </si>
  <si>
    <t>L4 Slide 45</t>
  </si>
  <si>
    <t xml:space="preserve"> Y = Gx mod P. 
• Y = Gx mod p  
• G is picked from cyclic group (Explained in Key Handshaking section).
• p is a prime number. 
• Example here.</t>
  </si>
  <si>
    <t>https://asecuritysite.com/encryption/elgamal
https://asecuritysite.com/encryption/pickg</t>
  </si>
  <si>
    <t>PGP</t>
  </si>
  <si>
    <t>L4 Slide 47</t>
  </si>
  <si>
    <t>Inverse Mod</t>
  </si>
  <si>
    <t>L3 Slide 19</t>
  </si>
  <si>
    <t>Pick G (cyclic group)</t>
  </si>
  <si>
    <t>Block Padding</t>
  </si>
  <si>
    <t>KDF</t>
  </si>
  <si>
    <t>Key Derivation Function</t>
  </si>
  <si>
    <t>key derivation function (KDF) is a cryptographic hash function that derives one or more secret keys from a secret value such as a master key, a password, or a passphrase using a pseudorandom function.[1][2] KDFs can be used to stretch keys into longer keys or to obtain keys of a required format, such as converting a group element that is the result of a Diffie–Hellman key exchange into a symmetric key for use with AES</t>
  </si>
  <si>
    <t>ECDH.py</t>
  </si>
  <si>
    <t>KDC</t>
  </si>
  <si>
    <t>Key Distribution Centre</t>
  </si>
  <si>
    <t>https://asecuritysite.com/encryption/kdc01</t>
  </si>
  <si>
    <t>Web Link</t>
  </si>
  <si>
    <t>L5 Slide 30</t>
  </si>
  <si>
    <t>KDC Sends session key to both, 
or [ka [kb]] -&gt; a [ka] -&gt; b [kb]</t>
  </si>
  <si>
    <t>Unix Hash with Salt</t>
  </si>
  <si>
    <t xml:space="preserve">Unix Hash : Password + Salt + desired key Len
</t>
  </si>
  <si>
    <t>ElGamal.py</t>
  </si>
  <si>
    <t>Base64</t>
  </si>
  <si>
    <t>Base64 table</t>
  </si>
  <si>
    <t>Convert Time</t>
  </si>
  <si>
    <t>n</t>
  </si>
  <si>
    <t>nano</t>
  </si>
  <si>
    <t>micro</t>
  </si>
  <si>
    <t>If it takes 1ns to test an encryption key. How long will it take to crack a 32-bit key?</t>
  </si>
  <si>
    <t>bits</t>
  </si>
  <si>
    <t>Seconds (select unit)</t>
  </si>
  <si>
    <t>hours</t>
  </si>
  <si>
    <t>days</t>
  </si>
  <si>
    <t>years</t>
  </si>
  <si>
    <t xml:space="preserve">1 Tera hashes per second has been used. Can you estimate how long it would take to crack all the passwords in the data? </t>
  </si>
  <si>
    <t>Tera</t>
  </si>
  <si>
    <t>7chars[a-z0-9]</t>
  </si>
  <si>
    <t>1st char[a-z]</t>
  </si>
  <si>
    <t>Permutations</t>
  </si>
  <si>
    <t>permutations</t>
  </si>
  <si>
    <t>Million</t>
  </si>
  <si>
    <t>assuming salt not know</t>
  </si>
  <si>
    <t>minuts</t>
  </si>
  <si>
    <t>Year</t>
  </si>
  <si>
    <t>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</si>
</sst>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1" applyAlignment="1">
      <alignment vertical="top"/>
    </xf>
    <xf numFmtId="0" fontId="0" fillId="0" borderId="0" xfId="0" applyAlignment="1">
      <alignment vertical="top" wrapText="1"/>
    </xf>
    <xf numFmtId="0" fontId="2" fillId="0" borderId="0" xfId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NumberFormat="1"/>
    <xf numFmtId="164" fontId="0" fillId="0" borderId="0" xfId="0" applyNumberFormat="1"/>
    <xf numFmtId="0" fontId="4" fillId="0" borderId="0" xfId="0" applyFont="1"/>
    <xf numFmtId="0" fontId="0" fillId="2" borderId="0" xfId="0" applyFill="1"/>
    <xf numFmtId="164" fontId="0" fillId="2" borderId="0" xfId="0" applyNumberFormat="1" applyFill="1"/>
    <xf numFmtId="0" fontId="1" fillId="0" borderId="0" xfId="0" applyFont="1"/>
    <xf numFmtId="11" fontId="0" fillId="0" borderId="0" xfId="0" applyNumberFormat="1"/>
    <xf numFmtId="11" fontId="0" fillId="2" borderId="0" xfId="0" applyNumberFormat="1" applyFill="1"/>
    <xf numFmtId="11" fontId="3" fillId="0" borderId="0" xfId="0" applyNumberFormat="1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." TargetMode="External"/><Relationship Id="rId18" Type="http://schemas.openxmlformats.org/officeDocument/2006/relationships/hyperlink" Target="Lectures\unit05_key_exchange.pdf" TargetMode="External"/><Relationship Id="rId26" Type="http://schemas.openxmlformats.org/officeDocument/2006/relationships/hyperlink" Target="Lectures\chapter03_hashing_authentication.pdf" TargetMode="External"/><Relationship Id="rId39" Type="http://schemas.openxmlformats.org/officeDocument/2006/relationships/hyperlink" Target="https://asecuritysite.com/encryption/elgamal" TargetMode="External"/><Relationship Id="rId3" Type="http://schemas.openxmlformats.org/officeDocument/2006/relationships/hyperlink" Target="Lectures\chapter02_secret.pdf" TargetMode="External"/><Relationship Id="rId21" Type="http://schemas.openxmlformats.org/officeDocument/2006/relationships/hyperlink" Target="Lectures\chapter03_hashing_authentication.pdf" TargetMode="External"/><Relationship Id="rId34" Type="http://schemas.openxmlformats.org/officeDocument/2006/relationships/hyperlink" Target="Lectures\chapter02_secret.pdf" TargetMode="External"/><Relationship Id="rId42" Type="http://schemas.openxmlformats.org/officeDocument/2006/relationships/hyperlink" Target="Lectures\chapter04_public_msc.pdf" TargetMode="External"/><Relationship Id="rId47" Type="http://schemas.openxmlformats.org/officeDocument/2006/relationships/hyperlink" Target="." TargetMode="External"/><Relationship Id="rId50" Type="http://schemas.openxmlformats.org/officeDocument/2006/relationships/hyperlink" Target="https://planetcalc.com/3311/" TargetMode="External"/><Relationship Id="rId7" Type="http://schemas.openxmlformats.org/officeDocument/2006/relationships/hyperlink" Target="https://en.wikipedia.org/wiki/PBKDF2" TargetMode="External"/><Relationship Id="rId12" Type="http://schemas.openxmlformats.org/officeDocument/2006/relationships/hyperlink" Target="." TargetMode="External"/><Relationship Id="rId17" Type="http://schemas.openxmlformats.org/officeDocument/2006/relationships/hyperlink" Target="Lectures\unit05_key_exchange.pdf" TargetMode="External"/><Relationship Id="rId25" Type="http://schemas.openxmlformats.org/officeDocument/2006/relationships/hyperlink" Target="Lectures\chapter03_hashing_authentication.pdf" TargetMode="External"/><Relationship Id="rId33" Type="http://schemas.openxmlformats.org/officeDocument/2006/relationships/hyperlink" Target="Lectures\chapter03_hashing_authentication.pdf" TargetMode="External"/><Relationship Id="rId38" Type="http://schemas.openxmlformats.org/officeDocument/2006/relationships/hyperlink" Target="Lectures\chapter02_secret.pdf" TargetMode="External"/><Relationship Id="rId46" Type="http://schemas.openxmlformats.org/officeDocument/2006/relationships/hyperlink" Target="https://planetcalc.com/3311/" TargetMode="External"/><Relationship Id="rId2" Type="http://schemas.openxmlformats.org/officeDocument/2006/relationships/hyperlink" Target="Lectures\chapter02_secret.pdf" TargetMode="External"/><Relationship Id="rId16" Type="http://schemas.openxmlformats.org/officeDocument/2006/relationships/hyperlink" Target="Lectures\unit05_key_exchange.pdf" TargetMode="External"/><Relationship Id="rId20" Type="http://schemas.openxmlformats.org/officeDocument/2006/relationships/hyperlink" Target="Lectures\unit05_key_exchange.pdf" TargetMode="External"/><Relationship Id="rId29" Type="http://schemas.openxmlformats.org/officeDocument/2006/relationships/hyperlink" Target="Lectures\chapter03_hashing_authentication.pdf" TargetMode="External"/><Relationship Id="rId41" Type="http://schemas.openxmlformats.org/officeDocument/2006/relationships/hyperlink" Target="Lectures\chapter04_public_msc.pdf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Lectures\chapter02_secret.pdf" TargetMode="External"/><Relationship Id="rId6" Type="http://schemas.openxmlformats.org/officeDocument/2006/relationships/hyperlink" Target="." TargetMode="External"/><Relationship Id="rId11" Type="http://schemas.openxmlformats.org/officeDocument/2006/relationships/hyperlink" Target="conversion_table.pdf" TargetMode="External"/><Relationship Id="rId24" Type="http://schemas.openxmlformats.org/officeDocument/2006/relationships/hyperlink" Target="Lectures\chapter03_hashing_authentication.pdf" TargetMode="External"/><Relationship Id="rId32" Type="http://schemas.openxmlformats.org/officeDocument/2006/relationships/hyperlink" Target="Lectures\chapter02_secret.pdf" TargetMode="External"/><Relationship Id="rId37" Type="http://schemas.openxmlformats.org/officeDocument/2006/relationships/hyperlink" Target="OpenSSL.txt" TargetMode="External"/><Relationship Id="rId40" Type="http://schemas.openxmlformats.org/officeDocument/2006/relationships/hyperlink" Target="OpenSSL.txt" TargetMode="External"/><Relationship Id="rId45" Type="http://schemas.openxmlformats.org/officeDocument/2006/relationships/hyperlink" Target="Lectures\chapter04_public_msc.pdf" TargetMode="External"/><Relationship Id="rId53" Type="http://schemas.openxmlformats.org/officeDocument/2006/relationships/hyperlink" Target="..\" TargetMode="External"/><Relationship Id="rId5" Type="http://schemas.openxmlformats.org/officeDocument/2006/relationships/hyperlink" Target="Lectures\chapter02_secret.pdf" TargetMode="External"/><Relationship Id="rId15" Type="http://schemas.openxmlformats.org/officeDocument/2006/relationships/hyperlink" Target="Lectures\unit05_key_exchange.pdf" TargetMode="External"/><Relationship Id="rId23" Type="http://schemas.openxmlformats.org/officeDocument/2006/relationships/hyperlink" Target="Lectures\chapter03_hashing_authentication.pdf" TargetMode="External"/><Relationship Id="rId28" Type="http://schemas.openxmlformats.org/officeDocument/2006/relationships/hyperlink" Target="Lectures\chapter03_hashing_authentication.pdf" TargetMode="External"/><Relationship Id="rId36" Type="http://schemas.openxmlformats.org/officeDocument/2006/relationships/hyperlink" Target="conversion_table.pdf" TargetMode="External"/><Relationship Id="rId49" Type="http://schemas.openxmlformats.org/officeDocument/2006/relationships/hyperlink" Target="Lectures\unit05_key_exchange.pdf" TargetMode="External"/><Relationship Id="rId10" Type="http://schemas.openxmlformats.org/officeDocument/2006/relationships/hyperlink" Target="." TargetMode="External"/><Relationship Id="rId19" Type="http://schemas.openxmlformats.org/officeDocument/2006/relationships/hyperlink" Target="Lectures\unit05_key_exchange.pdf" TargetMode="External"/><Relationship Id="rId31" Type="http://schemas.openxmlformats.org/officeDocument/2006/relationships/hyperlink" Target="Lectures\chapter03_hashing_authentication.pdf" TargetMode="External"/><Relationship Id="rId44" Type="http://schemas.openxmlformats.org/officeDocument/2006/relationships/hyperlink" Target="Lectures\chapter03_hashing_authentication.pdf" TargetMode="External"/><Relationship Id="rId52" Type="http://schemas.openxmlformats.org/officeDocument/2006/relationships/hyperlink" Target="https://duckduckgo.com/?q=1+nano+second&amp;t=brave&amp;ia=answer" TargetMode="External"/><Relationship Id="rId4" Type="http://schemas.openxmlformats.org/officeDocument/2006/relationships/hyperlink" Target="Lectures\chapter02_secret.pdf" TargetMode="External"/><Relationship Id="rId9" Type="http://schemas.openxmlformats.org/officeDocument/2006/relationships/hyperlink" Target="." TargetMode="External"/><Relationship Id="rId14" Type="http://schemas.openxmlformats.org/officeDocument/2006/relationships/hyperlink" Target="Lectures\chapter02_secret.pdf" TargetMode="External"/><Relationship Id="rId22" Type="http://schemas.openxmlformats.org/officeDocument/2006/relationships/hyperlink" Target="Lectures\chapter03_hashing_authentication.pdf" TargetMode="External"/><Relationship Id="rId27" Type="http://schemas.openxmlformats.org/officeDocument/2006/relationships/hyperlink" Target="Lectures\chapter03_hashing_authentication.pdf" TargetMode="External"/><Relationship Id="rId30" Type="http://schemas.openxmlformats.org/officeDocument/2006/relationships/hyperlink" Target="Lectures\chapter03_hashing_authentication.pdf" TargetMode="External"/><Relationship Id="rId35" Type="http://schemas.openxmlformats.org/officeDocument/2006/relationships/hyperlink" Target="Lectures\chapter02_secret.pdf" TargetMode="External"/><Relationship Id="rId43" Type="http://schemas.openxmlformats.org/officeDocument/2006/relationships/hyperlink" Target="Lectures\chapter04_public_msc.pdf" TargetMode="External"/><Relationship Id="rId48" Type="http://schemas.openxmlformats.org/officeDocument/2006/relationships/hyperlink" Target="https://asecuritysite.com/encryption/kdc01" TargetMode="External"/><Relationship Id="rId8" Type="http://schemas.openxmlformats.org/officeDocument/2006/relationships/hyperlink" Target="." TargetMode="External"/><Relationship Id="rId51" Type="http://schemas.openxmlformats.org/officeDocument/2006/relationships/hyperlink" Target="https://asecuritysite.com/public/test_table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abSelected="1" zoomScale="98" zoomScaleNormal="98" workbookViewId="0">
      <pane xSplit="1" ySplit="1" topLeftCell="B56" activePane="bottomRight" state="frozen"/>
      <selection pane="topRight" activeCell="B1" sqref="B1"/>
      <selection pane="bottomLeft" activeCell="A2" sqref="A2"/>
      <selection pane="bottomRight" activeCell="G67" sqref="G67"/>
    </sheetView>
  </sheetViews>
  <sheetFormatPr defaultColWidth="9.140625" defaultRowHeight="15" x14ac:dyDescent="0.25"/>
  <cols>
    <col min="1" max="1" width="18" style="2" bestFit="1" customWidth="1"/>
    <col min="2" max="2" width="20.85546875" style="2" customWidth="1"/>
    <col min="3" max="3" width="15.85546875" style="2" bestFit="1" customWidth="1"/>
    <col min="4" max="4" width="25.7109375" style="2" customWidth="1"/>
    <col min="5" max="5" width="45.140625" style="2" customWidth="1"/>
    <col min="6" max="6" width="17.7109375" style="2" customWidth="1"/>
    <col min="7" max="7" width="13.28515625" style="2" customWidth="1"/>
    <col min="8" max="8" width="21.140625" style="2" customWidth="1"/>
    <col min="9" max="9" width="40.7109375" style="2" bestFit="1" customWidth="1"/>
    <col min="10" max="16384" width="9.140625" style="2"/>
  </cols>
  <sheetData>
    <row r="1" spans="1:9" x14ac:dyDescent="0.25">
      <c r="A1" s="1" t="s">
        <v>17</v>
      </c>
      <c r="B1" s="1" t="s">
        <v>16</v>
      </c>
      <c r="C1" s="1" t="s">
        <v>15</v>
      </c>
      <c r="D1" s="1" t="s">
        <v>38</v>
      </c>
      <c r="E1" s="1" t="s">
        <v>20</v>
      </c>
      <c r="F1" s="1" t="s">
        <v>33</v>
      </c>
      <c r="G1" s="1" t="s">
        <v>34</v>
      </c>
      <c r="H1" s="1" t="s">
        <v>35</v>
      </c>
      <c r="I1" s="1" t="s">
        <v>156</v>
      </c>
    </row>
    <row r="2" spans="1:9" x14ac:dyDescent="0.25">
      <c r="A2" s="2" t="s">
        <v>0</v>
      </c>
      <c r="B2" s="2" t="s">
        <v>6</v>
      </c>
      <c r="C2" s="2" t="s">
        <v>36</v>
      </c>
      <c r="D2" s="2" t="s">
        <v>42</v>
      </c>
      <c r="E2" s="2" t="s">
        <v>43</v>
      </c>
      <c r="F2" s="3" t="s">
        <v>78</v>
      </c>
      <c r="H2" s="3" t="s">
        <v>184</v>
      </c>
    </row>
    <row r="3" spans="1:9" x14ac:dyDescent="0.25">
      <c r="A3" s="2" t="s">
        <v>1</v>
      </c>
      <c r="B3" s="2" t="s">
        <v>5</v>
      </c>
      <c r="C3" s="2" t="s">
        <v>18</v>
      </c>
      <c r="E3" s="2" t="s">
        <v>19</v>
      </c>
      <c r="H3" s="3"/>
    </row>
    <row r="4" spans="1:9" x14ac:dyDescent="0.25">
      <c r="A4" s="2" t="s">
        <v>2</v>
      </c>
      <c r="B4" s="2" t="s">
        <v>5</v>
      </c>
      <c r="C4" s="2" t="s">
        <v>36</v>
      </c>
      <c r="D4" s="2" t="s">
        <v>39</v>
      </c>
      <c r="E4" s="2" t="s">
        <v>40</v>
      </c>
      <c r="H4" s="3"/>
    </row>
    <row r="5" spans="1:9" x14ac:dyDescent="0.25">
      <c r="A5" s="2" t="s">
        <v>3</v>
      </c>
      <c r="B5" s="2" t="s">
        <v>5</v>
      </c>
      <c r="C5" s="2" t="s">
        <v>36</v>
      </c>
      <c r="D5" s="2" t="s">
        <v>41</v>
      </c>
      <c r="E5" s="2" t="s">
        <v>37</v>
      </c>
      <c r="F5" s="3" t="s">
        <v>75</v>
      </c>
      <c r="H5" s="3"/>
    </row>
    <row r="6" spans="1:9" x14ac:dyDescent="0.25">
      <c r="A6" s="2" t="s">
        <v>4</v>
      </c>
      <c r="B6" s="2" t="s">
        <v>5</v>
      </c>
      <c r="C6" s="2" t="s">
        <v>36</v>
      </c>
      <c r="D6" s="2" t="s">
        <v>44</v>
      </c>
      <c r="E6" s="2" t="s">
        <v>84</v>
      </c>
      <c r="F6" s="3" t="s">
        <v>76</v>
      </c>
      <c r="H6" s="3" t="s">
        <v>72</v>
      </c>
    </row>
    <row r="7" spans="1:9" ht="102" customHeight="1" x14ac:dyDescent="0.25">
      <c r="A7" s="2" t="s">
        <v>48</v>
      </c>
      <c r="B7" s="2" t="s">
        <v>5</v>
      </c>
      <c r="C7" s="2" t="s">
        <v>18</v>
      </c>
      <c r="D7" s="2" t="s">
        <v>49</v>
      </c>
      <c r="E7" s="4" t="s">
        <v>103</v>
      </c>
      <c r="F7" s="3" t="s">
        <v>77</v>
      </c>
      <c r="H7" s="3"/>
    </row>
    <row r="8" spans="1:9" ht="90" x14ac:dyDescent="0.25">
      <c r="A8" s="2" t="s">
        <v>8</v>
      </c>
      <c r="B8" s="2" t="s">
        <v>7</v>
      </c>
      <c r="C8" s="2" t="s">
        <v>12</v>
      </c>
      <c r="E8" s="4" t="s">
        <v>137</v>
      </c>
      <c r="F8" s="3" t="s">
        <v>138</v>
      </c>
      <c r="G8" s="3" t="s">
        <v>145</v>
      </c>
      <c r="H8" s="3" t="s">
        <v>66</v>
      </c>
      <c r="I8" s="4"/>
    </row>
    <row r="9" spans="1:9" x14ac:dyDescent="0.25">
      <c r="A9" s="2" t="s">
        <v>9</v>
      </c>
      <c r="B9" s="2" t="s">
        <v>7</v>
      </c>
      <c r="C9" s="2" t="s">
        <v>12</v>
      </c>
      <c r="F9" s="3"/>
      <c r="H9" s="3"/>
    </row>
    <row r="10" spans="1:9" x14ac:dyDescent="0.25">
      <c r="A10" s="2" t="s">
        <v>10</v>
      </c>
      <c r="B10" s="2" t="s">
        <v>7</v>
      </c>
      <c r="F10" s="3"/>
      <c r="H10" s="3"/>
    </row>
    <row r="11" spans="1:9" ht="90" x14ac:dyDescent="0.25">
      <c r="A11" s="2" t="s">
        <v>11</v>
      </c>
      <c r="B11" s="2" t="s">
        <v>7</v>
      </c>
      <c r="C11" s="2" t="s">
        <v>52</v>
      </c>
      <c r="E11" s="4" t="s">
        <v>141</v>
      </c>
      <c r="F11" s="3" t="s">
        <v>140</v>
      </c>
      <c r="G11" s="3" t="s">
        <v>161</v>
      </c>
      <c r="H11" s="3" t="s">
        <v>147</v>
      </c>
      <c r="I11" s="5" t="s">
        <v>142</v>
      </c>
    </row>
    <row r="12" spans="1:9" x14ac:dyDescent="0.25">
      <c r="A12" s="2" t="s">
        <v>13</v>
      </c>
      <c r="B12" s="2" t="s">
        <v>7</v>
      </c>
      <c r="C12" s="2" t="s">
        <v>14</v>
      </c>
      <c r="F12" s="3" t="s">
        <v>139</v>
      </c>
      <c r="H12" s="3"/>
    </row>
    <row r="13" spans="1:9" x14ac:dyDescent="0.25">
      <c r="H13" s="3"/>
    </row>
    <row r="14" spans="1:9" x14ac:dyDescent="0.25">
      <c r="A14" s="2" t="s">
        <v>81</v>
      </c>
      <c r="B14" s="2" t="s">
        <v>80</v>
      </c>
      <c r="D14" s="2" t="s">
        <v>105</v>
      </c>
      <c r="F14" s="3" t="s">
        <v>106</v>
      </c>
      <c r="H14" s="3"/>
    </row>
    <row r="15" spans="1:9" x14ac:dyDescent="0.25">
      <c r="A15" s="2" t="s">
        <v>104</v>
      </c>
      <c r="B15" s="2" t="s">
        <v>80</v>
      </c>
      <c r="D15" s="2" t="s">
        <v>107</v>
      </c>
      <c r="F15" s="3" t="s">
        <v>106</v>
      </c>
      <c r="H15" s="3"/>
    </row>
    <row r="16" spans="1:9" x14ac:dyDescent="0.25">
      <c r="A16" s="2" t="s">
        <v>82</v>
      </c>
      <c r="B16" s="2" t="s">
        <v>80</v>
      </c>
      <c r="F16" s="3" t="s">
        <v>106</v>
      </c>
      <c r="H16" s="3"/>
    </row>
    <row r="17" spans="1:8" x14ac:dyDescent="0.25">
      <c r="A17" s="2" t="s">
        <v>120</v>
      </c>
      <c r="B17" s="2" t="s">
        <v>80</v>
      </c>
      <c r="F17" s="3" t="s">
        <v>121</v>
      </c>
      <c r="H17" s="3"/>
    </row>
    <row r="18" spans="1:8" x14ac:dyDescent="0.25">
      <c r="A18" s="2" t="s">
        <v>108</v>
      </c>
      <c r="B18" s="2" t="s">
        <v>109</v>
      </c>
      <c r="E18" s="2" t="s">
        <v>159</v>
      </c>
      <c r="F18" s="3" t="s">
        <v>112</v>
      </c>
      <c r="H18" s="3"/>
    </row>
    <row r="19" spans="1:8" x14ac:dyDescent="0.25">
      <c r="A19" s="2" t="s">
        <v>110</v>
      </c>
      <c r="B19" s="2" t="s">
        <v>80</v>
      </c>
      <c r="E19" s="2" t="s">
        <v>111</v>
      </c>
      <c r="F19" s="3" t="s">
        <v>112</v>
      </c>
      <c r="H19" s="3"/>
    </row>
    <row r="20" spans="1:8" x14ac:dyDescent="0.25">
      <c r="A20" s="2" t="s">
        <v>113</v>
      </c>
      <c r="B20" s="2" t="s">
        <v>80</v>
      </c>
      <c r="F20" s="3" t="s">
        <v>112</v>
      </c>
      <c r="H20" s="3"/>
    </row>
    <row r="21" spans="1:8" x14ac:dyDescent="0.25">
      <c r="A21" s="2" t="s">
        <v>114</v>
      </c>
      <c r="B21" s="2" t="s">
        <v>80</v>
      </c>
      <c r="F21" s="3" t="s">
        <v>115</v>
      </c>
      <c r="H21" s="3"/>
    </row>
    <row r="22" spans="1:8" x14ac:dyDescent="0.25">
      <c r="A22" s="2" t="s">
        <v>117</v>
      </c>
      <c r="B22" s="2" t="s">
        <v>118</v>
      </c>
      <c r="F22" s="3" t="s">
        <v>119</v>
      </c>
      <c r="H22" s="3"/>
    </row>
    <row r="23" spans="1:8" ht="21" customHeight="1" x14ac:dyDescent="0.25">
      <c r="A23" s="2" t="s">
        <v>63</v>
      </c>
      <c r="B23" s="2" t="s">
        <v>149</v>
      </c>
      <c r="E23" s="4" t="s">
        <v>160</v>
      </c>
      <c r="F23" s="3" t="s">
        <v>116</v>
      </c>
      <c r="G23" s="3" t="s">
        <v>64</v>
      </c>
      <c r="H23" s="5" t="s">
        <v>83</v>
      </c>
    </row>
    <row r="24" spans="1:8" ht="21" customHeight="1" x14ac:dyDescent="0.25">
      <c r="E24" s="4"/>
      <c r="F24" s="3"/>
      <c r="G24" s="3"/>
      <c r="H24" s="5"/>
    </row>
    <row r="25" spans="1:8" x14ac:dyDescent="0.25">
      <c r="H25" s="3"/>
    </row>
    <row r="26" spans="1:8" x14ac:dyDescent="0.25">
      <c r="A26" s="1" t="s">
        <v>47</v>
      </c>
      <c r="F26" s="3" t="s">
        <v>136</v>
      </c>
      <c r="H26" s="3"/>
    </row>
    <row r="27" spans="1:8" x14ac:dyDescent="0.25">
      <c r="A27" s="2" t="s">
        <v>21</v>
      </c>
      <c r="B27" s="2" t="s">
        <v>148</v>
      </c>
      <c r="E27" s="2" t="s">
        <v>22</v>
      </c>
      <c r="F27" s="3" t="s">
        <v>136</v>
      </c>
      <c r="H27" s="3"/>
    </row>
    <row r="28" spans="1:8" x14ac:dyDescent="0.25">
      <c r="A28" s="2" t="s">
        <v>23</v>
      </c>
      <c r="B28" s="2" t="s">
        <v>148</v>
      </c>
      <c r="E28" s="2" t="s">
        <v>24</v>
      </c>
      <c r="F28" s="3" t="s">
        <v>136</v>
      </c>
      <c r="H28" s="3"/>
    </row>
    <row r="29" spans="1:8" x14ac:dyDescent="0.25">
      <c r="A29" s="2" t="s">
        <v>25</v>
      </c>
      <c r="B29" s="2" t="s">
        <v>148</v>
      </c>
      <c r="E29" s="2" t="s">
        <v>26</v>
      </c>
      <c r="F29" s="3" t="s">
        <v>136</v>
      </c>
      <c r="H29" s="3"/>
    </row>
    <row r="30" spans="1:8" x14ac:dyDescent="0.25">
      <c r="A30" s="2" t="s">
        <v>27</v>
      </c>
      <c r="B30" s="2" t="s">
        <v>148</v>
      </c>
      <c r="E30" s="2" t="s">
        <v>28</v>
      </c>
      <c r="F30" s="3" t="s">
        <v>136</v>
      </c>
      <c r="H30" s="3"/>
    </row>
    <row r="31" spans="1:8" x14ac:dyDescent="0.25">
      <c r="A31" s="2" t="s">
        <v>29</v>
      </c>
      <c r="B31" s="2" t="s">
        <v>148</v>
      </c>
      <c r="E31" s="2" t="s">
        <v>30</v>
      </c>
      <c r="F31" s="3" t="s">
        <v>136</v>
      </c>
      <c r="H31" s="3"/>
    </row>
    <row r="32" spans="1:8" x14ac:dyDescent="0.25">
      <c r="A32" s="2" t="s">
        <v>31</v>
      </c>
      <c r="B32" s="2" t="s">
        <v>148</v>
      </c>
      <c r="E32" s="2" t="s">
        <v>32</v>
      </c>
      <c r="F32" s="3" t="s">
        <v>136</v>
      </c>
      <c r="H32" s="3"/>
    </row>
    <row r="33" spans="1:8" x14ac:dyDescent="0.25">
      <c r="F33" s="3"/>
      <c r="H33" s="3"/>
    </row>
    <row r="34" spans="1:8" x14ac:dyDescent="0.25">
      <c r="A34" s="2" t="s">
        <v>45</v>
      </c>
      <c r="B34" s="2" t="s">
        <v>46</v>
      </c>
      <c r="E34" s="2" t="s">
        <v>50</v>
      </c>
      <c r="F34" s="3" t="s">
        <v>79</v>
      </c>
      <c r="H34" s="3"/>
    </row>
    <row r="35" spans="1:8" x14ac:dyDescent="0.25">
      <c r="H35" s="3"/>
    </row>
    <row r="36" spans="1:8" x14ac:dyDescent="0.25">
      <c r="H36" s="3"/>
    </row>
    <row r="37" spans="1:8" x14ac:dyDescent="0.25">
      <c r="A37" s="2" t="s">
        <v>150</v>
      </c>
      <c r="B37" s="2" t="s">
        <v>149</v>
      </c>
      <c r="E37" s="2" t="s">
        <v>151</v>
      </c>
      <c r="H37" s="3"/>
    </row>
    <row r="38" spans="1:8" x14ac:dyDescent="0.25">
      <c r="H38" s="3"/>
    </row>
    <row r="39" spans="1:8" x14ac:dyDescent="0.25">
      <c r="H39" s="3"/>
    </row>
    <row r="40" spans="1:8" ht="60" x14ac:dyDescent="0.25">
      <c r="A40" s="2" t="s">
        <v>51</v>
      </c>
      <c r="E40" s="4" t="s">
        <v>60</v>
      </c>
      <c r="F40" s="3" t="s">
        <v>77</v>
      </c>
      <c r="H40" s="3"/>
    </row>
    <row r="41" spans="1:8" x14ac:dyDescent="0.25">
      <c r="H41" s="3"/>
    </row>
    <row r="42" spans="1:8" x14ac:dyDescent="0.25">
      <c r="A42" s="1" t="s">
        <v>53</v>
      </c>
      <c r="F42" s="3" t="s">
        <v>146</v>
      </c>
      <c r="H42" s="3" t="s">
        <v>54</v>
      </c>
    </row>
    <row r="43" spans="1:8" x14ac:dyDescent="0.25">
      <c r="A43" s="2" t="s">
        <v>55</v>
      </c>
      <c r="H43" s="3"/>
    </row>
    <row r="44" spans="1:8" x14ac:dyDescent="0.25">
      <c r="A44" s="2" t="s">
        <v>56</v>
      </c>
      <c r="H44" s="3"/>
    </row>
    <row r="45" spans="1:8" x14ac:dyDescent="0.25">
      <c r="A45" s="2" t="s">
        <v>57</v>
      </c>
      <c r="H45" s="3"/>
    </row>
    <row r="46" spans="1:8" x14ac:dyDescent="0.25">
      <c r="A46" s="2" t="s">
        <v>58</v>
      </c>
      <c r="H46" s="3"/>
    </row>
    <row r="47" spans="1:8" x14ac:dyDescent="0.25">
      <c r="A47" s="2" t="s">
        <v>59</v>
      </c>
      <c r="H47" s="3"/>
    </row>
    <row r="48" spans="1:8" x14ac:dyDescent="0.25">
      <c r="H48" s="3"/>
    </row>
    <row r="49" spans="1:8" x14ac:dyDescent="0.25">
      <c r="H49" s="3"/>
    </row>
    <row r="50" spans="1:8" x14ac:dyDescent="0.25">
      <c r="A50" s="1" t="s">
        <v>67</v>
      </c>
      <c r="H50" s="3"/>
    </row>
    <row r="51" spans="1:8" ht="186" customHeight="1" x14ac:dyDescent="0.25">
      <c r="A51" s="2" t="s">
        <v>87</v>
      </c>
      <c r="B51" s="2" t="s">
        <v>87</v>
      </c>
      <c r="E51" s="4" t="s">
        <v>95</v>
      </c>
      <c r="F51" s="3" t="s">
        <v>90</v>
      </c>
      <c r="H51" s="5" t="s">
        <v>65</v>
      </c>
    </row>
    <row r="52" spans="1:8" x14ac:dyDescent="0.25">
      <c r="A52" s="2" t="s">
        <v>92</v>
      </c>
      <c r="B52" s="2" t="s">
        <v>92</v>
      </c>
      <c r="E52" s="4" t="s">
        <v>94</v>
      </c>
      <c r="F52" s="3" t="s">
        <v>93</v>
      </c>
      <c r="H52" s="5"/>
    </row>
    <row r="53" spans="1:8" x14ac:dyDescent="0.25">
      <c r="A53" s="6" t="s">
        <v>88</v>
      </c>
      <c r="B53" s="2" t="s">
        <v>89</v>
      </c>
      <c r="F53" s="3" t="s">
        <v>91</v>
      </c>
      <c r="H53" s="3"/>
    </row>
    <row r="54" spans="1:8" ht="90" x14ac:dyDescent="0.25">
      <c r="A54" s="6" t="s">
        <v>85</v>
      </c>
      <c r="B54" s="2" t="s">
        <v>86</v>
      </c>
      <c r="E54" s="4" t="s">
        <v>97</v>
      </c>
      <c r="F54" s="3" t="s">
        <v>96</v>
      </c>
      <c r="H54" s="3" t="s">
        <v>152</v>
      </c>
    </row>
    <row r="55" spans="1:8" ht="45" x14ac:dyDescent="0.25">
      <c r="A55" s="6" t="s">
        <v>98</v>
      </c>
      <c r="E55" s="4" t="s">
        <v>99</v>
      </c>
      <c r="F55" s="3" t="s">
        <v>100</v>
      </c>
      <c r="H55" s="3"/>
    </row>
    <row r="56" spans="1:8" x14ac:dyDescent="0.25">
      <c r="A56" s="2" t="s">
        <v>101</v>
      </c>
      <c r="E56" s="4"/>
      <c r="F56" s="3" t="s">
        <v>102</v>
      </c>
      <c r="H56" s="3"/>
    </row>
    <row r="57" spans="1:8" x14ac:dyDescent="0.25">
      <c r="E57" s="4"/>
      <c r="F57" s="3"/>
      <c r="H57" s="3"/>
    </row>
    <row r="58" spans="1:8" x14ac:dyDescent="0.25">
      <c r="A58" s="2" t="s">
        <v>122</v>
      </c>
      <c r="E58" s="2" t="s">
        <v>123</v>
      </c>
      <c r="F58" s="3" t="s">
        <v>124</v>
      </c>
      <c r="H58" s="3"/>
    </row>
    <row r="59" spans="1:8" x14ac:dyDescent="0.25">
      <c r="F59" s="3"/>
      <c r="H59" s="3"/>
    </row>
    <row r="60" spans="1:8" x14ac:dyDescent="0.25">
      <c r="A60" s="2" t="s">
        <v>73</v>
      </c>
      <c r="E60" s="2" t="s">
        <v>126</v>
      </c>
      <c r="F60" s="3" t="s">
        <v>125</v>
      </c>
      <c r="H60" s="3" t="s">
        <v>74</v>
      </c>
    </row>
    <row r="61" spans="1:8" x14ac:dyDescent="0.25">
      <c r="A61" s="2" t="s">
        <v>127</v>
      </c>
      <c r="B61" s="2" t="s">
        <v>128</v>
      </c>
      <c r="E61" s="2" t="s">
        <v>129</v>
      </c>
      <c r="F61" s="3" t="s">
        <v>130</v>
      </c>
      <c r="H61" s="3"/>
    </row>
    <row r="62" spans="1:8" x14ac:dyDescent="0.25">
      <c r="H62" s="3"/>
    </row>
    <row r="63" spans="1:8" ht="31.5" customHeight="1" x14ac:dyDescent="0.25">
      <c r="A63" s="2" t="s">
        <v>68</v>
      </c>
      <c r="B63" s="2" t="s">
        <v>80</v>
      </c>
      <c r="E63" s="4" t="s">
        <v>69</v>
      </c>
      <c r="H63" s="3"/>
    </row>
    <row r="64" spans="1:8" x14ac:dyDescent="0.25">
      <c r="A64" s="2" t="s">
        <v>70</v>
      </c>
      <c r="B64" s="2" t="s">
        <v>80</v>
      </c>
      <c r="E64" s="2" t="s">
        <v>71</v>
      </c>
      <c r="H64" s="3"/>
    </row>
    <row r="65" spans="1:9" x14ac:dyDescent="0.25">
      <c r="H65" s="3"/>
    </row>
    <row r="66" spans="1:9" x14ac:dyDescent="0.25">
      <c r="H66" s="3"/>
    </row>
    <row r="67" spans="1:9" x14ac:dyDescent="0.25">
      <c r="A67" s="2" t="s">
        <v>131</v>
      </c>
      <c r="B67" s="2" t="s">
        <v>131</v>
      </c>
      <c r="F67" s="3" t="s">
        <v>135</v>
      </c>
      <c r="G67" s="3" t="s">
        <v>132</v>
      </c>
      <c r="H67" s="3"/>
    </row>
    <row r="68" spans="1:9" x14ac:dyDescent="0.25">
      <c r="H68" s="3"/>
    </row>
    <row r="69" spans="1:9" x14ac:dyDescent="0.25">
      <c r="H69" s="3"/>
    </row>
    <row r="70" spans="1:9" x14ac:dyDescent="0.25">
      <c r="A70" s="2" t="s">
        <v>133</v>
      </c>
      <c r="G70" s="3" t="s">
        <v>134</v>
      </c>
      <c r="H70" s="3"/>
    </row>
    <row r="71" spans="1:9" x14ac:dyDescent="0.25">
      <c r="H71" s="3"/>
    </row>
    <row r="72" spans="1:9" x14ac:dyDescent="0.25">
      <c r="A72" s="2" t="s">
        <v>143</v>
      </c>
      <c r="F72" s="3" t="s">
        <v>144</v>
      </c>
      <c r="G72" s="3" t="s">
        <v>134</v>
      </c>
      <c r="H72" s="3"/>
    </row>
    <row r="73" spans="1:9" x14ac:dyDescent="0.25">
      <c r="H73" s="3"/>
    </row>
    <row r="74" spans="1:9" ht="30" x14ac:dyDescent="0.25">
      <c r="A74" s="2" t="s">
        <v>154</v>
      </c>
      <c r="B74" s="2" t="s">
        <v>153</v>
      </c>
      <c r="E74" s="4" t="s">
        <v>158</v>
      </c>
      <c r="F74" s="3" t="s">
        <v>157</v>
      </c>
      <c r="H74" s="3"/>
      <c r="I74" s="3" t="s">
        <v>155</v>
      </c>
    </row>
    <row r="78" spans="1:9" x14ac:dyDescent="0.25">
      <c r="A78" s="2" t="s">
        <v>162</v>
      </c>
      <c r="I78" s="3" t="s">
        <v>163</v>
      </c>
    </row>
    <row r="79" spans="1:9" x14ac:dyDescent="0.25">
      <c r="A79" s="2" t="s">
        <v>164</v>
      </c>
      <c r="I79" s="3" t="s">
        <v>164</v>
      </c>
    </row>
  </sheetData>
  <hyperlinks>
    <hyperlink ref="F34" r:id="rId1"/>
    <hyperlink ref="F2" r:id="rId2"/>
    <hyperlink ref="F6" r:id="rId3"/>
    <hyperlink ref="F5" r:id="rId4"/>
    <hyperlink ref="F7" r:id="rId5"/>
    <hyperlink ref="H8" r:id="rId6"/>
    <hyperlink ref="G23" r:id="rId7"/>
    <hyperlink ref="H51" r:id="rId8"/>
    <hyperlink ref="H6" r:id="rId9"/>
    <hyperlink ref="H9:H41" r:id="rId10" display="."/>
    <hyperlink ref="H42" r:id="rId11"/>
    <hyperlink ref="H60" r:id="rId12"/>
    <hyperlink ref="H23" r:id="rId13" display="python DH.py"/>
    <hyperlink ref="F40" r:id="rId14" display="L2 Slide 41"/>
    <hyperlink ref="F51" r:id="rId15" display="L2 Slide 41"/>
    <hyperlink ref="F53" r:id="rId16" display="L2 Slide 41"/>
    <hyperlink ref="F52" r:id="rId17" display="L2 Slide 41"/>
    <hyperlink ref="F54" r:id="rId18" display="L2 Slide 41"/>
    <hyperlink ref="F55" r:id="rId19" display="L2 Slide 41"/>
    <hyperlink ref="F56" r:id="rId20" display="L2 Slide 41"/>
    <hyperlink ref="F14" r:id="rId21" display="L2 Slide 23"/>
    <hyperlink ref="F15" r:id="rId22" display="L2 Slide 23"/>
    <hyperlink ref="F16" r:id="rId23" display="L2 Slide 23"/>
    <hyperlink ref="F19" r:id="rId24" display="L2 Slide 23"/>
    <hyperlink ref="F18" r:id="rId25" display="L2 Slide 23"/>
    <hyperlink ref="F20" r:id="rId26" display="L2 Slide 23"/>
    <hyperlink ref="F21" r:id="rId27" display="L2 Slide 23"/>
    <hyperlink ref="F23" r:id="rId28"/>
    <hyperlink ref="F42" r:id="rId29" display="L3 Slide 28"/>
    <hyperlink ref="F22" r:id="rId30" display="L2 Slide 23"/>
    <hyperlink ref="F17" r:id="rId31" display="L2 Slide 23"/>
    <hyperlink ref="F58" r:id="rId32" display="L2 Slide 31"/>
    <hyperlink ref="F60" r:id="rId33"/>
    <hyperlink ref="F61" r:id="rId34" display="L2 Slide 31"/>
    <hyperlink ref="F67" r:id="rId35" display="L2 Slide 31"/>
    <hyperlink ref="G67" r:id="rId36" display="conversion_table.pdf"/>
    <hyperlink ref="G70" r:id="rId37"/>
    <hyperlink ref="F26:F32" r:id="rId38" display="L2 Slide 23"/>
    <hyperlink ref="I11" r:id="rId39" display="https://asecuritysite.com/encryption/elgamal"/>
    <hyperlink ref="G72" r:id="rId40"/>
    <hyperlink ref="F11" r:id="rId41"/>
    <hyperlink ref="F12" r:id="rId42"/>
    <hyperlink ref="F72" r:id="rId43"/>
    <hyperlink ref="F58:F61" r:id="rId44" display="L3 Slide 32"/>
    <hyperlink ref="F8" r:id="rId45"/>
    <hyperlink ref="G8" r:id="rId46"/>
    <hyperlink ref="H54" r:id="rId47" display="HMAC.py"/>
    <hyperlink ref="I74" r:id="rId48"/>
    <hyperlink ref="F74" r:id="rId49" display="L2 Slide 41"/>
    <hyperlink ref="G11" r:id="rId50" display="Inverse Mod"/>
    <hyperlink ref="I78" r:id="rId51"/>
    <hyperlink ref="I79" r:id="rId52"/>
    <hyperlink ref="H2:H74" r:id="rId53" display=".."/>
  </hyperlinks>
  <pageMargins left="0.7" right="0.7" top="0.75" bottom="0.75" header="0.3" footer="0.3"/>
  <pageSetup paperSize="9" orientation="portrait" horizontalDpi="4294967293" r:id="rId5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70"/>
  <sheetViews>
    <sheetView zoomScale="113" workbookViewId="0">
      <selection activeCell="I13" sqref="I13"/>
    </sheetView>
  </sheetViews>
  <sheetFormatPr defaultRowHeight="15" x14ac:dyDescent="0.25"/>
  <cols>
    <col min="2" max="2" width="8.85546875" customWidth="1"/>
    <col min="3" max="4" width="11.7109375" bestFit="1" customWidth="1"/>
    <col min="5" max="5" width="11" customWidth="1"/>
    <col min="8" max="8" width="11.85546875" bestFit="1" customWidth="1"/>
    <col min="13" max="14" width="11.5703125" bestFit="1" customWidth="1"/>
  </cols>
  <sheetData>
    <row r="3" spans="1:14" x14ac:dyDescent="0.25">
      <c r="A3" t="s">
        <v>166</v>
      </c>
      <c r="B3" s="8">
        <v>1.0000000000000001E-9</v>
      </c>
    </row>
    <row r="4" spans="1:14" x14ac:dyDescent="0.25">
      <c r="A4" t="s">
        <v>167</v>
      </c>
      <c r="B4" s="8">
        <v>9.9999999999999995E-7</v>
      </c>
    </row>
    <row r="5" spans="1:14" x14ac:dyDescent="0.25">
      <c r="A5" t="s">
        <v>180</v>
      </c>
      <c r="B5" s="8">
        <v>1000000</v>
      </c>
    </row>
    <row r="6" spans="1:14" x14ac:dyDescent="0.25">
      <c r="A6" t="s">
        <v>175</v>
      </c>
      <c r="B6" s="8">
        <v>1000000000000</v>
      </c>
    </row>
    <row r="7" spans="1:14" x14ac:dyDescent="0.25">
      <c r="I7" t="s">
        <v>170</v>
      </c>
    </row>
    <row r="8" spans="1:14" x14ac:dyDescent="0.25">
      <c r="G8" t="s">
        <v>165</v>
      </c>
      <c r="H8" t="s">
        <v>169</v>
      </c>
      <c r="I8" s="10" t="s">
        <v>166</v>
      </c>
      <c r="J8" s="12" t="s">
        <v>61</v>
      </c>
      <c r="K8" s="12" t="s">
        <v>62</v>
      </c>
      <c r="L8" s="12" t="s">
        <v>171</v>
      </c>
      <c r="M8" s="12" t="s">
        <v>172</v>
      </c>
      <c r="N8" s="12" t="s">
        <v>173</v>
      </c>
    </row>
    <row r="9" spans="1:14" x14ac:dyDescent="0.25">
      <c r="A9" s="9" t="s">
        <v>168</v>
      </c>
      <c r="G9" s="12">
        <v>32</v>
      </c>
      <c r="H9">
        <f>2^G9</f>
        <v>4294967296</v>
      </c>
      <c r="I9" s="11">
        <f>B3</f>
        <v>1.0000000000000001E-9</v>
      </c>
      <c r="J9" s="7">
        <f>I9*H9</f>
        <v>4.2949672960000003</v>
      </c>
      <c r="K9">
        <f>J9/60</f>
        <v>7.1582788266666669E-2</v>
      </c>
      <c r="L9">
        <f>K9/60</f>
        <v>1.1930464711111112E-3</v>
      </c>
      <c r="M9">
        <f>L9/24</f>
        <v>4.9710269629629635E-5</v>
      </c>
      <c r="N9">
        <f>M9/365.25</f>
        <v>1.360993008340305E-7</v>
      </c>
    </row>
    <row r="10" spans="1:14" x14ac:dyDescent="0.25">
      <c r="G10" s="12"/>
    </row>
    <row r="11" spans="1:14" x14ac:dyDescent="0.25">
      <c r="C11" t="s">
        <v>177</v>
      </c>
      <c r="D11" t="s">
        <v>176</v>
      </c>
      <c r="E11" s="16" t="s">
        <v>178</v>
      </c>
      <c r="G11" s="12"/>
    </row>
    <row r="12" spans="1:14" x14ac:dyDescent="0.25">
      <c r="C12">
        <v>26</v>
      </c>
      <c r="D12">
        <f>36^7</f>
        <v>78364164096</v>
      </c>
      <c r="E12" s="16">
        <f>C12*D12</f>
        <v>2037468266496</v>
      </c>
      <c r="G12" s="12"/>
      <c r="H12" s="16" t="s">
        <v>179</v>
      </c>
      <c r="I12" s="10" t="s">
        <v>175</v>
      </c>
      <c r="J12" s="12" t="s">
        <v>61</v>
      </c>
      <c r="K12" s="12" t="s">
        <v>62</v>
      </c>
      <c r="L12" s="12" t="s">
        <v>171</v>
      </c>
      <c r="M12" s="12" t="s">
        <v>172</v>
      </c>
    </row>
    <row r="13" spans="1:14" x14ac:dyDescent="0.25">
      <c r="A13" t="s">
        <v>174</v>
      </c>
      <c r="H13" s="15">
        <f>((26*2)^9)</f>
        <v>2779905883635712</v>
      </c>
      <c r="I13" s="14">
        <f>B6 * 10</f>
        <v>10000000000000</v>
      </c>
      <c r="J13" s="13">
        <f>H13/I13</f>
        <v>277.99058836357119</v>
      </c>
      <c r="K13" s="7">
        <f>J13/60</f>
        <v>4.6331764727261868</v>
      </c>
      <c r="L13" s="13">
        <f>K13/60</f>
        <v>7.7219607878769775E-2</v>
      </c>
      <c r="M13" s="13">
        <f>L13/24</f>
        <v>3.2174836616154071E-3</v>
      </c>
    </row>
    <row r="15" spans="1:14" x14ac:dyDescent="0.25">
      <c r="H15" t="s">
        <v>179</v>
      </c>
      <c r="I15" s="10" t="s">
        <v>175</v>
      </c>
      <c r="J15" s="12" t="s">
        <v>61</v>
      </c>
      <c r="K15" s="12" t="s">
        <v>62</v>
      </c>
      <c r="L15" s="12" t="s">
        <v>171</v>
      </c>
      <c r="M15" s="12" t="s">
        <v>172</v>
      </c>
    </row>
    <row r="16" spans="1:14" x14ac:dyDescent="0.25">
      <c r="A16" t="s">
        <v>181</v>
      </c>
      <c r="H16">
        <f>(2^12)*26*(36^7)</f>
        <v>8345470019567616</v>
      </c>
      <c r="I16" s="14">
        <f>B6</f>
        <v>1000000000000</v>
      </c>
      <c r="J16" s="13">
        <f>H16/I16</f>
        <v>8345.470019567616</v>
      </c>
      <c r="K16" s="13">
        <f>J16/60</f>
        <v>139.0911669927936</v>
      </c>
      <c r="L16" s="13">
        <f>K16/60</f>
        <v>2.3181861165465603</v>
      </c>
      <c r="M16" s="13">
        <f>L16/24</f>
        <v>9.6591088189440011E-2</v>
      </c>
    </row>
    <row r="19" spans="2:7" x14ac:dyDescent="0.25">
      <c r="B19" t="s">
        <v>180</v>
      </c>
      <c r="C19" s="8">
        <f>B5</f>
        <v>1000000</v>
      </c>
    </row>
    <row r="20" spans="2:7" x14ac:dyDescent="0.25">
      <c r="B20" t="s">
        <v>183</v>
      </c>
      <c r="C20" t="s">
        <v>173</v>
      </c>
      <c r="D20" t="s">
        <v>172</v>
      </c>
      <c r="E20" t="s">
        <v>171</v>
      </c>
      <c r="F20" t="s">
        <v>182</v>
      </c>
      <c r="G20" t="s">
        <v>61</v>
      </c>
    </row>
    <row r="21" spans="2:7" x14ac:dyDescent="0.25">
      <c r="B21">
        <v>1980</v>
      </c>
      <c r="C21" s="8">
        <f>C19</f>
        <v>1000000</v>
      </c>
      <c r="D21" s="8">
        <f>C21*365.25</f>
        <v>365250000</v>
      </c>
      <c r="E21" s="8">
        <f>D21*24</f>
        <v>8766000000</v>
      </c>
      <c r="F21" s="8">
        <f>E21*60</f>
        <v>525960000000</v>
      </c>
      <c r="G21" s="8">
        <f>F21*60</f>
        <v>31557600000000</v>
      </c>
    </row>
    <row r="22" spans="2:7" x14ac:dyDescent="0.25">
      <c r="B22">
        <f>B21+1</f>
        <v>1981</v>
      </c>
      <c r="C22" s="8">
        <f>C21/2</f>
        <v>500000</v>
      </c>
      <c r="D22" s="8">
        <f t="shared" ref="D22:D70" si="0">C22*365.25</f>
        <v>182625000</v>
      </c>
      <c r="E22" s="8">
        <f t="shared" ref="E22:E70" si="1">D22*24</f>
        <v>4383000000</v>
      </c>
      <c r="F22" s="8">
        <f t="shared" ref="F22:G22" si="2">E22*60</f>
        <v>262980000000</v>
      </c>
      <c r="G22" s="8">
        <f t="shared" si="2"/>
        <v>15778800000000</v>
      </c>
    </row>
    <row r="23" spans="2:7" x14ac:dyDescent="0.25">
      <c r="B23">
        <f t="shared" ref="B23:B28" si="3">B22+1</f>
        <v>1982</v>
      </c>
      <c r="C23" s="8">
        <f t="shared" ref="C23:C28" si="4">C22/2</f>
        <v>250000</v>
      </c>
      <c r="D23" s="8">
        <f t="shared" si="0"/>
        <v>91312500</v>
      </c>
      <c r="E23" s="8">
        <f t="shared" si="1"/>
        <v>2191500000</v>
      </c>
      <c r="F23" s="8">
        <f t="shared" ref="F23:G23" si="5">E23*60</f>
        <v>131490000000</v>
      </c>
      <c r="G23" s="8">
        <f t="shared" si="5"/>
        <v>7889400000000</v>
      </c>
    </row>
    <row r="24" spans="2:7" x14ac:dyDescent="0.25">
      <c r="B24">
        <f t="shared" si="3"/>
        <v>1983</v>
      </c>
      <c r="C24" s="8">
        <f t="shared" si="4"/>
        <v>125000</v>
      </c>
      <c r="D24" s="8">
        <f t="shared" si="0"/>
        <v>45656250</v>
      </c>
      <c r="E24" s="8">
        <f t="shared" si="1"/>
        <v>1095750000</v>
      </c>
      <c r="F24" s="8">
        <f t="shared" ref="F24:G24" si="6">E24*60</f>
        <v>65745000000</v>
      </c>
      <c r="G24" s="8">
        <f t="shared" si="6"/>
        <v>3944700000000</v>
      </c>
    </row>
    <row r="25" spans="2:7" x14ac:dyDescent="0.25">
      <c r="B25">
        <f t="shared" si="3"/>
        <v>1984</v>
      </c>
      <c r="C25" s="8">
        <f t="shared" si="4"/>
        <v>62500</v>
      </c>
      <c r="D25" s="8">
        <f t="shared" si="0"/>
        <v>22828125</v>
      </c>
      <c r="E25" s="8">
        <f t="shared" si="1"/>
        <v>547875000</v>
      </c>
      <c r="F25" s="8">
        <f t="shared" ref="F25:G25" si="7">E25*60</f>
        <v>32872500000</v>
      </c>
      <c r="G25" s="8">
        <f t="shared" si="7"/>
        <v>1972350000000</v>
      </c>
    </row>
    <row r="26" spans="2:7" x14ac:dyDescent="0.25">
      <c r="B26">
        <f t="shared" si="3"/>
        <v>1985</v>
      </c>
      <c r="C26" s="8">
        <f t="shared" si="4"/>
        <v>31250</v>
      </c>
      <c r="D26" s="8">
        <f t="shared" si="0"/>
        <v>11414062.5</v>
      </c>
      <c r="E26" s="8">
        <f t="shared" si="1"/>
        <v>273937500</v>
      </c>
      <c r="F26" s="8">
        <f t="shared" ref="F26:G26" si="8">E26*60</f>
        <v>16436250000</v>
      </c>
      <c r="G26" s="8">
        <f t="shared" si="8"/>
        <v>986175000000</v>
      </c>
    </row>
    <row r="27" spans="2:7" x14ac:dyDescent="0.25">
      <c r="B27">
        <f t="shared" si="3"/>
        <v>1986</v>
      </c>
      <c r="C27" s="8">
        <f t="shared" si="4"/>
        <v>15625</v>
      </c>
      <c r="D27" s="8">
        <f t="shared" si="0"/>
        <v>5707031.25</v>
      </c>
      <c r="E27" s="8">
        <f t="shared" si="1"/>
        <v>136968750</v>
      </c>
      <c r="F27" s="8">
        <f t="shared" ref="F27:G27" si="9">E27*60</f>
        <v>8218125000</v>
      </c>
      <c r="G27" s="8">
        <f t="shared" si="9"/>
        <v>493087500000</v>
      </c>
    </row>
    <row r="28" spans="2:7" x14ac:dyDescent="0.25">
      <c r="B28">
        <f t="shared" si="3"/>
        <v>1987</v>
      </c>
      <c r="C28" s="8">
        <f t="shared" si="4"/>
        <v>7812.5</v>
      </c>
      <c r="D28" s="8">
        <f t="shared" si="0"/>
        <v>2853515.625</v>
      </c>
      <c r="E28" s="8">
        <f t="shared" si="1"/>
        <v>68484375</v>
      </c>
      <c r="F28" s="8">
        <f t="shared" ref="F28:G28" si="10">E28*60</f>
        <v>4109062500</v>
      </c>
      <c r="G28" s="8">
        <f t="shared" si="10"/>
        <v>246543750000</v>
      </c>
    </row>
    <row r="29" spans="2:7" x14ac:dyDescent="0.25">
      <c r="B29">
        <f t="shared" ref="B29:B32" si="11">B28+1</f>
        <v>1988</v>
      </c>
      <c r="C29" s="8">
        <f t="shared" ref="C29:C32" si="12">C28/2</f>
        <v>3906.25</v>
      </c>
      <c r="D29" s="8">
        <f t="shared" si="0"/>
        <v>1426757.8125</v>
      </c>
      <c r="E29" s="8">
        <f t="shared" si="1"/>
        <v>34242187.5</v>
      </c>
      <c r="F29" s="8">
        <f t="shared" ref="F29:G29" si="13">E29*60</f>
        <v>2054531250</v>
      </c>
      <c r="G29" s="8">
        <f t="shared" si="13"/>
        <v>123271875000</v>
      </c>
    </row>
    <row r="30" spans="2:7" x14ac:dyDescent="0.25">
      <c r="B30">
        <f t="shared" si="11"/>
        <v>1989</v>
      </c>
      <c r="C30" s="8">
        <f t="shared" si="12"/>
        <v>1953.125</v>
      </c>
      <c r="D30" s="8">
        <f t="shared" si="0"/>
        <v>713378.90625</v>
      </c>
      <c r="E30" s="8">
        <f t="shared" si="1"/>
        <v>17121093.75</v>
      </c>
      <c r="F30" s="8">
        <f t="shared" ref="F30:G30" si="14">E30*60</f>
        <v>1027265625</v>
      </c>
      <c r="G30" s="8">
        <f t="shared" si="14"/>
        <v>61635937500</v>
      </c>
    </row>
    <row r="31" spans="2:7" x14ac:dyDescent="0.25">
      <c r="B31">
        <f t="shared" si="11"/>
        <v>1990</v>
      </c>
      <c r="C31" s="8">
        <f t="shared" si="12"/>
        <v>976.5625</v>
      </c>
      <c r="D31" s="8">
        <f t="shared" si="0"/>
        <v>356689.453125</v>
      </c>
      <c r="E31" s="8">
        <f t="shared" si="1"/>
        <v>8560546.875</v>
      </c>
      <c r="F31" s="8">
        <f t="shared" ref="F31:G31" si="15">E31*60</f>
        <v>513632812.5</v>
      </c>
      <c r="G31" s="8">
        <f t="shared" si="15"/>
        <v>30817968750</v>
      </c>
    </row>
    <row r="32" spans="2:7" x14ac:dyDescent="0.25">
      <c r="B32">
        <f t="shared" si="11"/>
        <v>1991</v>
      </c>
      <c r="C32" s="8">
        <f t="shared" si="12"/>
        <v>488.28125</v>
      </c>
      <c r="D32" s="8">
        <f t="shared" si="0"/>
        <v>178344.7265625</v>
      </c>
      <c r="E32" s="8">
        <f t="shared" si="1"/>
        <v>4280273.4375</v>
      </c>
      <c r="F32" s="8">
        <f t="shared" ref="F32:G32" si="16">E32*60</f>
        <v>256816406.25</v>
      </c>
      <c r="G32" s="8">
        <f t="shared" si="16"/>
        <v>15408984375</v>
      </c>
    </row>
    <row r="33" spans="2:7" x14ac:dyDescent="0.25">
      <c r="B33">
        <f t="shared" ref="B33:B38" si="17">B32+1</f>
        <v>1992</v>
      </c>
      <c r="C33" s="8">
        <f t="shared" ref="C33:C38" si="18">C32/2</f>
        <v>244.140625</v>
      </c>
      <c r="D33" s="8">
        <f t="shared" si="0"/>
        <v>89172.36328125</v>
      </c>
      <c r="E33" s="8">
        <f t="shared" si="1"/>
        <v>2140136.71875</v>
      </c>
      <c r="F33" s="8">
        <f t="shared" ref="F33:G33" si="19">E33*60</f>
        <v>128408203.125</v>
      </c>
      <c r="G33" s="8">
        <f t="shared" si="19"/>
        <v>7704492187.5</v>
      </c>
    </row>
    <row r="34" spans="2:7" x14ac:dyDescent="0.25">
      <c r="B34">
        <f t="shared" si="17"/>
        <v>1993</v>
      </c>
      <c r="C34" s="8">
        <f t="shared" si="18"/>
        <v>122.0703125</v>
      </c>
      <c r="D34" s="8">
        <f t="shared" si="0"/>
        <v>44586.181640625</v>
      </c>
      <c r="E34" s="8">
        <f t="shared" si="1"/>
        <v>1070068.359375</v>
      </c>
      <c r="F34" s="8">
        <f t="shared" ref="F34:G34" si="20">E34*60</f>
        <v>64204101.5625</v>
      </c>
      <c r="G34" s="8">
        <f t="shared" si="20"/>
        <v>3852246093.75</v>
      </c>
    </row>
    <row r="35" spans="2:7" x14ac:dyDescent="0.25">
      <c r="B35">
        <f t="shared" si="17"/>
        <v>1994</v>
      </c>
      <c r="C35" s="8">
        <f t="shared" si="18"/>
        <v>61.03515625</v>
      </c>
      <c r="D35" s="8">
        <f t="shared" si="0"/>
        <v>22293.0908203125</v>
      </c>
      <c r="E35" s="8">
        <f t="shared" si="1"/>
        <v>535034.1796875</v>
      </c>
      <c r="F35" s="8">
        <f t="shared" ref="F35:G35" si="21">E35*60</f>
        <v>32102050.78125</v>
      </c>
      <c r="G35" s="8">
        <f t="shared" si="21"/>
        <v>1926123046.875</v>
      </c>
    </row>
    <row r="36" spans="2:7" x14ac:dyDescent="0.25">
      <c r="B36">
        <f t="shared" si="17"/>
        <v>1995</v>
      </c>
      <c r="C36" s="8">
        <f t="shared" si="18"/>
        <v>30.517578125</v>
      </c>
      <c r="D36" s="8">
        <f t="shared" si="0"/>
        <v>11146.54541015625</v>
      </c>
      <c r="E36" s="8">
        <f t="shared" si="1"/>
        <v>267517.08984375</v>
      </c>
      <c r="F36" s="8">
        <f t="shared" ref="F36:G36" si="22">E36*60</f>
        <v>16051025.390625</v>
      </c>
      <c r="G36" s="8">
        <f t="shared" si="22"/>
        <v>963061523.4375</v>
      </c>
    </row>
    <row r="37" spans="2:7" x14ac:dyDescent="0.25">
      <c r="B37">
        <f t="shared" si="17"/>
        <v>1996</v>
      </c>
      <c r="C37" s="8">
        <f t="shared" si="18"/>
        <v>15.2587890625</v>
      </c>
      <c r="D37" s="8">
        <f t="shared" si="0"/>
        <v>5573.272705078125</v>
      </c>
      <c r="E37" s="8">
        <f t="shared" si="1"/>
        <v>133758.544921875</v>
      </c>
      <c r="F37" s="8">
        <f t="shared" ref="F37:G37" si="23">E37*60</f>
        <v>8025512.6953125</v>
      </c>
      <c r="G37" s="8">
        <f t="shared" si="23"/>
        <v>481530761.71875</v>
      </c>
    </row>
    <row r="38" spans="2:7" x14ac:dyDescent="0.25">
      <c r="B38">
        <f t="shared" si="17"/>
        <v>1997</v>
      </c>
      <c r="C38" s="8">
        <f t="shared" si="18"/>
        <v>7.62939453125</v>
      </c>
      <c r="D38" s="8">
        <f t="shared" si="0"/>
        <v>2786.6363525390625</v>
      </c>
      <c r="E38" s="8">
        <f t="shared" si="1"/>
        <v>66879.2724609375</v>
      </c>
      <c r="F38" s="8">
        <f t="shared" ref="F38:G38" si="24">E38*60</f>
        <v>4012756.34765625</v>
      </c>
      <c r="G38" s="8">
        <f t="shared" si="24"/>
        <v>240765380.859375</v>
      </c>
    </row>
    <row r="39" spans="2:7" x14ac:dyDescent="0.25">
      <c r="B39">
        <f t="shared" ref="B39:B53" si="25">B38+1</f>
        <v>1998</v>
      </c>
      <c r="C39" s="8">
        <f t="shared" ref="C39:C53" si="26">C38/2</f>
        <v>3.814697265625</v>
      </c>
      <c r="D39" s="8">
        <f t="shared" si="0"/>
        <v>1393.3181762695313</v>
      </c>
      <c r="E39" s="8">
        <f t="shared" si="1"/>
        <v>33439.63623046875</v>
      </c>
      <c r="F39" s="8">
        <f t="shared" ref="F39:G39" si="27">E39*60</f>
        <v>2006378.173828125</v>
      </c>
      <c r="G39" s="8">
        <f t="shared" si="27"/>
        <v>120382690.4296875</v>
      </c>
    </row>
    <row r="40" spans="2:7" x14ac:dyDescent="0.25">
      <c r="B40">
        <f t="shared" si="25"/>
        <v>1999</v>
      </c>
      <c r="C40" s="8">
        <f t="shared" si="26"/>
        <v>1.9073486328125</v>
      </c>
      <c r="D40" s="8">
        <f t="shared" si="0"/>
        <v>696.65908813476563</v>
      </c>
      <c r="E40" s="8">
        <f t="shared" si="1"/>
        <v>16719.818115234375</v>
      </c>
      <c r="F40" s="8">
        <f t="shared" ref="F40:G40" si="28">E40*60</f>
        <v>1003189.0869140625</v>
      </c>
      <c r="G40" s="8">
        <f t="shared" si="28"/>
        <v>60191345.21484375</v>
      </c>
    </row>
    <row r="41" spans="2:7" x14ac:dyDescent="0.25">
      <c r="B41">
        <f t="shared" si="25"/>
        <v>2000</v>
      </c>
      <c r="C41" s="8">
        <f t="shared" si="26"/>
        <v>0.95367431640625</v>
      </c>
      <c r="D41" s="8">
        <f t="shared" si="0"/>
        <v>348.32954406738281</v>
      </c>
      <c r="E41" s="8">
        <f t="shared" si="1"/>
        <v>8359.9090576171875</v>
      </c>
      <c r="F41" s="8">
        <f t="shared" ref="F41:G41" si="29">E41*60</f>
        <v>501594.54345703125</v>
      </c>
      <c r="G41" s="8">
        <f t="shared" si="29"/>
        <v>30095672.607421875</v>
      </c>
    </row>
    <row r="42" spans="2:7" x14ac:dyDescent="0.25">
      <c r="B42">
        <f t="shared" si="25"/>
        <v>2001</v>
      </c>
      <c r="C42" s="8">
        <f t="shared" si="26"/>
        <v>0.476837158203125</v>
      </c>
      <c r="D42" s="8">
        <f t="shared" si="0"/>
        <v>174.16477203369141</v>
      </c>
      <c r="E42" s="8">
        <f t="shared" si="1"/>
        <v>4179.9545288085937</v>
      </c>
      <c r="F42" s="8">
        <f t="shared" ref="F42:G42" si="30">E42*60</f>
        <v>250797.27172851563</v>
      </c>
      <c r="G42" s="8">
        <f t="shared" si="30"/>
        <v>15047836.303710937</v>
      </c>
    </row>
    <row r="43" spans="2:7" x14ac:dyDescent="0.25">
      <c r="B43">
        <f t="shared" si="25"/>
        <v>2002</v>
      </c>
      <c r="C43" s="8">
        <f t="shared" si="26"/>
        <v>0.2384185791015625</v>
      </c>
      <c r="D43" s="8">
        <f t="shared" si="0"/>
        <v>87.082386016845703</v>
      </c>
      <c r="E43" s="8">
        <f t="shared" si="1"/>
        <v>2089.9772644042969</v>
      </c>
      <c r="F43" s="8">
        <f t="shared" ref="F43:G43" si="31">E43*60</f>
        <v>125398.63586425781</v>
      </c>
      <c r="G43" s="8">
        <f t="shared" si="31"/>
        <v>7523918.1518554688</v>
      </c>
    </row>
    <row r="44" spans="2:7" x14ac:dyDescent="0.25">
      <c r="B44">
        <f t="shared" si="25"/>
        <v>2003</v>
      </c>
      <c r="C44" s="8">
        <f t="shared" si="26"/>
        <v>0.11920928955078125</v>
      </c>
      <c r="D44" s="8">
        <f t="shared" si="0"/>
        <v>43.541193008422852</v>
      </c>
      <c r="E44" s="8">
        <f t="shared" si="1"/>
        <v>1044.9886322021484</v>
      </c>
      <c r="F44" s="8">
        <f t="shared" ref="F44:G44" si="32">E44*60</f>
        <v>62699.317932128906</v>
      </c>
      <c r="G44" s="8">
        <f t="shared" si="32"/>
        <v>3761959.0759277344</v>
      </c>
    </row>
    <row r="45" spans="2:7" x14ac:dyDescent="0.25">
      <c r="B45">
        <f t="shared" si="25"/>
        <v>2004</v>
      </c>
      <c r="C45" s="8">
        <f t="shared" si="26"/>
        <v>5.9604644775390625E-2</v>
      </c>
      <c r="D45" s="8">
        <f t="shared" si="0"/>
        <v>21.770596504211426</v>
      </c>
      <c r="E45" s="8">
        <f t="shared" si="1"/>
        <v>522.49431610107422</v>
      </c>
      <c r="F45" s="8">
        <f t="shared" ref="F45:G45" si="33">E45*60</f>
        <v>31349.658966064453</v>
      </c>
      <c r="G45" s="8">
        <f t="shared" si="33"/>
        <v>1880979.5379638672</v>
      </c>
    </row>
    <row r="46" spans="2:7" x14ac:dyDescent="0.25">
      <c r="B46">
        <f t="shared" si="25"/>
        <v>2005</v>
      </c>
      <c r="C46" s="8">
        <f t="shared" si="26"/>
        <v>2.9802322387695313E-2</v>
      </c>
      <c r="D46" s="8">
        <f t="shared" si="0"/>
        <v>10.885298252105713</v>
      </c>
      <c r="E46" s="8">
        <f t="shared" si="1"/>
        <v>261.24715805053711</v>
      </c>
      <c r="F46" s="8">
        <f t="shared" ref="F46:G46" si="34">E46*60</f>
        <v>15674.829483032227</v>
      </c>
      <c r="G46" s="8">
        <f t="shared" si="34"/>
        <v>940489.76898193359</v>
      </c>
    </row>
    <row r="47" spans="2:7" x14ac:dyDescent="0.25">
      <c r="B47">
        <f t="shared" si="25"/>
        <v>2006</v>
      </c>
      <c r="C47" s="8">
        <f t="shared" si="26"/>
        <v>1.4901161193847656E-2</v>
      </c>
      <c r="D47" s="8">
        <f t="shared" si="0"/>
        <v>5.4426491260528564</v>
      </c>
      <c r="E47" s="8">
        <f t="shared" si="1"/>
        <v>130.62357902526855</v>
      </c>
      <c r="F47" s="8">
        <f t="shared" ref="F47:G47" si="35">E47*60</f>
        <v>7837.4147415161133</v>
      </c>
      <c r="G47" s="8">
        <f t="shared" si="35"/>
        <v>470244.8844909668</v>
      </c>
    </row>
    <row r="48" spans="2:7" x14ac:dyDescent="0.25">
      <c r="B48">
        <f t="shared" si="25"/>
        <v>2007</v>
      </c>
      <c r="C48" s="8">
        <f t="shared" si="26"/>
        <v>7.4505805969238281E-3</v>
      </c>
      <c r="D48" s="8">
        <f t="shared" si="0"/>
        <v>2.7213245630264282</v>
      </c>
      <c r="E48" s="8">
        <f t="shared" si="1"/>
        <v>65.311789512634277</v>
      </c>
      <c r="F48" s="8">
        <f t="shared" ref="F48:G48" si="36">E48*60</f>
        <v>3918.7073707580566</v>
      </c>
      <c r="G48" s="8">
        <f t="shared" si="36"/>
        <v>235122.4422454834</v>
      </c>
    </row>
    <row r="49" spans="2:7" x14ac:dyDescent="0.25">
      <c r="B49">
        <f t="shared" si="25"/>
        <v>2008</v>
      </c>
      <c r="C49" s="8">
        <f t="shared" si="26"/>
        <v>3.7252902984619141E-3</v>
      </c>
      <c r="D49" s="8">
        <f t="shared" si="0"/>
        <v>1.3606622815132141</v>
      </c>
      <c r="E49" s="8">
        <f t="shared" si="1"/>
        <v>32.655894756317139</v>
      </c>
      <c r="F49" s="8">
        <f t="shared" ref="F49:G49" si="37">E49*60</f>
        <v>1959.3536853790283</v>
      </c>
      <c r="G49" s="8">
        <f t="shared" si="37"/>
        <v>117561.2211227417</v>
      </c>
    </row>
    <row r="50" spans="2:7" x14ac:dyDescent="0.25">
      <c r="B50">
        <f t="shared" si="25"/>
        <v>2009</v>
      </c>
      <c r="C50" s="8">
        <f t="shared" si="26"/>
        <v>1.862645149230957E-3</v>
      </c>
      <c r="D50" s="8">
        <f t="shared" si="0"/>
        <v>0.68033114075660706</v>
      </c>
      <c r="E50" s="8">
        <f t="shared" si="1"/>
        <v>16.327947378158569</v>
      </c>
      <c r="F50" s="8">
        <f t="shared" ref="F50:G50" si="38">E50*60</f>
        <v>979.67684268951416</v>
      </c>
      <c r="G50" s="8">
        <f t="shared" si="38"/>
        <v>58780.61056137085</v>
      </c>
    </row>
    <row r="51" spans="2:7" x14ac:dyDescent="0.25">
      <c r="B51">
        <f t="shared" si="25"/>
        <v>2010</v>
      </c>
      <c r="C51" s="8">
        <f t="shared" si="26"/>
        <v>9.3132257461547852E-4</v>
      </c>
      <c r="D51" s="8">
        <f t="shared" si="0"/>
        <v>0.34016557037830353</v>
      </c>
      <c r="E51" s="8">
        <f t="shared" si="1"/>
        <v>8.1639736890792847</v>
      </c>
      <c r="F51" s="8">
        <f t="shared" ref="F51:G51" si="39">E51*60</f>
        <v>489.83842134475708</v>
      </c>
      <c r="G51" s="8">
        <f t="shared" si="39"/>
        <v>29390.305280685425</v>
      </c>
    </row>
    <row r="52" spans="2:7" x14ac:dyDescent="0.25">
      <c r="B52">
        <f t="shared" si="25"/>
        <v>2011</v>
      </c>
      <c r="C52" s="8">
        <f t="shared" si="26"/>
        <v>4.6566128730773926E-4</v>
      </c>
      <c r="D52" s="8">
        <f t="shared" si="0"/>
        <v>0.17008278518915176</v>
      </c>
      <c r="E52" s="8">
        <f t="shared" si="1"/>
        <v>4.0819868445396423</v>
      </c>
      <c r="F52" s="8">
        <f t="shared" ref="F52:G52" si="40">E52*60</f>
        <v>244.91921067237854</v>
      </c>
      <c r="G52" s="8">
        <f t="shared" si="40"/>
        <v>14695.152640342712</v>
      </c>
    </row>
    <row r="53" spans="2:7" x14ac:dyDescent="0.25">
      <c r="B53">
        <f t="shared" si="25"/>
        <v>2012</v>
      </c>
      <c r="C53" s="8">
        <f t="shared" si="26"/>
        <v>2.3283064365386963E-4</v>
      </c>
      <c r="D53" s="8">
        <f t="shared" si="0"/>
        <v>8.5041392594575882E-2</v>
      </c>
      <c r="E53" s="8">
        <f t="shared" si="1"/>
        <v>2.0409934222698212</v>
      </c>
      <c r="F53" s="8">
        <f t="shared" ref="F53:G53" si="41">E53*60</f>
        <v>122.45960533618927</v>
      </c>
      <c r="G53" s="8">
        <f t="shared" si="41"/>
        <v>7347.5763201713562</v>
      </c>
    </row>
    <row r="54" spans="2:7" x14ac:dyDescent="0.25">
      <c r="B54">
        <f t="shared" ref="B54:B63" si="42">B53+1</f>
        <v>2013</v>
      </c>
      <c r="C54" s="8">
        <f t="shared" ref="C54:C63" si="43">C53/2</f>
        <v>1.1641532182693481E-4</v>
      </c>
      <c r="D54" s="8">
        <f t="shared" si="0"/>
        <v>4.2520696297287941E-2</v>
      </c>
      <c r="E54" s="8">
        <f t="shared" si="1"/>
        <v>1.0204967111349106</v>
      </c>
      <c r="F54" s="8">
        <f t="shared" ref="F54:G54" si="44">E54*60</f>
        <v>61.229802668094635</v>
      </c>
      <c r="G54" s="8">
        <f t="shared" si="44"/>
        <v>3673.7881600856781</v>
      </c>
    </row>
    <row r="55" spans="2:7" x14ac:dyDescent="0.25">
      <c r="B55">
        <f t="shared" si="42"/>
        <v>2014</v>
      </c>
      <c r="C55" s="8">
        <f t="shared" si="43"/>
        <v>5.8207660913467407E-5</v>
      </c>
      <c r="D55" s="8">
        <f t="shared" si="0"/>
        <v>2.126034814864397E-2</v>
      </c>
      <c r="E55" s="8">
        <f t="shared" si="1"/>
        <v>0.51024835556745529</v>
      </c>
      <c r="F55" s="8">
        <f t="shared" ref="F55:G55" si="45">E55*60</f>
        <v>30.614901334047318</v>
      </c>
      <c r="G55" s="8">
        <f t="shared" si="45"/>
        <v>1836.8940800428391</v>
      </c>
    </row>
    <row r="56" spans="2:7" x14ac:dyDescent="0.25">
      <c r="B56">
        <f t="shared" si="42"/>
        <v>2015</v>
      </c>
      <c r="C56" s="8">
        <f t="shared" si="43"/>
        <v>2.9103830456733704E-5</v>
      </c>
      <c r="D56" s="8">
        <f t="shared" si="0"/>
        <v>1.0630174074321985E-2</v>
      </c>
      <c r="E56" s="8">
        <f t="shared" si="1"/>
        <v>0.25512417778372765</v>
      </c>
      <c r="F56" s="8">
        <f t="shared" ref="F56:G56" si="46">E56*60</f>
        <v>15.307450667023659</v>
      </c>
      <c r="G56" s="8">
        <f t="shared" si="46"/>
        <v>918.44704002141953</v>
      </c>
    </row>
    <row r="57" spans="2:7" x14ac:dyDescent="0.25">
      <c r="B57">
        <f t="shared" si="42"/>
        <v>2016</v>
      </c>
      <c r="C57" s="8">
        <f t="shared" si="43"/>
        <v>1.4551915228366852E-5</v>
      </c>
      <c r="D57" s="8">
        <f t="shared" si="0"/>
        <v>5.3150870371609926E-3</v>
      </c>
      <c r="E57" s="8">
        <f t="shared" si="1"/>
        <v>0.12756208889186382</v>
      </c>
      <c r="F57" s="8">
        <f t="shared" ref="F57:G57" si="47">E57*60</f>
        <v>7.6537253335118294</v>
      </c>
      <c r="G57" s="8">
        <f t="shared" si="47"/>
        <v>459.22352001070976</v>
      </c>
    </row>
    <row r="58" spans="2:7" x14ac:dyDescent="0.25">
      <c r="B58">
        <f t="shared" si="42"/>
        <v>2017</v>
      </c>
      <c r="C58" s="8">
        <f t="shared" si="43"/>
        <v>7.2759576141834259E-6</v>
      </c>
      <c r="D58" s="8">
        <f t="shared" si="0"/>
        <v>2.6575435185804963E-3</v>
      </c>
      <c r="E58" s="8">
        <f t="shared" si="1"/>
        <v>6.3781044445931911E-2</v>
      </c>
      <c r="F58" s="8">
        <f t="shared" ref="F58:G58" si="48">E58*60</f>
        <v>3.8268626667559147</v>
      </c>
      <c r="G58" s="8">
        <f t="shared" si="48"/>
        <v>229.61176000535488</v>
      </c>
    </row>
    <row r="59" spans="2:7" x14ac:dyDescent="0.25">
      <c r="B59">
        <f t="shared" si="42"/>
        <v>2018</v>
      </c>
      <c r="C59" s="8">
        <f t="shared" si="43"/>
        <v>3.637978807091713E-6</v>
      </c>
      <c r="D59" s="8">
        <f t="shared" si="0"/>
        <v>1.3287717592902482E-3</v>
      </c>
      <c r="E59" s="8">
        <f t="shared" si="1"/>
        <v>3.1890522222965956E-2</v>
      </c>
      <c r="F59" s="8">
        <f t="shared" ref="F59:G59" si="49">E59*60</f>
        <v>1.9134313333779573</v>
      </c>
      <c r="G59" s="8">
        <f t="shared" si="49"/>
        <v>114.80588000267744</v>
      </c>
    </row>
    <row r="60" spans="2:7" x14ac:dyDescent="0.25">
      <c r="B60">
        <f t="shared" si="42"/>
        <v>2019</v>
      </c>
      <c r="C60" s="8">
        <f t="shared" si="43"/>
        <v>1.8189894035458565E-6</v>
      </c>
      <c r="D60" s="8">
        <f t="shared" si="0"/>
        <v>6.6438587964512408E-4</v>
      </c>
      <c r="E60" s="8">
        <f t="shared" si="1"/>
        <v>1.5945261111482978E-2</v>
      </c>
      <c r="F60" s="8">
        <f t="shared" ref="F60:G60" si="50">E60*60</f>
        <v>0.95671566668897867</v>
      </c>
      <c r="G60" s="8">
        <f t="shared" si="50"/>
        <v>57.40294000133872</v>
      </c>
    </row>
    <row r="61" spans="2:7" x14ac:dyDescent="0.25">
      <c r="B61">
        <f t="shared" si="42"/>
        <v>2020</v>
      </c>
      <c r="C61" s="8">
        <f t="shared" si="43"/>
        <v>9.0949470177292824E-7</v>
      </c>
      <c r="D61" s="8">
        <f t="shared" si="0"/>
        <v>3.3219293982256204E-4</v>
      </c>
      <c r="E61" s="8">
        <f t="shared" si="1"/>
        <v>7.9726305557414889E-3</v>
      </c>
      <c r="F61" s="8">
        <f t="shared" ref="F61:G61" si="51">E61*60</f>
        <v>0.47835783334448934</v>
      </c>
      <c r="G61" s="8">
        <f t="shared" si="51"/>
        <v>28.70147000066936</v>
      </c>
    </row>
    <row r="62" spans="2:7" x14ac:dyDescent="0.25">
      <c r="B62">
        <f t="shared" si="42"/>
        <v>2021</v>
      </c>
      <c r="C62" s="8">
        <f t="shared" si="43"/>
        <v>4.5474735088646412E-7</v>
      </c>
      <c r="D62" s="8">
        <f t="shared" si="0"/>
        <v>1.6609646991128102E-4</v>
      </c>
      <c r="E62" s="8">
        <f t="shared" si="1"/>
        <v>3.9863152778707445E-3</v>
      </c>
      <c r="F62" s="8">
        <f t="shared" ref="F62:G62" si="52">E62*60</f>
        <v>0.23917891667224467</v>
      </c>
      <c r="G62" s="8">
        <f t="shared" si="52"/>
        <v>14.35073500033468</v>
      </c>
    </row>
    <row r="63" spans="2:7" x14ac:dyDescent="0.25">
      <c r="B63">
        <f t="shared" si="42"/>
        <v>2022</v>
      </c>
      <c r="C63" s="8">
        <f t="shared" si="43"/>
        <v>2.2737367544323206E-7</v>
      </c>
      <c r="D63" s="8">
        <f t="shared" si="0"/>
        <v>8.304823495564051E-5</v>
      </c>
      <c r="E63" s="8">
        <f t="shared" si="1"/>
        <v>1.9931576389353722E-3</v>
      </c>
      <c r="F63" s="8">
        <f t="shared" ref="F63:G63" si="53">E63*60</f>
        <v>0.11958945833612233</v>
      </c>
      <c r="G63" s="8">
        <f t="shared" si="53"/>
        <v>7.17536750016734</v>
      </c>
    </row>
    <row r="64" spans="2:7" x14ac:dyDescent="0.25">
      <c r="B64">
        <f t="shared" ref="B64:B70" si="54">B63+1</f>
        <v>2023</v>
      </c>
      <c r="C64" s="8">
        <f t="shared" ref="C64:C70" si="55">C63/2</f>
        <v>1.1368683772161603E-7</v>
      </c>
      <c r="D64" s="8">
        <f t="shared" si="0"/>
        <v>4.1524117477820255E-5</v>
      </c>
      <c r="E64" s="8">
        <f t="shared" si="1"/>
        <v>9.9657881946768612E-4</v>
      </c>
      <c r="F64" s="8">
        <f t="shared" ref="F64:G64" si="56">E64*60</f>
        <v>5.9794729168061167E-2</v>
      </c>
      <c r="G64" s="8">
        <f t="shared" si="56"/>
        <v>3.58768375008367</v>
      </c>
    </row>
    <row r="65" spans="2:7" x14ac:dyDescent="0.25">
      <c r="B65">
        <f t="shared" si="54"/>
        <v>2024</v>
      </c>
      <c r="C65" s="8">
        <f t="shared" si="55"/>
        <v>5.6843418860808015E-8</v>
      </c>
      <c r="D65" s="8">
        <f t="shared" si="0"/>
        <v>2.0762058738910127E-5</v>
      </c>
      <c r="E65" s="8">
        <f t="shared" si="1"/>
        <v>4.9828940973384306E-4</v>
      </c>
      <c r="F65" s="8">
        <f t="shared" ref="F65:G65" si="57">E65*60</f>
        <v>2.9897364584030584E-2</v>
      </c>
      <c r="G65" s="8">
        <f t="shared" si="57"/>
        <v>1.793841875041835</v>
      </c>
    </row>
    <row r="66" spans="2:7" x14ac:dyDescent="0.25">
      <c r="B66">
        <f t="shared" si="54"/>
        <v>2025</v>
      </c>
      <c r="C66" s="8">
        <f t="shared" si="55"/>
        <v>2.8421709430404007E-8</v>
      </c>
      <c r="D66" s="8">
        <f t="shared" si="0"/>
        <v>1.0381029369455064E-5</v>
      </c>
      <c r="E66" s="8">
        <f t="shared" si="1"/>
        <v>2.4914470486692153E-4</v>
      </c>
      <c r="F66" s="8">
        <f t="shared" ref="F66:G66" si="58">E66*60</f>
        <v>1.4948682292015292E-2</v>
      </c>
      <c r="G66" s="8">
        <f t="shared" si="58"/>
        <v>0.89692093752091751</v>
      </c>
    </row>
    <row r="67" spans="2:7" x14ac:dyDescent="0.25">
      <c r="B67">
        <f t="shared" si="54"/>
        <v>2026</v>
      </c>
      <c r="C67" s="8">
        <f t="shared" si="55"/>
        <v>1.4210854715202004E-8</v>
      </c>
      <c r="D67" s="8">
        <f t="shared" si="0"/>
        <v>5.1905146847275319E-6</v>
      </c>
      <c r="E67" s="8">
        <f t="shared" si="1"/>
        <v>1.2457235243346076E-4</v>
      </c>
      <c r="F67" s="8">
        <f t="shared" ref="F67:G67" si="59">E67*60</f>
        <v>7.4743411460076459E-3</v>
      </c>
      <c r="G67" s="8">
        <f t="shared" si="59"/>
        <v>0.44846046876045875</v>
      </c>
    </row>
    <row r="68" spans="2:7" x14ac:dyDescent="0.25">
      <c r="B68">
        <f t="shared" si="54"/>
        <v>2027</v>
      </c>
      <c r="C68" s="8">
        <f t="shared" si="55"/>
        <v>7.1054273576010019E-9</v>
      </c>
      <c r="D68" s="8">
        <f t="shared" si="0"/>
        <v>2.5952573423637659E-6</v>
      </c>
      <c r="E68" s="8">
        <f t="shared" si="1"/>
        <v>6.2286176216730382E-5</v>
      </c>
      <c r="F68" s="8">
        <f t="shared" ref="F68:G68" si="60">E68*60</f>
        <v>3.7371705730038229E-3</v>
      </c>
      <c r="G68" s="8">
        <f t="shared" si="60"/>
        <v>0.22423023438022938</v>
      </c>
    </row>
    <row r="69" spans="2:7" x14ac:dyDescent="0.25">
      <c r="B69">
        <f t="shared" si="54"/>
        <v>2028</v>
      </c>
      <c r="C69" s="8">
        <f t="shared" si="55"/>
        <v>3.5527136788005009E-9</v>
      </c>
      <c r="D69" s="8">
        <f t="shared" si="0"/>
        <v>1.297628671181883E-6</v>
      </c>
      <c r="E69" s="8">
        <f t="shared" si="1"/>
        <v>3.1143088108365191E-5</v>
      </c>
      <c r="F69" s="8">
        <f t="shared" ref="F69:G69" si="61">E69*60</f>
        <v>1.8685852865019115E-3</v>
      </c>
      <c r="G69" s="8">
        <f t="shared" si="61"/>
        <v>0.11211511719011469</v>
      </c>
    </row>
    <row r="70" spans="2:7" x14ac:dyDescent="0.25">
      <c r="B70">
        <f t="shared" si="54"/>
        <v>2029</v>
      </c>
      <c r="C70" s="8">
        <f t="shared" si="55"/>
        <v>1.7763568394002505E-9</v>
      </c>
      <c r="D70" s="8">
        <f t="shared" si="0"/>
        <v>6.4881433559094148E-7</v>
      </c>
      <c r="E70" s="8">
        <f t="shared" si="1"/>
        <v>1.5571544054182596E-5</v>
      </c>
      <c r="F70" s="8">
        <f t="shared" ref="F70:G70" si="62">E70*60</f>
        <v>9.3429264325095573E-4</v>
      </c>
      <c r="G70" s="8">
        <f t="shared" si="62"/>
        <v>5.6057558595057344E-2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4" sqref="A4"/>
    </sheetView>
  </sheetViews>
  <sheetFormatPr defaultRowHeight="15" x14ac:dyDescent="0.25"/>
  <sheetData>
    <row r="1" spans="1:3" x14ac:dyDescent="0.25">
      <c r="B1" t="s">
        <v>61</v>
      </c>
      <c r="C1" t="s">
        <v>62</v>
      </c>
    </row>
    <row r="2" spans="1:3" x14ac:dyDescent="0.25">
      <c r="A2">
        <v>1048576</v>
      </c>
      <c r="B2">
        <f>A2/1000</f>
        <v>1048.576</v>
      </c>
      <c r="C2">
        <f>B2/60</f>
        <v>17.476266666666668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78DC777839B84AA78BE34820D6106B" ma:contentTypeVersion="8" ma:contentTypeDescription="Create a new document." ma:contentTypeScope="" ma:versionID="a2b0b78b229846a0fb540ef9e6a52c1e">
  <xsd:schema xmlns:xsd="http://www.w3.org/2001/XMLSchema" xmlns:xs="http://www.w3.org/2001/XMLSchema" xmlns:p="http://schemas.microsoft.com/office/2006/metadata/properties" xmlns:ns3="e77d71de-ed03-4187-81e7-c51d7bba4b52" targetNamespace="http://schemas.microsoft.com/office/2006/metadata/properties" ma:root="true" ma:fieldsID="a685b91e9f3b401c2950534508025d54" ns3:_="">
    <xsd:import namespace="e77d71de-ed03-4187-81e7-c51d7bba4b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7d71de-ed03-4187-81e7-c51d7bba4b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899522-1E86-4974-B69A-65376177F53F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e77d71de-ed03-4187-81e7-c51d7bba4b52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DAA1A3C-67DD-4598-9E7E-62167BBD3C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034C2E-083F-4678-AC72-7D9E121334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7d71de-ed03-4187-81e7-c51d7bba4b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Sheet2</vt:lpstr>
      <vt:lpstr>Sheet1</vt:lpstr>
      <vt:lpstr>Sheet3</vt:lpstr>
      <vt:lpstr>Scales</vt:lpstr>
      <vt:lpstr>scales2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Haines</dc:creator>
  <cp:lastModifiedBy>Paul Haines</cp:lastModifiedBy>
  <dcterms:created xsi:type="dcterms:W3CDTF">2020-02-23T21:46:08Z</dcterms:created>
  <dcterms:modified xsi:type="dcterms:W3CDTF">2020-03-13T19:25:40Z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0x010100A478DC777839B84AA78BE34820D6106B</vt:lpwstr>
  </property>
</Properties>
</file>