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trlProps/ctrlProp3.xml" ContentType="application/vnd.ms-excel.controlproperties+xml"/>
  <Override PartName="/xl/ctrlProps/ctrlProp4.xml" ContentType="application/vnd.ms-excel.controlproperti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ctrlProps/ctrlProp5.xml" ContentType="application/vnd.ms-excel.controlproperties+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mc:AlternateContent xmlns:mc="http://schemas.openxmlformats.org/markup-compatibility/2006">
    <mc:Choice Requires="x15">
      <x15ac:absPath xmlns:x15ac="http://schemas.microsoft.com/office/spreadsheetml/2010/11/ac" url="D:\作业与资料\经管机\复习资料\06成本决策\"/>
    </mc:Choice>
  </mc:AlternateContent>
  <xr:revisionPtr revIDLastSave="0" documentId="13_ncr:1_{9FBEC0DF-5A5D-4603-9D90-638FB1D14081}" xr6:coauthVersionLast="47" xr6:coauthVersionMax="47" xr10:uidLastSave="{00000000-0000-0000-0000-000000000000}"/>
  <bookViews>
    <workbookView xWindow="3210" yWindow="1300" windowWidth="19950" windowHeight="13700" firstSheet="5" activeTab="5" xr2:uid="{00000000-000D-0000-FFFF-FFFF00000000}"/>
  </bookViews>
  <sheets>
    <sheet name="01" sheetId="6" r:id="rId1"/>
    <sheet name="1" sheetId="5" state="hidden" r:id="rId2"/>
    <sheet name="2" sheetId="4" r:id="rId3"/>
    <sheet name="3" sheetId="3" r:id="rId4"/>
    <sheet name="4" sheetId="1" r:id="rId5"/>
    <sheet name="5" sheetId="2" r:id="rId6"/>
  </sheets>
  <externalReferences>
    <externalReference r:id="rId7"/>
  </externalReferenc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44" i="6" l="1"/>
  <c r="E10" i="2" l="1"/>
  <c r="E26" i="2"/>
  <c r="D7" i="2"/>
  <c r="J12" i="1"/>
  <c r="I12" i="1"/>
  <c r="I7" i="1" a="1"/>
  <c r="I9" i="1" s="1"/>
  <c r="I2" i="1" a="1"/>
  <c r="I7" i="1" l="1"/>
  <c r="I8" i="1"/>
  <c r="D94" i="6" l="1"/>
  <c r="D44" i="6"/>
  <c r="E44" i="6"/>
  <c r="F44" i="6"/>
  <c r="B46" i="6" a="1"/>
  <c r="B46" i="6" s="1"/>
  <c r="E69" i="6"/>
  <c r="E70" i="6"/>
  <c r="E71" i="6"/>
  <c r="E72" i="6"/>
  <c r="D4" i="5"/>
  <c r="C83" i="6" l="1"/>
  <c r="D118" i="6"/>
  <c r="D106" i="6"/>
  <c r="B51" i="6"/>
  <c r="B54" i="6"/>
  <c r="C118" i="6"/>
  <c r="C106" i="6"/>
  <c r="C94" i="6"/>
  <c r="D115" i="6"/>
  <c r="D103" i="6"/>
  <c r="D91" i="6"/>
  <c r="C115" i="6"/>
  <c r="C103" i="6"/>
  <c r="C91" i="6"/>
  <c r="A66" i="6"/>
  <c r="D114" i="6"/>
  <c r="D102" i="6"/>
  <c r="D90" i="6"/>
  <c r="C114" i="6"/>
  <c r="C102" i="6"/>
  <c r="C90" i="6"/>
  <c r="A65" i="6"/>
  <c r="D113" i="6"/>
  <c r="D101" i="6"/>
  <c r="D89" i="6"/>
  <c r="C113" i="6"/>
  <c r="C101" i="6"/>
  <c r="C89" i="6"/>
  <c r="D88" i="6"/>
  <c r="D87" i="6"/>
  <c r="C111" i="6"/>
  <c r="D86" i="6"/>
  <c r="C110" i="6"/>
  <c r="D109" i="6"/>
  <c r="C121" i="6"/>
  <c r="C85" i="6"/>
  <c r="D120" i="6"/>
  <c r="D108" i="6"/>
  <c r="D96" i="6"/>
  <c r="D84" i="6"/>
  <c r="D117" i="6"/>
  <c r="D105" i="6"/>
  <c r="D93" i="6"/>
  <c r="C117" i="6"/>
  <c r="D104" i="6"/>
  <c r="C88" i="6"/>
  <c r="D123" i="6"/>
  <c r="C123" i="6"/>
  <c r="C84" i="6"/>
  <c r="C104" i="6"/>
  <c r="C100" i="6"/>
  <c r="D111" i="6"/>
  <c r="C87" i="6"/>
  <c r="D122" i="6"/>
  <c r="D110" i="6"/>
  <c r="C98" i="6"/>
  <c r="D97" i="6"/>
  <c r="C97" i="6"/>
  <c r="C120" i="6"/>
  <c r="C108" i="6"/>
  <c r="D119" i="6"/>
  <c r="D107" i="6"/>
  <c r="D95" i="6"/>
  <c r="D83" i="6"/>
  <c r="C105" i="6"/>
  <c r="C93" i="6"/>
  <c r="D116" i="6"/>
  <c r="D92" i="6"/>
  <c r="C116" i="6"/>
  <c r="C92" i="6"/>
  <c r="D112" i="6"/>
  <c r="D100" i="6"/>
  <c r="C112" i="6"/>
  <c r="D99" i="6"/>
  <c r="C99" i="6"/>
  <c r="D98" i="6"/>
  <c r="B49" i="6"/>
  <c r="B50" i="6" s="1"/>
  <c r="C122" i="6"/>
  <c r="C86" i="6"/>
  <c r="D121" i="6"/>
  <c r="D85" i="6"/>
  <c r="C109" i="6"/>
  <c r="C96" i="6"/>
  <c r="C119" i="6"/>
  <c r="C107" i="6"/>
  <c r="C95" i="6"/>
  <c r="B52" i="6" l="1"/>
  <c r="B53" i="6"/>
  <c r="F45" i="6"/>
  <c r="B66" i="6"/>
  <c r="E45" i="6"/>
  <c r="B55" i="6"/>
  <c r="B65" i="6"/>
  <c r="B82" i="6" l="1"/>
  <c r="D77" i="6"/>
  <c r="J25" i="2" l="1"/>
  <c r="J24" i="2"/>
  <c r="J23" i="2"/>
  <c r="J22" i="2"/>
  <c r="H20" i="2"/>
  <c r="H19" i="2"/>
  <c r="H18" i="2"/>
  <c r="H17" i="2"/>
  <c r="K16" i="2"/>
  <c r="K15" i="2"/>
  <c r="K14" i="2"/>
  <c r="D14" i="2"/>
  <c r="N4" i="2" s="1"/>
  <c r="K13" i="2"/>
  <c r="I13" i="2"/>
  <c r="H13" i="2"/>
  <c r="K12" i="2"/>
  <c r="H12" i="2"/>
  <c r="D10" i="2"/>
  <c r="I4" i="2" s="1"/>
  <c r="E9" i="2"/>
  <c r="K6" i="2"/>
  <c r="K5" i="2"/>
  <c r="J3" i="2"/>
  <c r="I3" i="2"/>
  <c r="H3" i="2"/>
  <c r="B17" i="1"/>
  <c r="C14" i="1"/>
  <c r="J3" i="1" s="1"/>
  <c r="C13" i="1"/>
  <c r="C8" i="1"/>
  <c r="C10" i="1" s="1"/>
  <c r="E21" i="3"/>
  <c r="E20" i="3"/>
  <c r="C18" i="3"/>
  <c r="E17" i="3"/>
  <c r="C17" i="3"/>
  <c r="E16" i="3"/>
  <c r="C16" i="3"/>
  <c r="E15" i="3"/>
  <c r="C13" i="3"/>
  <c r="E12" i="3"/>
  <c r="C12" i="3"/>
  <c r="F11" i="3"/>
  <c r="E11" i="3"/>
  <c r="C11" i="3"/>
  <c r="F10" i="3"/>
  <c r="C10" i="3"/>
  <c r="C9" i="3"/>
  <c r="F4" i="3"/>
  <c r="G47" i="4"/>
  <c r="F47" i="4"/>
  <c r="E47" i="4"/>
  <c r="G46" i="4"/>
  <c r="F46" i="4"/>
  <c r="E46" i="4"/>
  <c r="G45" i="4"/>
  <c r="F45" i="4"/>
  <c r="E45" i="4"/>
  <c r="G44" i="4"/>
  <c r="F44" i="4"/>
  <c r="E44" i="4"/>
  <c r="G43" i="4"/>
  <c r="F43" i="4"/>
  <c r="E43" i="4"/>
  <c r="G42" i="4"/>
  <c r="F42" i="4"/>
  <c r="E42" i="4"/>
  <c r="G41" i="4"/>
  <c r="F41" i="4"/>
  <c r="E41" i="4"/>
  <c r="G40" i="4"/>
  <c r="F40" i="4"/>
  <c r="E40" i="4"/>
  <c r="G39" i="4"/>
  <c r="F39" i="4"/>
  <c r="E39" i="4"/>
  <c r="G38" i="4"/>
  <c r="F38" i="4"/>
  <c r="E38" i="4"/>
  <c r="G37" i="4"/>
  <c r="F37" i="4"/>
  <c r="E37" i="4"/>
  <c r="D36" i="4"/>
  <c r="C36" i="4"/>
  <c r="F31" i="4"/>
  <c r="G30" i="4"/>
  <c r="F30" i="4"/>
  <c r="G29" i="4"/>
  <c r="F29" i="4"/>
  <c r="B29" i="4"/>
  <c r="G28" i="4"/>
  <c r="F28" i="4"/>
  <c r="C28" i="4"/>
  <c r="B28" i="4"/>
  <c r="F27" i="4"/>
  <c r="B27" i="4"/>
  <c r="C15" i="4"/>
  <c r="C13" i="4"/>
  <c r="C12" i="4"/>
  <c r="C11" i="4"/>
  <c r="C10" i="4"/>
  <c r="I3" i="4"/>
  <c r="H3" i="4"/>
  <c r="G3" i="4"/>
  <c r="G17" i="5"/>
  <c r="D14" i="5"/>
  <c r="H4" i="5" s="1"/>
  <c r="D13" i="5"/>
  <c r="F12" i="5"/>
  <c r="D12" i="5"/>
  <c r="F11" i="5"/>
  <c r="D11" i="5"/>
  <c r="F10" i="5"/>
  <c r="F9" i="5"/>
  <c r="D6" i="5" a="1"/>
  <c r="D6" i="5"/>
  <c r="D9" i="5"/>
  <c r="D10" i="5" s="1"/>
  <c r="I3" i="5"/>
  <c r="H3" i="5"/>
  <c r="G3" i="5"/>
  <c r="B19" i="1" l="1"/>
  <c r="I19" i="2"/>
  <c r="K20" i="2"/>
  <c r="H9" i="2"/>
  <c r="J9" i="2" s="1"/>
  <c r="I18" i="2"/>
  <c r="J4" i="2"/>
  <c r="C17" i="2"/>
  <c r="H14" i="2"/>
  <c r="C18" i="2"/>
  <c r="E14" i="2"/>
  <c r="O4" i="2" s="1"/>
  <c r="C9" i="1"/>
  <c r="C11" i="1" s="1"/>
  <c r="J8" i="1" s="1"/>
  <c r="I3" i="1"/>
  <c r="I4" i="1"/>
  <c r="I2" i="1"/>
  <c r="Z16" i="1"/>
  <c r="AA3" i="1"/>
  <c r="Z15" i="1"/>
  <c r="Z3" i="1"/>
  <c r="AA14" i="1"/>
  <c r="AA15" i="1"/>
  <c r="H16" i="5"/>
  <c r="H17" i="5"/>
  <c r="I4" i="5"/>
  <c r="D15" i="5"/>
  <c r="F21" i="5" s="1"/>
  <c r="G16" i="5"/>
  <c r="B18" i="1" l="1"/>
  <c r="I9" i="2"/>
  <c r="N2" i="1"/>
  <c r="G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<sst xmlns="http://schemas.openxmlformats.org/spreadsheetml/2006/main" count="119" uniqueCount="90">
  <si>
    <t>销量</t>
  </si>
  <si>
    <t>销售单价</t>
  </si>
  <si>
    <t>固定成本</t>
  </si>
  <si>
    <t>单位可变成本</t>
  </si>
  <si>
    <t>可变成本</t>
  </si>
  <si>
    <t>总成本</t>
  </si>
  <si>
    <t>单位边际贡献</t>
  </si>
  <si>
    <t>边际贡献</t>
  </si>
  <si>
    <t>边际贡献率</t>
  </si>
  <si>
    <t>销售收入</t>
  </si>
  <si>
    <t>利润</t>
  </si>
  <si>
    <r>
      <rPr>
        <sz val="11"/>
        <rFont val="宋体"/>
        <family val="3"/>
        <charset val="134"/>
      </rPr>
      <t>销量</t>
    </r>
  </si>
  <si>
    <r>
      <rPr>
        <sz val="11"/>
        <rFont val="宋体"/>
        <family val="3"/>
        <charset val="134"/>
      </rPr>
      <t>销售单价</t>
    </r>
  </si>
  <si>
    <r>
      <rPr>
        <sz val="11"/>
        <rFont val="宋体"/>
        <family val="3"/>
        <charset val="134"/>
      </rPr>
      <t>固定成本</t>
    </r>
  </si>
  <si>
    <r>
      <rPr>
        <sz val="11"/>
        <rFont val="宋体"/>
        <family val="3"/>
        <charset val="134"/>
      </rPr>
      <t>单位可变成本</t>
    </r>
  </si>
  <si>
    <r>
      <rPr>
        <sz val="11"/>
        <rFont val="宋体"/>
        <family val="3"/>
        <charset val="134"/>
      </rPr>
      <t>边际贡献</t>
    </r>
  </si>
  <si>
    <r>
      <rPr>
        <sz val="11"/>
        <rFont val="宋体"/>
        <family val="3"/>
        <charset val="134"/>
      </rPr>
      <t>销售收入</t>
    </r>
  </si>
  <si>
    <r>
      <rPr>
        <sz val="11"/>
        <rFont val="宋体"/>
        <family val="3"/>
        <charset val="134"/>
      </rPr>
      <t>总成本</t>
    </r>
  </si>
  <si>
    <r>
      <rPr>
        <sz val="11"/>
        <rFont val="宋体"/>
        <family val="3"/>
        <charset val="134"/>
      </rPr>
      <t>利润</t>
    </r>
  </si>
  <si>
    <r>
      <rPr>
        <sz val="11"/>
        <rFont val="宋体"/>
        <family val="3"/>
        <charset val="134"/>
      </rPr>
      <t>盈亏平衡销量</t>
    </r>
  </si>
  <si>
    <t>MIN(销售收入,总成本)</t>
  </si>
  <si>
    <t>盈利</t>
  </si>
  <si>
    <t>亏损</t>
  </si>
  <si>
    <t>目标利润折角参考线</t>
  </si>
  <si>
    <t>盈亏平衡销量</t>
  </si>
  <si>
    <t>盈亏平衡销量垂直参考线</t>
  </si>
  <si>
    <r>
      <rPr>
        <sz val="10"/>
        <color theme="1"/>
        <rFont val="等线"/>
        <family val="3"/>
        <charset val="134"/>
        <scheme val="minor"/>
      </rPr>
      <t>目标利润</t>
    </r>
  </si>
  <si>
    <t>目标销量</t>
  </si>
  <si>
    <t>安全边际(S)</t>
  </si>
  <si>
    <t>安全边际率(s)</t>
  </si>
  <si>
    <t>安全边际水平参考线</t>
  </si>
  <si>
    <t>单价</t>
  </si>
  <si>
    <r>
      <rPr>
        <sz val="10"/>
        <color theme="1"/>
        <rFont val="Arial"/>
        <family val="2"/>
      </rPr>
      <t xml:space="preserve"> </t>
    </r>
    <r>
      <rPr>
        <sz val="10"/>
        <color theme="1"/>
        <rFont val="宋体"/>
        <family val="3"/>
        <charset val="134"/>
      </rPr>
      <t>单位：元</t>
    </r>
  </si>
  <si>
    <t>最优单价与最优利润交点</t>
  </si>
  <si>
    <r>
      <rPr>
        <sz val="10"/>
        <color theme="1"/>
        <rFont val="宋体"/>
        <family val="3"/>
        <charset val="134"/>
      </rPr>
      <t>固定成本</t>
    </r>
    <r>
      <rPr>
        <sz val="10"/>
        <color theme="1"/>
        <rFont val="Times New Roman"/>
        <family val="1"/>
      </rPr>
      <t xml:space="preserve"> (F)</t>
    </r>
  </si>
  <si>
    <r>
      <rPr>
        <sz val="10"/>
        <color theme="1"/>
        <rFont val="宋体"/>
        <family val="3"/>
        <charset val="134"/>
      </rPr>
      <t>单位变动成本</t>
    </r>
    <r>
      <rPr>
        <sz val="10"/>
        <color theme="1"/>
        <rFont val="Times New Roman"/>
        <family val="1"/>
      </rPr>
      <t xml:space="preserve"> (v)</t>
    </r>
  </si>
  <si>
    <r>
      <rPr>
        <sz val="10"/>
        <color theme="1"/>
        <rFont val="宋体"/>
        <family val="3"/>
        <charset val="134"/>
      </rPr>
      <t>单价截距</t>
    </r>
    <r>
      <rPr>
        <sz val="10"/>
        <color theme="1"/>
        <rFont val="Arial"/>
        <family val="2"/>
      </rPr>
      <t xml:space="preserve"> (a)</t>
    </r>
  </si>
  <si>
    <r>
      <rPr>
        <sz val="10"/>
        <color theme="1"/>
        <rFont val="宋体"/>
        <family val="3"/>
        <charset val="134"/>
      </rPr>
      <t>单价斜率</t>
    </r>
    <r>
      <rPr>
        <sz val="10"/>
        <color theme="1"/>
        <rFont val="Arial"/>
        <family val="2"/>
      </rPr>
      <t xml:space="preserve"> (b)</t>
    </r>
  </si>
  <si>
    <r>
      <rPr>
        <sz val="10"/>
        <color theme="1"/>
        <rFont val="宋体"/>
        <family val="3"/>
        <charset val="134"/>
      </rPr>
      <t>单价</t>
    </r>
    <r>
      <rPr>
        <sz val="10"/>
        <color theme="1"/>
        <rFont val="Times New Roman"/>
        <family val="1"/>
      </rPr>
      <t xml:space="preserve"> (p)</t>
    </r>
  </si>
  <si>
    <r>
      <rPr>
        <sz val="10"/>
        <color theme="1"/>
        <rFont val="宋体"/>
        <family val="3"/>
        <charset val="134"/>
      </rPr>
      <t>销售数量</t>
    </r>
    <r>
      <rPr>
        <sz val="10"/>
        <color theme="1"/>
        <rFont val="Times New Roman"/>
        <family val="1"/>
      </rPr>
      <t xml:space="preserve"> (Q)</t>
    </r>
  </si>
  <si>
    <r>
      <rPr>
        <sz val="10"/>
        <color theme="1"/>
        <rFont val="宋体"/>
        <family val="3"/>
        <charset val="134"/>
      </rPr>
      <t>总成本</t>
    </r>
    <r>
      <rPr>
        <sz val="10"/>
        <color theme="1"/>
        <rFont val="Times New Roman"/>
        <family val="1"/>
      </rPr>
      <t xml:space="preserve"> (C)</t>
    </r>
  </si>
  <si>
    <r>
      <rPr>
        <sz val="10"/>
        <color theme="1"/>
        <rFont val="宋体"/>
        <family val="3"/>
        <charset val="134"/>
      </rPr>
      <t>销售收入</t>
    </r>
    <r>
      <rPr>
        <sz val="10"/>
        <color theme="1"/>
        <rFont val="Times New Roman"/>
        <family val="1"/>
      </rPr>
      <t xml:space="preserve"> (R)</t>
    </r>
  </si>
  <si>
    <t xml:space="preserve"> </t>
  </si>
  <si>
    <r>
      <rPr>
        <sz val="10"/>
        <color theme="1"/>
        <rFont val="宋体"/>
        <family val="3"/>
        <charset val="134"/>
      </rPr>
      <t>利润</t>
    </r>
    <r>
      <rPr>
        <sz val="10"/>
        <color theme="1"/>
        <rFont val="Times New Roman"/>
        <family val="1"/>
      </rPr>
      <t xml:space="preserve"> (</t>
    </r>
    <r>
      <rPr>
        <sz val="10"/>
        <color theme="1"/>
        <rFont val="宋体"/>
        <family val="3"/>
        <charset val="134"/>
      </rPr>
      <t>π</t>
    </r>
    <r>
      <rPr>
        <sz val="10"/>
        <color theme="1"/>
        <rFont val="Times New Roman"/>
        <family val="1"/>
      </rPr>
      <t>)</t>
    </r>
  </si>
  <si>
    <r>
      <rPr>
        <sz val="10"/>
        <color theme="1"/>
        <rFont val="宋体"/>
        <family val="3"/>
        <charset val="134"/>
      </rPr>
      <t>最优单价</t>
    </r>
    <r>
      <rPr>
        <sz val="10"/>
        <color theme="1"/>
        <rFont val="Times New Roman"/>
        <family val="1"/>
      </rPr>
      <t xml:space="preserve"> (p</t>
    </r>
    <r>
      <rPr>
        <vertAlign val="subscript"/>
        <sz val="10"/>
        <color theme="1"/>
        <rFont val="Times New Roman"/>
        <family val="1"/>
      </rPr>
      <t>opt</t>
    </r>
    <r>
      <rPr>
        <sz val="10"/>
        <color theme="1"/>
        <rFont val="Times New Roman"/>
        <family val="1"/>
      </rPr>
      <t>)</t>
    </r>
  </si>
  <si>
    <t>折线参考线</t>
  </si>
  <si>
    <r>
      <rPr>
        <sz val="10"/>
        <color theme="1"/>
        <rFont val="宋体"/>
        <family val="3"/>
        <charset val="134"/>
      </rPr>
      <t>利润极大值</t>
    </r>
    <r>
      <rPr>
        <sz val="10"/>
        <color theme="1"/>
        <rFont val="Times New Roman"/>
        <family val="1"/>
      </rPr>
      <t xml:space="preserve"> (</t>
    </r>
    <r>
      <rPr>
        <sz val="10"/>
        <color theme="1"/>
        <rFont val="宋体"/>
        <family val="3"/>
        <charset val="134"/>
      </rPr>
      <t>π</t>
    </r>
    <r>
      <rPr>
        <sz val="10"/>
        <color theme="1"/>
        <rFont val="Times New Roman"/>
        <family val="1"/>
      </rPr>
      <t>max)</t>
    </r>
  </si>
  <si>
    <t>结论文字：</t>
  </si>
  <si>
    <t>需求量</t>
  </si>
  <si>
    <t>两成本差</t>
  </si>
  <si>
    <t>平衡点轨迹参考线</t>
  </si>
  <si>
    <t>自制方案</t>
  </si>
  <si>
    <t>外购方案</t>
  </si>
  <si>
    <t>原采购单价</t>
  </si>
  <si>
    <t>插值法计算相对平衡需求量</t>
  </si>
  <si>
    <t>折扣采购价</t>
  </si>
  <si>
    <t>相对平衡点参考线</t>
  </si>
  <si>
    <t>单位变动成本五种可能</t>
  </si>
  <si>
    <t>相对平衡点</t>
  </si>
  <si>
    <t>结论：</t>
  </si>
  <si>
    <t>当前需求量参考线</t>
  </si>
  <si>
    <t>外购成本</t>
  </si>
  <si>
    <t>折扣阈值</t>
  </si>
  <si>
    <t>折扣率</t>
  </si>
  <si>
    <r>
      <rPr>
        <sz val="11"/>
        <rFont val="等线"/>
        <family val="3"/>
        <charset val="134"/>
        <scheme val="minor"/>
      </rPr>
      <t>采购量</t>
    </r>
    <r>
      <rPr>
        <sz val="11"/>
        <rFont val="宋体"/>
        <family val="3"/>
        <charset val="134"/>
      </rPr>
      <t>&lt;</t>
    </r>
    <r>
      <rPr>
        <sz val="11"/>
        <rFont val="等线"/>
        <family val="3"/>
        <charset val="134"/>
        <scheme val="minor"/>
      </rPr>
      <t>10000</t>
    </r>
  </si>
  <si>
    <r>
      <rPr>
        <sz val="11"/>
        <rFont val="等线"/>
        <family val="3"/>
        <charset val="134"/>
        <scheme val="minor"/>
      </rPr>
      <t>10000</t>
    </r>
    <r>
      <rPr>
        <sz val="11"/>
        <rFont val="宋体"/>
        <family val="3"/>
        <charset val="134"/>
      </rPr>
      <t>≤采购量&lt;15000</t>
    </r>
  </si>
  <si>
    <r>
      <rPr>
        <sz val="11"/>
        <rFont val="等线"/>
        <family val="3"/>
        <charset val="134"/>
        <scheme val="minor"/>
      </rPr>
      <t>采购量</t>
    </r>
    <r>
      <rPr>
        <sz val="11"/>
        <rFont val="宋体"/>
        <family val="3"/>
        <charset val="134"/>
      </rPr>
      <t>≥15000</t>
    </r>
  </si>
  <si>
    <t>当前外购优惠折扣</t>
  </si>
  <si>
    <t>注意是折线图而不是散点图</t>
    <phoneticPr fontId="12" type="noConversion"/>
  </si>
  <si>
    <t>当前销量时的利润</t>
    <phoneticPr fontId="13" type="noConversion"/>
  </si>
  <si>
    <t>当前销量时的利润垂直参考线</t>
    <phoneticPr fontId="13" type="noConversion"/>
  </si>
  <si>
    <t>利润</t>
    <phoneticPr fontId="13" type="noConversion"/>
  </si>
  <si>
    <t>销售收入</t>
    <phoneticPr fontId="13" type="noConversion"/>
  </si>
  <si>
    <t>边际贡献率</t>
    <phoneticPr fontId="13" type="noConversion"/>
  </si>
  <si>
    <t>边际贡献</t>
    <phoneticPr fontId="13" type="noConversion"/>
  </si>
  <si>
    <t>单位边际贡献</t>
    <phoneticPr fontId="13" type="noConversion"/>
  </si>
  <si>
    <t>总成本</t>
    <phoneticPr fontId="13" type="noConversion"/>
  </si>
  <si>
    <t>可变成本</t>
    <phoneticPr fontId="13" type="noConversion"/>
  </si>
  <si>
    <t>单位可变成本</t>
    <phoneticPr fontId="13" type="noConversion"/>
  </si>
  <si>
    <t>固定成本</t>
    <phoneticPr fontId="13" type="noConversion"/>
  </si>
  <si>
    <t>销售单价</t>
    <phoneticPr fontId="13" type="noConversion"/>
  </si>
  <si>
    <t>销量</t>
    <phoneticPr fontId="13" type="noConversion"/>
  </si>
  <si>
    <t>最优单价垂直参考线</t>
    <phoneticPr fontId="13" type="noConversion"/>
  </si>
  <si>
    <t>当前单价垂直参考线</t>
    <phoneticPr fontId="13" type="noConversion"/>
  </si>
  <si>
    <t>最优单价</t>
    <phoneticPr fontId="13" type="noConversion"/>
  </si>
  <si>
    <t>最大利润</t>
    <phoneticPr fontId="13" type="noConversion"/>
  </si>
  <si>
    <t>相对平衡点公式</t>
    <phoneticPr fontId="12" type="noConversion"/>
  </si>
  <si>
    <t>第二问用折扣采购价</t>
    <phoneticPr fontId="12" type="noConversion"/>
  </si>
  <si>
    <t>第一问用原采购单价（包括算总成本，模拟运算表，相对平衡点等都带入这个</t>
    <phoneticPr fontId="12" type="noConversion"/>
  </si>
  <si>
    <t>注意这个地方↑</t>
    <phoneticPr fontId="1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</si>
</sst>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0;\¥\-#,##0.00"/>
    <numFmt numFmtId="177" formatCode="0_ "/>
    <numFmt numFmtId="178" formatCode="0.0"/>
  </numFmts>
  <fonts count="16" x14ac:knownFonts="1">
    <font>
      <sz val="11"/>
      <color theme="1"/>
      <name val="等线"/>
      <charset val="134"/>
      <scheme val="minor"/>
    </font>
    <font>
      <sz val="11"/>
      <name val="等线"/>
      <family val="3"/>
      <charset val="134"/>
      <scheme val="minor"/>
    </font>
    <font>
      <sz val="10"/>
      <color theme="1"/>
      <name val="Arial"/>
      <family val="2"/>
    </font>
    <font>
      <sz val="10"/>
      <color theme="1"/>
      <name val="宋体"/>
      <family val="3"/>
      <charset val="134"/>
    </font>
    <font>
      <sz val="10"/>
      <name val="宋体"/>
      <family val="3"/>
      <charset val="134"/>
    </font>
    <font>
      <sz val="10"/>
      <color theme="1"/>
      <name val="等线"/>
      <family val="3"/>
      <charset val="134"/>
      <scheme val="minor"/>
    </font>
    <font>
      <sz val="11"/>
      <name val="Arial"/>
      <family val="2"/>
    </font>
    <font>
      <sz val="11"/>
      <name val="Times New Roman"/>
      <family val="1"/>
    </font>
    <font>
      <sz val="11"/>
      <name val="宋体"/>
      <family val="3"/>
      <charset val="134"/>
    </font>
    <font>
      <sz val="10"/>
      <color theme="1"/>
      <name val="Times New Roman"/>
      <family val="1"/>
    </font>
    <font>
      <vertAlign val="subscript"/>
      <sz val="10"/>
      <color theme="1"/>
      <name val="Times New Roman"/>
      <family val="1"/>
    </font>
    <font>
      <sz val="11"/>
      <color theme="1"/>
      <name val="等线"/>
      <family val="3"/>
      <charset val="134"/>
      <scheme val="minor"/>
    </font>
    <font>
      <sz val="9"/>
      <name val="等线"/>
      <family val="3"/>
      <charset val="134"/>
      <scheme val="minor"/>
    </font>
    <font>
      <sz val="9"/>
      <name val="宋体"/>
      <family val="3"/>
      <charset val="134"/>
    </font>
    <font>
      <sz val="12"/>
      <name val="宋体"/>
      <family val="3"/>
      <charset val="134"/>
    </font>
    <font>
      <sz val="11"/>
      <name val="宋体"/>
      <family val="2"/>
      <charset val="134"/>
    </font>
  </fonts>
  <fills count="14">
    <fill>
      <patternFill patternType="none"/>
    </fill>
    <fill>
      <patternFill patternType="gray125"/>
    </fill>
    <fill>
      <patternFill patternType="solid">
        <fgColor indexed="19"/>
        <bgColor indexed="64"/>
      </patternFill>
    </fill>
    <fill>
      <patternFill patternType="solid">
        <fgColor indexed="22"/>
        <bgColor indexed="64"/>
      </patternFill>
    </fill>
    <fill>
      <patternFill patternType="solid">
        <fgColor indexed="41"/>
        <bgColor indexed="64"/>
      </patternFill>
    </fill>
    <fill>
      <patternFill patternType="solid">
        <fgColor indexed="43"/>
        <bgColor indexed="64"/>
      </patternFill>
    </fill>
    <fill>
      <patternFill patternType="lightUp">
        <bgColor indexed="22"/>
      </patternFill>
    </fill>
    <fill>
      <patternFill patternType="solid">
        <fgColor rgb="FFFFFF00"/>
        <bgColor indexed="64"/>
      </patternFill>
    </fill>
    <fill>
      <patternFill patternType="solid">
        <fgColor indexed="13"/>
        <bgColor indexed="64"/>
      </patternFill>
    </fill>
    <fill>
      <patternFill patternType="solid">
        <fgColor indexed="9"/>
        <bgColor indexed="64"/>
      </patternFill>
    </fill>
    <fill>
      <patternFill patternType="solid">
        <fgColor indexed="42"/>
        <bgColor indexed="64"/>
      </patternFill>
    </fill>
    <fill>
      <patternFill patternType="solid">
        <fgColor indexed="44"/>
        <bgColor indexed="64"/>
      </patternFill>
    </fill>
    <fill>
      <patternFill patternType="solid">
        <fgColor theme="8" tint="0.59999389629810485"/>
        <bgColor indexed="64"/>
      </patternFill>
    </fill>
    <fill>
      <patternFill patternType="solid">
        <fgColor theme="0"/>
        <bgColor indexed="64"/>
      </patternFill>
    </fill>
  </fills>
  <borders count="4">
    <border>
      <left/>
      <right/>
      <top/>
      <bottom/>
      <diagonal/>
    </border>
    <border>
      <left style="thin">
        <color auto="1"/>
      </left>
      <right style="thin">
        <color auto="1"/>
      </right>
      <top style="thin">
        <color auto="1"/>
      </top>
      <bottom style="thin">
        <color auto="1"/>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3">
    <xf numFmtId="0" fontId="0" fillId="0" borderId="0">
      <alignment vertical="center"/>
    </xf>
    <xf numFmtId="9" fontId="11" fillId="0" borderId="0" applyFont="0" applyFill="0" applyBorder="0" applyAlignment="0" applyProtection="0">
      <alignment vertical="center"/>
    </xf>
    <xf numFmtId="0" fontId="14" fillId="0" borderId="0"/>
  </cellStyleXfs>
  <cellXfs count="96">
    <xf numFmtId="0" fontId="0" fillId="0" borderId="0" xfId="0">
      <alignment vertical="center"/>
    </xf>
    <xf numFmtId="0" fontId="1" fillId="0" borderId="0" xfId="0" applyFont="1" applyAlignment="1">
      <alignment horizontal="center"/>
    </xf>
    <xf numFmtId="0" fontId="1" fillId="0" borderId="0" xfId="0" applyFont="1" applyAlignment="1"/>
    <xf numFmtId="0" fontId="1" fillId="2" borderId="0" xfId="0" applyFont="1" applyFill="1" applyAlignment="1">
      <alignment horizontal="center"/>
    </xf>
    <xf numFmtId="0" fontId="1" fillId="3" borderId="1" xfId="0" applyFont="1" applyFill="1" applyBorder="1" applyAlignment="1">
      <alignment horizontal="center"/>
    </xf>
    <xf numFmtId="2" fontId="1" fillId="0" borderId="1" xfId="0" applyNumberFormat="1" applyFont="1" applyBorder="1" applyAlignment="1">
      <alignment horizontal="center"/>
    </xf>
    <xf numFmtId="176" fontId="1" fillId="0" borderId="0" xfId="0" applyNumberFormat="1" applyFont="1" applyAlignment="1">
      <alignment horizontal="center"/>
    </xf>
    <xf numFmtId="176" fontId="1" fillId="0" borderId="0" xfId="0" applyNumberFormat="1" applyFont="1" applyAlignment="1"/>
    <xf numFmtId="177" fontId="1" fillId="3" borderId="1" xfId="0" applyNumberFormat="1" applyFont="1" applyFill="1" applyBorder="1" applyAlignment="1">
      <alignment horizontal="center"/>
    </xf>
    <xf numFmtId="177" fontId="1" fillId="0" borderId="0" xfId="0" applyNumberFormat="1" applyFont="1" applyAlignment="1">
      <alignment horizontal="center"/>
    </xf>
    <xf numFmtId="1" fontId="1" fillId="4" borderId="1" xfId="0" applyNumberFormat="1" applyFont="1" applyFill="1" applyBorder="1" applyAlignment="1">
      <alignment horizontal="center"/>
    </xf>
    <xf numFmtId="0" fontId="1" fillId="0" borderId="1" xfId="0" applyFont="1" applyBorder="1" applyAlignment="1">
      <alignment horizontal="center"/>
    </xf>
    <xf numFmtId="1" fontId="1" fillId="5" borderId="1" xfId="0" applyNumberFormat="1" applyFont="1" applyFill="1" applyBorder="1" applyAlignment="1">
      <alignment horizontal="center"/>
    </xf>
    <xf numFmtId="1" fontId="1" fillId="0" borderId="1" xfId="0" applyNumberFormat="1" applyFont="1" applyBorder="1" applyAlignment="1">
      <alignment horizontal="center"/>
    </xf>
    <xf numFmtId="1" fontId="1" fillId="6" borderId="1" xfId="0" applyNumberFormat="1" applyFont="1" applyFill="1" applyBorder="1" applyAlignment="1">
      <alignment horizontal="center"/>
    </xf>
    <xf numFmtId="0" fontId="1" fillId="0" borderId="0" xfId="0" applyFont="1" applyAlignment="1">
      <alignment horizontal="left"/>
    </xf>
    <xf numFmtId="1" fontId="1" fillId="4" borderId="1" xfId="0" applyNumberFormat="1" applyFont="1" applyFill="1" applyBorder="1" applyAlignment="1">
      <alignment horizontal="left"/>
    </xf>
    <xf numFmtId="0" fontId="1" fillId="3" borderId="1" xfId="0" applyFont="1" applyFill="1" applyBorder="1" applyAlignment="1">
      <alignment horizontal="left"/>
    </xf>
    <xf numFmtId="2" fontId="1" fillId="4" borderId="1" xfId="0" applyNumberFormat="1" applyFont="1" applyFill="1" applyBorder="1" applyAlignment="1">
      <alignment horizontal="center"/>
    </xf>
    <xf numFmtId="0" fontId="1" fillId="0" borderId="1" xfId="0" applyFont="1" applyBorder="1" applyAlignment="1"/>
    <xf numFmtId="9" fontId="1" fillId="0" borderId="1" xfId="0" applyNumberFormat="1" applyFont="1" applyBorder="1" applyAlignment="1">
      <alignment horizontal="center"/>
    </xf>
    <xf numFmtId="9" fontId="1" fillId="4" borderId="1" xfId="1" applyFont="1" applyFill="1" applyBorder="1" applyAlignment="1">
      <alignment horizontal="center"/>
    </xf>
    <xf numFmtId="0" fontId="2" fillId="0" borderId="0" xfId="0" applyFont="1" applyAlignment="1"/>
    <xf numFmtId="0" fontId="2" fillId="2" borderId="0" xfId="0" applyFont="1" applyFill="1" applyAlignment="1"/>
    <xf numFmtId="0" fontId="3" fillId="0" borderId="0" xfId="0" applyFont="1" applyAlignment="1"/>
    <xf numFmtId="0" fontId="3" fillId="0" borderId="0" xfId="0" applyFont="1" applyAlignment="1">
      <alignment horizontal="left"/>
    </xf>
    <xf numFmtId="0" fontId="3" fillId="3" borderId="1" xfId="0" applyFont="1" applyFill="1" applyBorder="1" applyAlignment="1"/>
    <xf numFmtId="0" fontId="2" fillId="3" borderId="1" xfId="0" applyFont="1" applyFill="1" applyBorder="1" applyAlignment="1">
      <alignment horizontal="right"/>
    </xf>
    <xf numFmtId="0" fontId="2" fillId="0" borderId="0" xfId="0" applyFont="1" applyAlignment="1">
      <alignment horizontal="center"/>
    </xf>
    <xf numFmtId="1" fontId="2" fillId="7" borderId="1" xfId="0" applyNumberFormat="1" applyFont="1" applyFill="1" applyBorder="1" applyAlignment="1">
      <alignment horizontal="center"/>
    </xf>
    <xf numFmtId="2" fontId="3" fillId="4" borderId="1" xfId="0" applyNumberFormat="1" applyFont="1" applyFill="1" applyBorder="1" applyAlignment="1">
      <alignment horizontal="center"/>
    </xf>
    <xf numFmtId="0" fontId="2" fillId="3" borderId="1" xfId="0" applyFont="1" applyFill="1" applyBorder="1" applyAlignment="1">
      <alignment horizontal="center"/>
    </xf>
    <xf numFmtId="1" fontId="2" fillId="8" borderId="1" xfId="0" applyNumberFormat="1" applyFont="1" applyFill="1" applyBorder="1" applyAlignment="1"/>
    <xf numFmtId="0" fontId="2" fillId="0" borderId="1" xfId="0" applyFont="1" applyBorder="1" applyAlignment="1">
      <alignment horizontal="center"/>
    </xf>
    <xf numFmtId="2" fontId="2" fillId="0" borderId="1" xfId="0" applyNumberFormat="1" applyFont="1" applyBorder="1" applyAlignment="1">
      <alignment horizontal="center"/>
    </xf>
    <xf numFmtId="0" fontId="3" fillId="0" borderId="0" xfId="0" applyFont="1" applyAlignment="1">
      <alignment horizontal="center"/>
    </xf>
    <xf numFmtId="1" fontId="2" fillId="9" borderId="1" xfId="0" applyNumberFormat="1" applyFont="1" applyFill="1" applyBorder="1" applyAlignment="1"/>
    <xf numFmtId="1" fontId="3" fillId="4" borderId="1" xfId="0" applyNumberFormat="1" applyFont="1" applyFill="1" applyBorder="1" applyAlignment="1">
      <alignment horizontal="center"/>
    </xf>
    <xf numFmtId="1" fontId="2" fillId="10" borderId="1" xfId="0" applyNumberFormat="1" applyFont="1" applyFill="1" applyBorder="1" applyAlignment="1"/>
    <xf numFmtId="1" fontId="2" fillId="11" borderId="1" xfId="0" applyNumberFormat="1" applyFont="1" applyFill="1" applyBorder="1" applyAlignment="1"/>
    <xf numFmtId="2" fontId="2" fillId="11" borderId="1" xfId="0" applyNumberFormat="1" applyFont="1" applyFill="1" applyBorder="1" applyAlignment="1"/>
    <xf numFmtId="0" fontId="0" fillId="0" borderId="0" xfId="0" applyAlignment="1"/>
    <xf numFmtId="0" fontId="4" fillId="0" borderId="0" xfId="0" applyFont="1" applyAlignment="1"/>
    <xf numFmtId="0" fontId="1" fillId="0" borderId="0" xfId="0" applyFont="1" applyAlignment="1">
      <alignment horizontal="center" vertical="center"/>
    </xf>
    <xf numFmtId="0" fontId="1" fillId="0" borderId="1" xfId="0" applyFont="1" applyBorder="1" applyAlignment="1">
      <alignment horizontal="left" vertical="center"/>
    </xf>
    <xf numFmtId="1" fontId="1" fillId="0" borderId="1" xfId="0" applyNumberFormat="1" applyFont="1" applyBorder="1">
      <alignment vertical="center"/>
    </xf>
    <xf numFmtId="1" fontId="4" fillId="0" borderId="0" xfId="0" applyNumberFormat="1" applyFont="1" applyAlignment="1"/>
    <xf numFmtId="1" fontId="1" fillId="5" borderId="1" xfId="0" applyNumberFormat="1" applyFont="1" applyFill="1" applyBorder="1" applyAlignment="1">
      <alignment horizontal="right"/>
    </xf>
    <xf numFmtId="0" fontId="5" fillId="0" borderId="0" xfId="0" applyFont="1">
      <alignment vertical="center"/>
    </xf>
    <xf numFmtId="1" fontId="1" fillId="4" borderId="1" xfId="0" applyNumberFormat="1" applyFont="1" applyFill="1" applyBorder="1" applyAlignment="1">
      <alignment horizontal="right"/>
    </xf>
    <xf numFmtId="1" fontId="1" fillId="12" borderId="1" xfId="0" applyNumberFormat="1" applyFont="1" applyFill="1" applyBorder="1">
      <alignment vertical="center"/>
    </xf>
    <xf numFmtId="0" fontId="1" fillId="0" borderId="0" xfId="0" applyFont="1">
      <alignment vertical="center"/>
    </xf>
    <xf numFmtId="0" fontId="5" fillId="0" borderId="1" xfId="0" applyFont="1" applyBorder="1" applyAlignment="1">
      <alignment horizontal="left" vertical="center"/>
    </xf>
    <xf numFmtId="0" fontId="1" fillId="0" borderId="1" xfId="0" applyFont="1" applyBorder="1">
      <alignment vertical="center"/>
    </xf>
    <xf numFmtId="0" fontId="1" fillId="12" borderId="1" xfId="0" applyFont="1" applyFill="1" applyBorder="1">
      <alignment vertical="center"/>
    </xf>
    <xf numFmtId="9" fontId="1" fillId="12" borderId="1" xfId="1" applyFont="1" applyFill="1" applyBorder="1" applyAlignment="1">
      <alignment vertical="center"/>
    </xf>
    <xf numFmtId="0" fontId="6" fillId="2" borderId="0" xfId="0" applyFont="1" applyFill="1" applyAlignment="1"/>
    <xf numFmtId="0" fontId="7" fillId="0" borderId="1" xfId="0" applyFont="1" applyBorder="1" applyAlignment="1">
      <alignment horizontal="center" vertical="center"/>
    </xf>
    <xf numFmtId="0" fontId="7" fillId="0" borderId="1" xfId="0" applyFont="1" applyBorder="1" applyAlignment="1">
      <alignment horizontal="left" vertical="center"/>
    </xf>
    <xf numFmtId="1" fontId="7" fillId="0" borderId="1" xfId="0" applyNumberFormat="1" applyFont="1" applyBorder="1">
      <alignment vertical="center"/>
    </xf>
    <xf numFmtId="1" fontId="6" fillId="5" borderId="1" xfId="0" applyNumberFormat="1" applyFont="1" applyFill="1" applyBorder="1" applyAlignment="1"/>
    <xf numFmtId="1" fontId="6" fillId="4" borderId="1" xfId="0" applyNumberFormat="1" applyFont="1" applyFill="1" applyBorder="1" applyAlignment="1"/>
    <xf numFmtId="1" fontId="7" fillId="12" borderId="1" xfId="0" applyNumberFormat="1" applyFont="1" applyFill="1" applyBorder="1">
      <alignment vertical="center"/>
    </xf>
    <xf numFmtId="0" fontId="6" fillId="0" borderId="0" xfId="0" applyFont="1" applyAlignment="1"/>
    <xf numFmtId="0" fontId="8" fillId="3" borderId="1" xfId="0" applyFont="1" applyFill="1" applyBorder="1" applyAlignment="1">
      <alignment horizontal="center"/>
    </xf>
    <xf numFmtId="0" fontId="8" fillId="3" borderId="1" xfId="0" applyFont="1" applyFill="1" applyBorder="1" applyAlignment="1">
      <alignment horizontal="left"/>
    </xf>
    <xf numFmtId="1" fontId="6" fillId="0" borderId="1" xfId="0" applyNumberFormat="1" applyFont="1" applyBorder="1" applyAlignment="1"/>
    <xf numFmtId="2" fontId="0" fillId="0" borderId="0" xfId="0" applyNumberFormat="1">
      <alignment vertical="center"/>
    </xf>
    <xf numFmtId="0" fontId="6" fillId="3" borderId="1" xfId="0" applyFont="1" applyFill="1" applyBorder="1" applyAlignment="1"/>
    <xf numFmtId="2" fontId="6" fillId="5" borderId="1" xfId="0" applyNumberFormat="1" applyFont="1" applyFill="1" applyBorder="1" applyAlignment="1"/>
    <xf numFmtId="2" fontId="6" fillId="4" borderId="1" xfId="0" applyNumberFormat="1" applyFont="1" applyFill="1" applyBorder="1" applyAlignment="1"/>
    <xf numFmtId="178" fontId="6" fillId="13" borderId="1" xfId="0" applyNumberFormat="1" applyFont="1" applyFill="1" applyBorder="1" applyAlignment="1">
      <alignment horizontal="center"/>
    </xf>
    <xf numFmtId="1" fontId="0" fillId="0" borderId="0" xfId="0" applyNumberFormat="1">
      <alignment vertical="center"/>
    </xf>
    <xf numFmtId="0" fontId="8" fillId="0" borderId="1" xfId="0" applyFont="1" applyBorder="1" applyAlignment="1">
      <alignment horizontal="center"/>
    </xf>
    <xf numFmtId="2" fontId="4" fillId="0" borderId="0" xfId="0" applyNumberFormat="1" applyFont="1" applyAlignment="1"/>
    <xf numFmtId="0" fontId="6" fillId="0" borderId="1" xfId="0" applyFont="1" applyBorder="1" applyAlignment="1"/>
    <xf numFmtId="0" fontId="4" fillId="0" borderId="0" xfId="2" applyFont="1"/>
    <xf numFmtId="0" fontId="6" fillId="0" borderId="1" xfId="2" applyFont="1" applyBorder="1"/>
    <xf numFmtId="2" fontId="4" fillId="0" borderId="0" xfId="2" applyNumberFormat="1" applyFont="1"/>
    <xf numFmtId="0" fontId="8" fillId="0" borderId="1" xfId="2" applyFont="1" applyBorder="1" applyAlignment="1">
      <alignment horizontal="center"/>
    </xf>
    <xf numFmtId="1" fontId="6" fillId="4" borderId="1" xfId="2" applyNumberFormat="1" applyFont="1" applyFill="1" applyBorder="1"/>
    <xf numFmtId="1" fontId="6" fillId="3" borderId="1" xfId="2" applyNumberFormat="1" applyFont="1" applyFill="1" applyBorder="1"/>
    <xf numFmtId="2" fontId="6" fillId="4" borderId="1" xfId="2" applyNumberFormat="1" applyFont="1" applyFill="1" applyBorder="1"/>
    <xf numFmtId="0" fontId="8" fillId="3" borderId="1" xfId="2" applyFont="1" applyFill="1" applyBorder="1" applyAlignment="1">
      <alignment horizontal="left"/>
    </xf>
    <xf numFmtId="10" fontId="6" fillId="4" borderId="1" xfId="2" applyNumberFormat="1" applyFont="1" applyFill="1" applyBorder="1"/>
    <xf numFmtId="2" fontId="6" fillId="5" borderId="1" xfId="2" applyNumberFormat="1" applyFont="1" applyFill="1" applyBorder="1"/>
    <xf numFmtId="0" fontId="6" fillId="3" borderId="1" xfId="2" applyFont="1" applyFill="1" applyBorder="1"/>
    <xf numFmtId="0" fontId="6" fillId="4" borderId="1" xfId="2" applyFont="1" applyFill="1" applyBorder="1"/>
    <xf numFmtId="0" fontId="6" fillId="2" borderId="0" xfId="2" applyFont="1" applyFill="1"/>
    <xf numFmtId="1" fontId="6" fillId="0" borderId="1" xfId="2" applyNumberFormat="1" applyFont="1" applyBorder="1"/>
    <xf numFmtId="0" fontId="15" fillId="0" borderId="0" xfId="2" applyFont="1"/>
    <xf numFmtId="0" fontId="8" fillId="3" borderId="1" xfId="2" applyFont="1" applyFill="1" applyBorder="1" applyAlignment="1">
      <alignment horizontal="center"/>
    </xf>
    <xf numFmtId="0" fontId="8" fillId="0" borderId="3" xfId="2" applyFont="1" applyBorder="1" applyAlignment="1">
      <alignment horizontal="left"/>
    </xf>
    <xf numFmtId="0" fontId="8" fillId="0" borderId="2" xfId="2" applyFont="1" applyBorder="1" applyAlignment="1">
      <alignment horizontal="left"/>
    </xf>
    <xf numFmtId="0" fontId="2" fillId="0" borderId="1" xfId="0" applyFont="1" applyBorder="1" applyAlignment="1"/>
    <xf numFmtId="0" fontId="1" fillId="0" borderId="1" xfId="0" applyFont="1" applyBorder="1" applyAlignment="1">
      <alignment horizontal="left"/>
    </xf>
  </cellXfs>
  <cellStyles count="3">
    <cellStyle name="百分比" xfId="1" builtinId="5"/>
    <cellStyle name="常规" xfId="0" builtinId="0"/>
    <cellStyle name="常规 2" xfId="2" xr:uid="{706467A4-81EB-4AD8-9C4A-A51283094E9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scatterChart>
        <c:scatterStyle val="smoothMarker"/>
        <c:varyColors val="0"/>
        <c:ser>
          <c:idx val="0"/>
          <c:order val="0"/>
          <c:spPr>
            <a:ln w="28575" cap="rnd">
              <a:solidFill>
                <a:schemeClr val="accent1"/>
              </a:solidFill>
              <a:round/>
            </a:ln>
            <a:effectLst/>
          </c:spPr>
          <c:marker>
            <c:symbol val="none"/>
          </c:marker>
          <c:xVal>
            <c:numRef>
              <c:f>'01'!$D$46:$D$47</c:f>
              <c:numCache>
                <c:formatCode>General</c:formatCode>
                <c:ptCount val="2"/>
                <c:pt idx="0">
                  <c:v>0</c:v>
                </c:pt>
                <c:pt idx="1">
                  <c:v>400000</c:v>
                </c:pt>
              </c:numCache>
            </c:numRef>
          </c:xVal>
          <c:yVal>
            <c:numRef>
              <c:f>'01'!$E$46:$E$47</c:f>
              <c:numCache>
                <c:formatCode>General</c:formatCode>
                <c:ptCount val="2"/>
                <c:pt idx="0">
                  <c:v>0</c:v>
                </c:pt>
                <c:pt idx="1">
                  <c:v>360000</c:v>
                </c:pt>
              </c:numCache>
            </c:numRef>
          </c:yVal>
          <c:smooth val="1"/>
          <c:extLst>
            <c:ext xmlns:c16="http://schemas.microsoft.com/office/drawing/2014/chart" uri="{C3380CC4-5D6E-409C-BE32-E72D297353CC}">
              <c16:uniqueId val="{00000000-0DB1-42A6-957A-36976D5B8E33}"/>
            </c:ext>
          </c:extLst>
        </c:ser>
        <c:ser>
          <c:idx val="1"/>
          <c:order val="1"/>
          <c:spPr>
            <a:ln w="28575" cap="rnd">
              <a:solidFill>
                <a:schemeClr val="accent2"/>
              </a:solidFill>
              <a:round/>
            </a:ln>
            <a:effectLst/>
          </c:spPr>
          <c:marker>
            <c:symbol val="none"/>
          </c:marker>
          <c:xVal>
            <c:numRef>
              <c:f>'01'!$D$46:$D$47</c:f>
              <c:numCache>
                <c:formatCode>General</c:formatCode>
                <c:ptCount val="2"/>
                <c:pt idx="0">
                  <c:v>0</c:v>
                </c:pt>
                <c:pt idx="1">
                  <c:v>400000</c:v>
                </c:pt>
              </c:numCache>
            </c:numRef>
          </c:xVal>
          <c:yVal>
            <c:numRef>
              <c:f>'01'!$F$46:$F$47</c:f>
              <c:numCache>
                <c:formatCode>General</c:formatCode>
                <c:ptCount val="2"/>
                <c:pt idx="0">
                  <c:v>80000</c:v>
                </c:pt>
                <c:pt idx="1">
                  <c:v>240000</c:v>
                </c:pt>
              </c:numCache>
            </c:numRef>
          </c:yVal>
          <c:smooth val="1"/>
          <c:extLst>
            <c:ext xmlns:c16="http://schemas.microsoft.com/office/drawing/2014/chart" uri="{C3380CC4-5D6E-409C-BE32-E72D297353CC}">
              <c16:uniqueId val="{00000001-0DB1-42A6-957A-36976D5B8E33}"/>
            </c:ext>
          </c:extLst>
        </c:ser>
        <c:ser>
          <c:idx val="2"/>
          <c:order val="2"/>
          <c:tx>
            <c:strRef>
              <c:f>'01'!$A$64:$B$64</c:f>
              <c:strCache>
                <c:ptCount val="1"/>
                <c:pt idx="0">
                  <c:v>当前销量时的利润垂直参考线</c:v>
                </c:pt>
              </c:strCache>
            </c:strRef>
          </c:tx>
          <c:spPr>
            <a:ln w="28575" cap="sq">
              <a:solidFill>
                <a:schemeClr val="accent3"/>
              </a:solidFill>
              <a:bevel/>
              <a:headEnd type="none" w="sm" len="sm"/>
              <a:tailEnd type="none" w="sm" len="sm"/>
            </a:ln>
            <a:effectLst/>
          </c:spPr>
          <c:marker>
            <c:symbol val="circle"/>
            <c:size val="5"/>
            <c:spPr>
              <a:solidFill>
                <a:schemeClr val="accent3"/>
              </a:solidFill>
              <a:ln w="9525">
                <a:solidFill>
                  <a:schemeClr val="accent3"/>
                </a:solidFill>
              </a:ln>
              <a:effectLst/>
            </c:spPr>
          </c:marker>
          <c:xVal>
            <c:numRef>
              <c:f>'01'!$A$65:$A$66</c:f>
              <c:numCache>
                <c:formatCode>0</c:formatCode>
                <c:ptCount val="2"/>
                <c:pt idx="0">
                  <c:v>80000</c:v>
                </c:pt>
                <c:pt idx="1">
                  <c:v>80000</c:v>
                </c:pt>
              </c:numCache>
            </c:numRef>
          </c:xVal>
          <c:yVal>
            <c:numRef>
              <c:f>'01'!$B$65:$B$66</c:f>
              <c:numCache>
                <c:formatCode>0</c:formatCode>
                <c:ptCount val="2"/>
                <c:pt idx="0">
                  <c:v>72000</c:v>
                </c:pt>
                <c:pt idx="1">
                  <c:v>112000</c:v>
                </c:pt>
              </c:numCache>
            </c:numRef>
          </c:yVal>
          <c:smooth val="1"/>
          <c:extLst>
            <c:ext xmlns:c16="http://schemas.microsoft.com/office/drawing/2014/chart" uri="{C3380CC4-5D6E-409C-BE32-E72D297353CC}">
              <c16:uniqueId val="{00000002-0DB1-42A6-957A-36976D5B8E33}"/>
            </c:ext>
          </c:extLst>
        </c:ser>
        <c:dLbls>
          <c:showLegendKey val="0"/>
          <c:showVal val="0"/>
          <c:showCatName val="0"/>
          <c:showSerName val="0"/>
          <c:showPercent val="0"/>
          <c:showBubbleSize val="0"/>
        </c:dLbls>
        <c:axId val="81635807"/>
        <c:axId val="81636223"/>
      </c:scatterChart>
      <c:valAx>
        <c:axId val="81635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81636223"/>
        <c:crosses val="autoZero"/>
        <c:crossBetween val="midCat"/>
      </c:valAx>
      <c:valAx>
        <c:axId val="81636223"/>
        <c:scaling>
          <c:orientation val="minMax"/>
          <c:max val="450000"/>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81635807"/>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barChart>
        <c:barDir val="col"/>
        <c:grouping val="clustered"/>
        <c:varyColors val="0"/>
        <c:ser>
          <c:idx val="1"/>
          <c:order val="1"/>
          <c:spPr>
            <a:solidFill>
              <a:schemeClr val="bg1"/>
            </a:solidFill>
            <a:ln w="12700">
              <a:solidFill>
                <a:schemeClr val="tx1"/>
              </a:solidFill>
            </a:ln>
            <a:effectLst/>
          </c:spPr>
          <c:invertIfNegative val="0"/>
          <c:dPt>
            <c:idx val="40"/>
            <c:invertIfNegative val="0"/>
            <c:bubble3D val="0"/>
            <c:spPr>
              <a:solidFill>
                <a:schemeClr val="bg1"/>
              </a:solidFill>
              <a:ln w="9525">
                <a:solidFill>
                  <a:schemeClr val="tx1"/>
                </a:solidFill>
              </a:ln>
              <a:effectLst/>
            </c:spPr>
            <c:extLst>
              <c:ext xmlns:c16="http://schemas.microsoft.com/office/drawing/2014/chart" uri="{C3380CC4-5D6E-409C-BE32-E72D297353CC}">
                <c16:uniqueId val="{00000001-647B-47D8-B8FA-252887E483E1}"/>
              </c:ext>
            </c:extLst>
          </c:dPt>
          <c:cat>
            <c:numRef>
              <c:f>'01'!$A$83:$A$123</c:f>
              <c:numCache>
                <c:formatCode>General</c:formatCode>
                <c:ptCount val="41"/>
                <c:pt idx="0">
                  <c:v>0</c:v>
                </c:pt>
                <c:pt idx="1">
                  <c:v>10000</c:v>
                </c:pt>
                <c:pt idx="2">
                  <c:v>20000</c:v>
                </c:pt>
                <c:pt idx="3">
                  <c:v>30000</c:v>
                </c:pt>
                <c:pt idx="4">
                  <c:v>40000</c:v>
                </c:pt>
                <c:pt idx="5">
                  <c:v>50000</c:v>
                </c:pt>
                <c:pt idx="6">
                  <c:v>60000</c:v>
                </c:pt>
                <c:pt idx="7">
                  <c:v>70000</c:v>
                </c:pt>
                <c:pt idx="8">
                  <c:v>80000</c:v>
                </c:pt>
                <c:pt idx="9">
                  <c:v>90000</c:v>
                </c:pt>
                <c:pt idx="10">
                  <c:v>100000</c:v>
                </c:pt>
                <c:pt idx="11">
                  <c:v>110000</c:v>
                </c:pt>
                <c:pt idx="12">
                  <c:v>120000</c:v>
                </c:pt>
                <c:pt idx="13">
                  <c:v>130000</c:v>
                </c:pt>
                <c:pt idx="14">
                  <c:v>140000</c:v>
                </c:pt>
                <c:pt idx="15">
                  <c:v>150000</c:v>
                </c:pt>
                <c:pt idx="16">
                  <c:v>160000</c:v>
                </c:pt>
                <c:pt idx="17">
                  <c:v>170000</c:v>
                </c:pt>
                <c:pt idx="18">
                  <c:v>180000</c:v>
                </c:pt>
                <c:pt idx="19">
                  <c:v>190000</c:v>
                </c:pt>
                <c:pt idx="20">
                  <c:v>200000</c:v>
                </c:pt>
                <c:pt idx="21">
                  <c:v>210000</c:v>
                </c:pt>
                <c:pt idx="22">
                  <c:v>220000</c:v>
                </c:pt>
                <c:pt idx="23">
                  <c:v>230000</c:v>
                </c:pt>
                <c:pt idx="24">
                  <c:v>240000</c:v>
                </c:pt>
                <c:pt idx="25">
                  <c:v>250000</c:v>
                </c:pt>
                <c:pt idx="26">
                  <c:v>260000</c:v>
                </c:pt>
                <c:pt idx="27">
                  <c:v>270000</c:v>
                </c:pt>
                <c:pt idx="28">
                  <c:v>280000</c:v>
                </c:pt>
                <c:pt idx="29">
                  <c:v>290000</c:v>
                </c:pt>
                <c:pt idx="30">
                  <c:v>300000</c:v>
                </c:pt>
                <c:pt idx="31">
                  <c:v>310000</c:v>
                </c:pt>
                <c:pt idx="32">
                  <c:v>320000</c:v>
                </c:pt>
                <c:pt idx="33">
                  <c:v>330000</c:v>
                </c:pt>
                <c:pt idx="34">
                  <c:v>340000</c:v>
                </c:pt>
                <c:pt idx="35">
                  <c:v>350000</c:v>
                </c:pt>
                <c:pt idx="36">
                  <c:v>360000</c:v>
                </c:pt>
                <c:pt idx="37">
                  <c:v>370000</c:v>
                </c:pt>
                <c:pt idx="38">
                  <c:v>380000</c:v>
                </c:pt>
                <c:pt idx="39">
                  <c:v>390000</c:v>
                </c:pt>
                <c:pt idx="40">
                  <c:v>400000</c:v>
                </c:pt>
              </c:numCache>
            </c:numRef>
          </c:cat>
          <c:val>
            <c:numRef>
              <c:f>'01'!$B$83:$B$123</c:f>
              <c:numCache>
                <c:formatCode>General</c:formatCode>
                <c:ptCount val="41"/>
                <c:pt idx="0">
                  <c:v>-80000</c:v>
                </c:pt>
                <c:pt idx="1">
                  <c:v>-75000</c:v>
                </c:pt>
                <c:pt idx="2">
                  <c:v>-70000</c:v>
                </c:pt>
                <c:pt idx="3">
                  <c:v>-65000</c:v>
                </c:pt>
                <c:pt idx="4">
                  <c:v>-60000</c:v>
                </c:pt>
                <c:pt idx="5">
                  <c:v>-55000</c:v>
                </c:pt>
                <c:pt idx="6">
                  <c:v>-50000</c:v>
                </c:pt>
                <c:pt idx="7">
                  <c:v>-45000</c:v>
                </c:pt>
                <c:pt idx="8">
                  <c:v>-40000</c:v>
                </c:pt>
                <c:pt idx="9">
                  <c:v>-35000</c:v>
                </c:pt>
                <c:pt idx="10">
                  <c:v>-30000</c:v>
                </c:pt>
                <c:pt idx="11">
                  <c:v>-25000</c:v>
                </c:pt>
                <c:pt idx="12">
                  <c:v>-20000</c:v>
                </c:pt>
                <c:pt idx="13">
                  <c:v>-15000</c:v>
                </c:pt>
                <c:pt idx="14">
                  <c:v>-10000</c:v>
                </c:pt>
                <c:pt idx="15">
                  <c:v>-5000</c:v>
                </c:pt>
                <c:pt idx="16">
                  <c:v>0</c:v>
                </c:pt>
                <c:pt idx="17">
                  <c:v>5000</c:v>
                </c:pt>
                <c:pt idx="18">
                  <c:v>10000</c:v>
                </c:pt>
                <c:pt idx="19">
                  <c:v>15000</c:v>
                </c:pt>
                <c:pt idx="20">
                  <c:v>20000</c:v>
                </c:pt>
                <c:pt idx="21">
                  <c:v>25000</c:v>
                </c:pt>
                <c:pt idx="22">
                  <c:v>30000</c:v>
                </c:pt>
                <c:pt idx="23">
                  <c:v>35000</c:v>
                </c:pt>
                <c:pt idx="24">
                  <c:v>40000</c:v>
                </c:pt>
                <c:pt idx="25">
                  <c:v>45000</c:v>
                </c:pt>
                <c:pt idx="26">
                  <c:v>50000</c:v>
                </c:pt>
                <c:pt idx="27">
                  <c:v>55000</c:v>
                </c:pt>
                <c:pt idx="28">
                  <c:v>60000</c:v>
                </c:pt>
                <c:pt idx="29">
                  <c:v>65000</c:v>
                </c:pt>
                <c:pt idx="30">
                  <c:v>70000</c:v>
                </c:pt>
                <c:pt idx="31">
                  <c:v>75000</c:v>
                </c:pt>
                <c:pt idx="32">
                  <c:v>80000</c:v>
                </c:pt>
                <c:pt idx="33">
                  <c:v>85000</c:v>
                </c:pt>
                <c:pt idx="34">
                  <c:v>90000</c:v>
                </c:pt>
                <c:pt idx="35">
                  <c:v>95000</c:v>
                </c:pt>
                <c:pt idx="36">
                  <c:v>100000</c:v>
                </c:pt>
                <c:pt idx="37">
                  <c:v>105000</c:v>
                </c:pt>
                <c:pt idx="38">
                  <c:v>110000</c:v>
                </c:pt>
                <c:pt idx="39">
                  <c:v>115000</c:v>
                </c:pt>
                <c:pt idx="40">
                  <c:v>120000</c:v>
                </c:pt>
              </c:numCache>
            </c:numRef>
          </c:val>
          <c:extLst>
            <c:ext xmlns:c16="http://schemas.microsoft.com/office/drawing/2014/chart" uri="{C3380CC4-5D6E-409C-BE32-E72D297353CC}">
              <c16:uniqueId val="{00000002-647B-47D8-B8FA-252887E483E1}"/>
            </c:ext>
          </c:extLst>
        </c:ser>
        <c:ser>
          <c:idx val="2"/>
          <c:order val="2"/>
          <c:spPr>
            <a:solidFill>
              <a:schemeClr val="accent3"/>
            </a:solidFill>
            <a:ln>
              <a:noFill/>
            </a:ln>
            <a:effectLst/>
          </c:spPr>
          <c:invertIfNegative val="0"/>
          <c:dPt>
            <c:idx val="29"/>
            <c:invertIfNegative val="0"/>
            <c:bubble3D val="0"/>
            <c:spPr>
              <a:solidFill>
                <a:srgbClr val="C00000"/>
              </a:solidFill>
              <a:ln>
                <a:noFill/>
              </a:ln>
              <a:effectLst/>
            </c:spPr>
            <c:extLst>
              <c:ext xmlns:c16="http://schemas.microsoft.com/office/drawing/2014/chart" uri="{C3380CC4-5D6E-409C-BE32-E72D297353CC}">
                <c16:uniqueId val="{00000004-647B-47D8-B8FA-252887E483E1}"/>
              </c:ext>
            </c:extLst>
          </c:dPt>
          <c:cat>
            <c:numRef>
              <c:f>'01'!$A$83:$A$123</c:f>
              <c:numCache>
                <c:formatCode>General</c:formatCode>
                <c:ptCount val="41"/>
                <c:pt idx="0">
                  <c:v>0</c:v>
                </c:pt>
                <c:pt idx="1">
                  <c:v>10000</c:v>
                </c:pt>
                <c:pt idx="2">
                  <c:v>20000</c:v>
                </c:pt>
                <c:pt idx="3">
                  <c:v>30000</c:v>
                </c:pt>
                <c:pt idx="4">
                  <c:v>40000</c:v>
                </c:pt>
                <c:pt idx="5">
                  <c:v>50000</c:v>
                </c:pt>
                <c:pt idx="6">
                  <c:v>60000</c:v>
                </c:pt>
                <c:pt idx="7">
                  <c:v>70000</c:v>
                </c:pt>
                <c:pt idx="8">
                  <c:v>80000</c:v>
                </c:pt>
                <c:pt idx="9">
                  <c:v>90000</c:v>
                </c:pt>
                <c:pt idx="10">
                  <c:v>100000</c:v>
                </c:pt>
                <c:pt idx="11">
                  <c:v>110000</c:v>
                </c:pt>
                <c:pt idx="12">
                  <c:v>120000</c:v>
                </c:pt>
                <c:pt idx="13">
                  <c:v>130000</c:v>
                </c:pt>
                <c:pt idx="14">
                  <c:v>140000</c:v>
                </c:pt>
                <c:pt idx="15">
                  <c:v>150000</c:v>
                </c:pt>
                <c:pt idx="16">
                  <c:v>160000</c:v>
                </c:pt>
                <c:pt idx="17">
                  <c:v>170000</c:v>
                </c:pt>
                <c:pt idx="18">
                  <c:v>180000</c:v>
                </c:pt>
                <c:pt idx="19">
                  <c:v>190000</c:v>
                </c:pt>
                <c:pt idx="20">
                  <c:v>200000</c:v>
                </c:pt>
                <c:pt idx="21">
                  <c:v>210000</c:v>
                </c:pt>
                <c:pt idx="22">
                  <c:v>220000</c:v>
                </c:pt>
                <c:pt idx="23">
                  <c:v>230000</c:v>
                </c:pt>
                <c:pt idx="24">
                  <c:v>240000</c:v>
                </c:pt>
                <c:pt idx="25">
                  <c:v>250000</c:v>
                </c:pt>
                <c:pt idx="26">
                  <c:v>260000</c:v>
                </c:pt>
                <c:pt idx="27">
                  <c:v>270000</c:v>
                </c:pt>
                <c:pt idx="28">
                  <c:v>280000</c:v>
                </c:pt>
                <c:pt idx="29">
                  <c:v>290000</c:v>
                </c:pt>
                <c:pt idx="30">
                  <c:v>300000</c:v>
                </c:pt>
                <c:pt idx="31">
                  <c:v>310000</c:v>
                </c:pt>
                <c:pt idx="32">
                  <c:v>320000</c:v>
                </c:pt>
                <c:pt idx="33">
                  <c:v>330000</c:v>
                </c:pt>
                <c:pt idx="34">
                  <c:v>340000</c:v>
                </c:pt>
                <c:pt idx="35">
                  <c:v>350000</c:v>
                </c:pt>
                <c:pt idx="36">
                  <c:v>360000</c:v>
                </c:pt>
                <c:pt idx="37">
                  <c:v>370000</c:v>
                </c:pt>
                <c:pt idx="38">
                  <c:v>380000</c:v>
                </c:pt>
                <c:pt idx="39">
                  <c:v>390000</c:v>
                </c:pt>
                <c:pt idx="40">
                  <c:v>400000</c:v>
                </c:pt>
              </c:numCache>
            </c:numRef>
          </c:cat>
          <c:val>
            <c:numRef>
              <c:f>'01'!$C$83:$C$123</c:f>
              <c:numCache>
                <c:formatCode>General</c:formatCode>
                <c:ptCount val="4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numCache>
            </c:numRef>
          </c:val>
          <c:extLst>
            <c:ext xmlns:c16="http://schemas.microsoft.com/office/drawing/2014/chart" uri="{C3380CC4-5D6E-409C-BE32-E72D297353CC}">
              <c16:uniqueId val="{00000005-647B-47D8-B8FA-252887E483E1}"/>
            </c:ext>
          </c:extLst>
        </c:ser>
        <c:ser>
          <c:idx val="3"/>
          <c:order val="3"/>
          <c:spPr>
            <a:solidFill>
              <a:srgbClr val="FFC000"/>
            </a:solidFill>
            <a:ln>
              <a:noFill/>
            </a:ln>
            <a:effectLst/>
          </c:spPr>
          <c:invertIfNegative val="0"/>
          <c:cat>
            <c:numRef>
              <c:f>'01'!$A$83:$A$123</c:f>
              <c:numCache>
                <c:formatCode>General</c:formatCode>
                <c:ptCount val="41"/>
                <c:pt idx="0">
                  <c:v>0</c:v>
                </c:pt>
                <c:pt idx="1">
                  <c:v>10000</c:v>
                </c:pt>
                <c:pt idx="2">
                  <c:v>20000</c:v>
                </c:pt>
                <c:pt idx="3">
                  <c:v>30000</c:v>
                </c:pt>
                <c:pt idx="4">
                  <c:v>40000</c:v>
                </c:pt>
                <c:pt idx="5">
                  <c:v>50000</c:v>
                </c:pt>
                <c:pt idx="6">
                  <c:v>60000</c:v>
                </c:pt>
                <c:pt idx="7">
                  <c:v>70000</c:v>
                </c:pt>
                <c:pt idx="8">
                  <c:v>80000</c:v>
                </c:pt>
                <c:pt idx="9">
                  <c:v>90000</c:v>
                </c:pt>
                <c:pt idx="10">
                  <c:v>100000</c:v>
                </c:pt>
                <c:pt idx="11">
                  <c:v>110000</c:v>
                </c:pt>
                <c:pt idx="12">
                  <c:v>120000</c:v>
                </c:pt>
                <c:pt idx="13">
                  <c:v>130000</c:v>
                </c:pt>
                <c:pt idx="14">
                  <c:v>140000</c:v>
                </c:pt>
                <c:pt idx="15">
                  <c:v>150000</c:v>
                </c:pt>
                <c:pt idx="16">
                  <c:v>160000</c:v>
                </c:pt>
                <c:pt idx="17">
                  <c:v>170000</c:v>
                </c:pt>
                <c:pt idx="18">
                  <c:v>180000</c:v>
                </c:pt>
                <c:pt idx="19">
                  <c:v>190000</c:v>
                </c:pt>
                <c:pt idx="20">
                  <c:v>200000</c:v>
                </c:pt>
                <c:pt idx="21">
                  <c:v>210000</c:v>
                </c:pt>
                <c:pt idx="22">
                  <c:v>220000</c:v>
                </c:pt>
                <c:pt idx="23">
                  <c:v>230000</c:v>
                </c:pt>
                <c:pt idx="24">
                  <c:v>240000</c:v>
                </c:pt>
                <c:pt idx="25">
                  <c:v>250000</c:v>
                </c:pt>
                <c:pt idx="26">
                  <c:v>260000</c:v>
                </c:pt>
                <c:pt idx="27">
                  <c:v>270000</c:v>
                </c:pt>
                <c:pt idx="28">
                  <c:v>280000</c:v>
                </c:pt>
                <c:pt idx="29">
                  <c:v>290000</c:v>
                </c:pt>
                <c:pt idx="30">
                  <c:v>300000</c:v>
                </c:pt>
                <c:pt idx="31">
                  <c:v>310000</c:v>
                </c:pt>
                <c:pt idx="32">
                  <c:v>320000</c:v>
                </c:pt>
                <c:pt idx="33">
                  <c:v>330000</c:v>
                </c:pt>
                <c:pt idx="34">
                  <c:v>340000</c:v>
                </c:pt>
                <c:pt idx="35">
                  <c:v>350000</c:v>
                </c:pt>
                <c:pt idx="36">
                  <c:v>360000</c:v>
                </c:pt>
                <c:pt idx="37">
                  <c:v>370000</c:v>
                </c:pt>
                <c:pt idx="38">
                  <c:v>380000</c:v>
                </c:pt>
                <c:pt idx="39">
                  <c:v>390000</c:v>
                </c:pt>
                <c:pt idx="40">
                  <c:v>400000</c:v>
                </c:pt>
              </c:numCache>
            </c:numRef>
          </c:cat>
          <c:val>
            <c:numRef>
              <c:f>'01'!$D$83:$D$123</c:f>
              <c:numCache>
                <c:formatCode>General</c:formatCode>
                <c:ptCount val="41"/>
                <c:pt idx="0">
                  <c:v>0</c:v>
                </c:pt>
                <c:pt idx="1">
                  <c:v>0</c:v>
                </c:pt>
                <c:pt idx="2">
                  <c:v>0</c:v>
                </c:pt>
                <c:pt idx="3">
                  <c:v>0</c:v>
                </c:pt>
                <c:pt idx="4">
                  <c:v>0</c:v>
                </c:pt>
                <c:pt idx="5">
                  <c:v>0</c:v>
                </c:pt>
                <c:pt idx="6">
                  <c:v>0</c:v>
                </c:pt>
                <c:pt idx="7">
                  <c:v>0</c:v>
                </c:pt>
                <c:pt idx="8">
                  <c:v>-40000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numCache>
            </c:numRef>
          </c:val>
          <c:extLst>
            <c:ext xmlns:c16="http://schemas.microsoft.com/office/drawing/2014/chart" uri="{C3380CC4-5D6E-409C-BE32-E72D297353CC}">
              <c16:uniqueId val="{00000006-647B-47D8-B8FA-252887E483E1}"/>
            </c:ext>
          </c:extLst>
        </c:ser>
        <c:dLbls>
          <c:showLegendKey val="0"/>
          <c:showVal val="0"/>
          <c:showCatName val="0"/>
          <c:showSerName val="0"/>
          <c:showPercent val="0"/>
          <c:showBubbleSize val="0"/>
        </c:dLbls>
        <c:gapWidth val="40"/>
        <c:overlap val="100"/>
        <c:axId val="92762255"/>
        <c:axId val="92768495"/>
        <c:extLst>
          <c:ext xmlns:c15="http://schemas.microsoft.com/office/drawing/2012/chart" uri="{02D57815-91ED-43cb-92C2-25804820EDAC}">
            <c15:filteredBarSeries>
              <c15:ser>
                <c:idx val="0"/>
                <c:order val="0"/>
                <c:spPr>
                  <a:solidFill>
                    <a:schemeClr val="accent1"/>
                  </a:solidFill>
                  <a:ln>
                    <a:noFill/>
                  </a:ln>
                  <a:effectLst/>
                </c:spPr>
                <c:invertIfNegative val="0"/>
                <c:cat>
                  <c:numRef>
                    <c:extLst>
                      <c:ext uri="{02D57815-91ED-43cb-92C2-25804820EDAC}">
                        <c15:formulaRef>
                          <c15:sqref>'01'!$A$83:$A$123</c15:sqref>
                        </c15:formulaRef>
                      </c:ext>
                    </c:extLst>
                    <c:numCache>
                      <c:formatCode>General</c:formatCode>
                      <c:ptCount val="41"/>
                      <c:pt idx="0">
                        <c:v>0</c:v>
                      </c:pt>
                      <c:pt idx="1">
                        <c:v>10000</c:v>
                      </c:pt>
                      <c:pt idx="2">
                        <c:v>20000</c:v>
                      </c:pt>
                      <c:pt idx="3">
                        <c:v>30000</c:v>
                      </c:pt>
                      <c:pt idx="4">
                        <c:v>40000</c:v>
                      </c:pt>
                      <c:pt idx="5">
                        <c:v>50000</c:v>
                      </c:pt>
                      <c:pt idx="6">
                        <c:v>60000</c:v>
                      </c:pt>
                      <c:pt idx="7">
                        <c:v>70000</c:v>
                      </c:pt>
                      <c:pt idx="8">
                        <c:v>80000</c:v>
                      </c:pt>
                      <c:pt idx="9">
                        <c:v>90000</c:v>
                      </c:pt>
                      <c:pt idx="10">
                        <c:v>100000</c:v>
                      </c:pt>
                      <c:pt idx="11">
                        <c:v>110000</c:v>
                      </c:pt>
                      <c:pt idx="12">
                        <c:v>120000</c:v>
                      </c:pt>
                      <c:pt idx="13">
                        <c:v>130000</c:v>
                      </c:pt>
                      <c:pt idx="14">
                        <c:v>140000</c:v>
                      </c:pt>
                      <c:pt idx="15">
                        <c:v>150000</c:v>
                      </c:pt>
                      <c:pt idx="16">
                        <c:v>160000</c:v>
                      </c:pt>
                      <c:pt idx="17">
                        <c:v>170000</c:v>
                      </c:pt>
                      <c:pt idx="18">
                        <c:v>180000</c:v>
                      </c:pt>
                      <c:pt idx="19">
                        <c:v>190000</c:v>
                      </c:pt>
                      <c:pt idx="20">
                        <c:v>200000</c:v>
                      </c:pt>
                      <c:pt idx="21">
                        <c:v>210000</c:v>
                      </c:pt>
                      <c:pt idx="22">
                        <c:v>220000</c:v>
                      </c:pt>
                      <c:pt idx="23">
                        <c:v>230000</c:v>
                      </c:pt>
                      <c:pt idx="24">
                        <c:v>240000</c:v>
                      </c:pt>
                      <c:pt idx="25">
                        <c:v>250000</c:v>
                      </c:pt>
                      <c:pt idx="26">
                        <c:v>260000</c:v>
                      </c:pt>
                      <c:pt idx="27">
                        <c:v>270000</c:v>
                      </c:pt>
                      <c:pt idx="28">
                        <c:v>280000</c:v>
                      </c:pt>
                      <c:pt idx="29">
                        <c:v>290000</c:v>
                      </c:pt>
                      <c:pt idx="30">
                        <c:v>300000</c:v>
                      </c:pt>
                      <c:pt idx="31">
                        <c:v>310000</c:v>
                      </c:pt>
                      <c:pt idx="32">
                        <c:v>320000</c:v>
                      </c:pt>
                      <c:pt idx="33">
                        <c:v>330000</c:v>
                      </c:pt>
                      <c:pt idx="34">
                        <c:v>340000</c:v>
                      </c:pt>
                      <c:pt idx="35">
                        <c:v>350000</c:v>
                      </c:pt>
                      <c:pt idx="36">
                        <c:v>360000</c:v>
                      </c:pt>
                      <c:pt idx="37">
                        <c:v>370000</c:v>
                      </c:pt>
                      <c:pt idx="38">
                        <c:v>380000</c:v>
                      </c:pt>
                      <c:pt idx="39">
                        <c:v>390000</c:v>
                      </c:pt>
                      <c:pt idx="40">
                        <c:v>400000</c:v>
                      </c:pt>
                    </c:numCache>
                  </c:numRef>
                </c:cat>
                <c:val>
                  <c:numRef>
                    <c:extLst>
                      <c:ext uri="{02D57815-91ED-43cb-92C2-25804820EDAC}">
                        <c15:formulaRef>
                          <c15:sqref>'01'!$A$83:$A$123</c15:sqref>
                        </c15:formulaRef>
                      </c:ext>
                    </c:extLst>
                    <c:numCache>
                      <c:formatCode>General</c:formatCode>
                      <c:ptCount val="41"/>
                      <c:pt idx="0">
                        <c:v>0</c:v>
                      </c:pt>
                      <c:pt idx="1">
                        <c:v>10000</c:v>
                      </c:pt>
                      <c:pt idx="2">
                        <c:v>20000</c:v>
                      </c:pt>
                      <c:pt idx="3">
                        <c:v>30000</c:v>
                      </c:pt>
                      <c:pt idx="4">
                        <c:v>40000</c:v>
                      </c:pt>
                      <c:pt idx="5">
                        <c:v>50000</c:v>
                      </c:pt>
                      <c:pt idx="6">
                        <c:v>60000</c:v>
                      </c:pt>
                      <c:pt idx="7">
                        <c:v>70000</c:v>
                      </c:pt>
                      <c:pt idx="8">
                        <c:v>80000</c:v>
                      </c:pt>
                      <c:pt idx="9">
                        <c:v>90000</c:v>
                      </c:pt>
                      <c:pt idx="10">
                        <c:v>100000</c:v>
                      </c:pt>
                      <c:pt idx="11">
                        <c:v>110000</c:v>
                      </c:pt>
                      <c:pt idx="12">
                        <c:v>120000</c:v>
                      </c:pt>
                      <c:pt idx="13">
                        <c:v>130000</c:v>
                      </c:pt>
                      <c:pt idx="14">
                        <c:v>140000</c:v>
                      </c:pt>
                      <c:pt idx="15">
                        <c:v>150000</c:v>
                      </c:pt>
                      <c:pt idx="16">
                        <c:v>160000</c:v>
                      </c:pt>
                      <c:pt idx="17">
                        <c:v>170000</c:v>
                      </c:pt>
                      <c:pt idx="18">
                        <c:v>180000</c:v>
                      </c:pt>
                      <c:pt idx="19">
                        <c:v>190000</c:v>
                      </c:pt>
                      <c:pt idx="20">
                        <c:v>200000</c:v>
                      </c:pt>
                      <c:pt idx="21">
                        <c:v>210000</c:v>
                      </c:pt>
                      <c:pt idx="22">
                        <c:v>220000</c:v>
                      </c:pt>
                      <c:pt idx="23">
                        <c:v>230000</c:v>
                      </c:pt>
                      <c:pt idx="24">
                        <c:v>240000</c:v>
                      </c:pt>
                      <c:pt idx="25">
                        <c:v>250000</c:v>
                      </c:pt>
                      <c:pt idx="26">
                        <c:v>260000</c:v>
                      </c:pt>
                      <c:pt idx="27">
                        <c:v>270000</c:v>
                      </c:pt>
                      <c:pt idx="28">
                        <c:v>280000</c:v>
                      </c:pt>
                      <c:pt idx="29">
                        <c:v>290000</c:v>
                      </c:pt>
                      <c:pt idx="30">
                        <c:v>300000</c:v>
                      </c:pt>
                      <c:pt idx="31">
                        <c:v>310000</c:v>
                      </c:pt>
                      <c:pt idx="32">
                        <c:v>320000</c:v>
                      </c:pt>
                      <c:pt idx="33">
                        <c:v>330000</c:v>
                      </c:pt>
                      <c:pt idx="34">
                        <c:v>340000</c:v>
                      </c:pt>
                      <c:pt idx="35">
                        <c:v>350000</c:v>
                      </c:pt>
                      <c:pt idx="36">
                        <c:v>360000</c:v>
                      </c:pt>
                      <c:pt idx="37">
                        <c:v>370000</c:v>
                      </c:pt>
                      <c:pt idx="38">
                        <c:v>380000</c:v>
                      </c:pt>
                      <c:pt idx="39">
                        <c:v>390000</c:v>
                      </c:pt>
                      <c:pt idx="40">
                        <c:v>400000</c:v>
                      </c:pt>
                    </c:numCache>
                  </c:numRef>
                </c:val>
                <c:extLst>
                  <c:ext xmlns:c16="http://schemas.microsoft.com/office/drawing/2014/chart" uri="{C3380CC4-5D6E-409C-BE32-E72D297353CC}">
                    <c16:uniqueId val="{00000007-647B-47D8-B8FA-252887E483E1}"/>
                  </c:ext>
                </c:extLst>
              </c15:ser>
            </c15:filteredBarSeries>
          </c:ext>
        </c:extLst>
      </c:barChart>
      <c:catAx>
        <c:axId val="92762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92768495"/>
        <c:crosses val="autoZero"/>
        <c:auto val="1"/>
        <c:lblAlgn val="ctr"/>
        <c:lblOffset val="100"/>
        <c:noMultiLvlLbl val="0"/>
      </c:catAx>
      <c:valAx>
        <c:axId val="927684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927622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r>
              <a:rPr lang="zh-CN" altLang="en-US"/>
              <a:t>本</a:t>
            </a:r>
            <a:r>
              <a:rPr lang="en-US" altLang="zh-CN"/>
              <a:t>-</a:t>
            </a:r>
            <a:r>
              <a:rPr lang="zh-CN" altLang="en-US"/>
              <a:t>量</a:t>
            </a:r>
            <a:r>
              <a:rPr lang="en-US" altLang="zh-CN"/>
              <a:t>-</a:t>
            </a:r>
            <a:r>
              <a:rPr lang="zh-CN" altLang="en-US"/>
              <a:t>利分析模型</a:t>
            </a:r>
          </a:p>
        </c:rich>
      </c:tx>
      <c:layout>
        <c:manualLayout>
          <c:xMode val="edge"/>
          <c:yMode val="edge"/>
          <c:x val="0.41944444444444401"/>
          <c:y val="2.2705771050141901E-2"/>
        </c:manualLayout>
      </c:layout>
      <c:overlay val="0"/>
      <c:spPr>
        <a:noFill/>
        <a:ln>
          <a:noFill/>
        </a:ln>
        <a:effectLst/>
      </c:spPr>
      <c:txPr>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manualLayout>
          <c:layoutTarget val="inner"/>
          <c:xMode val="edge"/>
          <c:yMode val="edge"/>
          <c:x val="0.117247594050744"/>
          <c:y val="0.18039370078740199"/>
          <c:w val="0.81419685039370104"/>
          <c:h val="0.62424394867308297"/>
        </c:manualLayout>
      </c:layout>
      <c:scatterChart>
        <c:scatterStyle val="smoothMarker"/>
        <c:varyColors val="0"/>
        <c:ser>
          <c:idx val="0"/>
          <c:order val="0"/>
          <c:tx>
            <c:v>销售收入</c:v>
          </c:tx>
          <c:spPr>
            <a:ln w="19050" cap="rnd">
              <a:solidFill>
                <a:schemeClr val="accent1"/>
              </a:solidFill>
              <a:round/>
            </a:ln>
            <a:effectLst/>
          </c:spPr>
          <c:marker>
            <c:symbol val="none"/>
          </c:marker>
          <c:xVal>
            <c:numRef>
              <c:f>'1'!$G$5:$G$6</c:f>
              <c:numCache>
                <c:formatCode>General</c:formatCode>
                <c:ptCount val="2"/>
                <c:pt idx="0">
                  <c:v>0</c:v>
                </c:pt>
                <c:pt idx="1">
                  <c:v>400000</c:v>
                </c:pt>
              </c:numCache>
            </c:numRef>
          </c:xVal>
          <c:yVal>
            <c:numRef>
              <c:f>'1'!$H$5:$H$6</c:f>
              <c:numCache>
                <c:formatCode>General</c:formatCode>
                <c:ptCount val="2"/>
                <c:pt idx="0">
                  <c:v>0</c:v>
                </c:pt>
                <c:pt idx="1">
                  <c:v>400000</c:v>
                </c:pt>
              </c:numCache>
            </c:numRef>
          </c:yVal>
          <c:smooth val="1"/>
          <c:extLst>
            <c:ext xmlns:c16="http://schemas.microsoft.com/office/drawing/2014/chart" uri="{C3380CC4-5D6E-409C-BE32-E72D297353CC}">
              <c16:uniqueId val="{00000000-F30C-406D-9334-E31A94BE6BB2}"/>
            </c:ext>
          </c:extLst>
        </c:ser>
        <c:ser>
          <c:idx val="1"/>
          <c:order val="1"/>
          <c:tx>
            <c:v>总成本</c:v>
          </c:tx>
          <c:spPr>
            <a:ln w="19050" cap="rnd">
              <a:solidFill>
                <a:schemeClr val="accent2"/>
              </a:solidFill>
              <a:round/>
            </a:ln>
            <a:effectLst/>
          </c:spPr>
          <c:marker>
            <c:symbol val="none"/>
          </c:marker>
          <c:dPt>
            <c:idx val="1"/>
            <c:marker>
              <c:symbol val="none"/>
            </c:marker>
            <c:bubble3D val="0"/>
            <c:spPr>
              <a:ln w="19050" cap="rnd">
                <a:solidFill>
                  <a:srgbClr val="C00000"/>
                </a:solidFill>
                <a:round/>
              </a:ln>
              <a:effectLst/>
            </c:spPr>
            <c:extLst>
              <c:ext xmlns:c16="http://schemas.microsoft.com/office/drawing/2014/chart" uri="{C3380CC4-5D6E-409C-BE32-E72D297353CC}">
                <c16:uniqueId val="{00000002-F30C-406D-9334-E31A94BE6BB2}"/>
              </c:ext>
            </c:extLst>
          </c:dPt>
          <c:xVal>
            <c:numRef>
              <c:f>'1'!$G$5:$G$6</c:f>
              <c:numCache>
                <c:formatCode>General</c:formatCode>
                <c:ptCount val="2"/>
                <c:pt idx="0">
                  <c:v>0</c:v>
                </c:pt>
                <c:pt idx="1">
                  <c:v>400000</c:v>
                </c:pt>
              </c:numCache>
            </c:numRef>
          </c:xVal>
          <c:yVal>
            <c:numRef>
              <c:f>'1'!$I$5:$I$6</c:f>
              <c:numCache>
                <c:formatCode>General</c:formatCode>
                <c:ptCount val="2"/>
                <c:pt idx="0">
                  <c:v>80000</c:v>
                </c:pt>
                <c:pt idx="1">
                  <c:v>240000</c:v>
                </c:pt>
              </c:numCache>
            </c:numRef>
          </c:yVal>
          <c:smooth val="1"/>
          <c:extLst>
            <c:ext xmlns:c16="http://schemas.microsoft.com/office/drawing/2014/chart" uri="{C3380CC4-5D6E-409C-BE32-E72D297353CC}">
              <c16:uniqueId val="{00000003-F30C-406D-9334-E31A94BE6BB2}"/>
            </c:ext>
          </c:extLst>
        </c:ser>
        <c:ser>
          <c:idx val="2"/>
          <c:order val="2"/>
          <c:tx>
            <c:v>利润</c:v>
          </c:tx>
          <c:spPr>
            <a:ln w="19050" cap="rnd">
              <a:solidFill>
                <a:srgbClr val="C00000"/>
              </a:solidFill>
              <a:round/>
            </a:ln>
            <a:effectLst/>
          </c:spPr>
          <c:marker>
            <c:symbol val="square"/>
            <c:size val="10"/>
            <c:spPr>
              <a:solidFill>
                <a:srgbClr val="C00000"/>
              </a:solidFill>
              <a:ln w="9525">
                <a:solidFill>
                  <a:srgbClr val="C00000"/>
                </a:solidFill>
              </a:ln>
              <a:effectLst/>
            </c:spPr>
          </c:marker>
          <c:xVal>
            <c:numRef>
              <c:f>'1'!$G$16:$G$18</c:f>
              <c:numCache>
                <c:formatCode>0</c:formatCode>
                <c:ptCount val="3"/>
                <c:pt idx="0">
                  <c:v>360000</c:v>
                </c:pt>
                <c:pt idx="1">
                  <c:v>360000</c:v>
                </c:pt>
              </c:numCache>
            </c:numRef>
          </c:xVal>
          <c:yVal>
            <c:numRef>
              <c:f>'1'!$H$16:$H$17</c:f>
              <c:numCache>
                <c:formatCode>0.00</c:formatCode>
                <c:ptCount val="2"/>
                <c:pt idx="0">
                  <c:v>360000</c:v>
                </c:pt>
                <c:pt idx="1">
                  <c:v>224000</c:v>
                </c:pt>
              </c:numCache>
            </c:numRef>
          </c:yVal>
          <c:smooth val="1"/>
          <c:extLst>
            <c:ext xmlns:c16="http://schemas.microsoft.com/office/drawing/2014/chart" uri="{C3380CC4-5D6E-409C-BE32-E72D297353CC}">
              <c16:uniqueId val="{00000004-F30C-406D-9334-E31A94BE6BB2}"/>
            </c:ext>
          </c:extLst>
        </c:ser>
        <c:dLbls>
          <c:showLegendKey val="0"/>
          <c:showVal val="0"/>
          <c:showCatName val="0"/>
          <c:showSerName val="0"/>
          <c:showPercent val="0"/>
          <c:showBubbleSize val="0"/>
        </c:dLbls>
        <c:axId val="605425135"/>
        <c:axId val="605425551"/>
      </c:scatterChart>
      <c:valAx>
        <c:axId val="605425135"/>
        <c:scaling>
          <c:orientation val="minMax"/>
          <c:max val="400000"/>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crossAx val="605425551"/>
        <c:crosses val="autoZero"/>
        <c:crossBetween val="midCat"/>
      </c:valAx>
      <c:valAx>
        <c:axId val="605425551"/>
        <c:scaling>
          <c:orientation val="minMax"/>
          <c:max val="450000"/>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crossAx val="605425135"/>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extLst>
      <c:ext uri="{0b15fc19-7d7d-44ad-8c2d-2c3a37ce22c3}">
        <chartProps xmlns="https://web.wps.cn/et/2018/main" chartId="{13623c90-d297-4839-8a5a-3930047c97fd}"/>
      </c:ext>
    </c:extLst>
  </c:chart>
  <c:spPr>
    <a:solidFill>
      <a:schemeClr val="bg1"/>
    </a:solidFill>
    <a:ln w="9525" cap="flat" cmpd="sng" algn="ctr">
      <a:solidFill>
        <a:schemeClr val="tx1">
          <a:lumMod val="15000"/>
          <a:lumOff val="85000"/>
        </a:schemeClr>
      </a:solidFill>
      <a:round/>
    </a:ln>
    <a:effectLst/>
  </c:spPr>
  <c:txPr>
    <a:bodyPr/>
    <a:lstStyle/>
    <a:p>
      <a:pPr>
        <a:defRPr lang="zh-CN"/>
      </a:pPr>
      <a:endParaRPr lang="zh-CN"/>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scatterChart>
        <c:scatterStyle val="smoothMarker"/>
        <c:varyColors val="0"/>
        <c:ser>
          <c:idx val="0"/>
          <c:order val="0"/>
          <c:tx>
            <c:strRef>
              <c:f>'2'!$G$2</c:f>
              <c:strCache>
                <c:ptCount val="1"/>
                <c:pt idx="0">
                  <c:v>销售收入</c:v>
                </c:pt>
              </c:strCache>
            </c:strRef>
          </c:tx>
          <c:spPr>
            <a:ln w="19050" cap="rnd">
              <a:solidFill>
                <a:schemeClr val="accent1"/>
              </a:solidFill>
              <a:round/>
            </a:ln>
            <a:effectLst/>
          </c:spPr>
          <c:marker>
            <c:symbol val="none"/>
          </c:marker>
          <c:xVal>
            <c:numRef>
              <c:f>'2'!$F$4:$F$5</c:f>
              <c:numCache>
                <c:formatCode>General</c:formatCode>
                <c:ptCount val="2"/>
                <c:pt idx="0">
                  <c:v>0</c:v>
                </c:pt>
                <c:pt idx="1">
                  <c:v>20000</c:v>
                </c:pt>
              </c:numCache>
            </c:numRef>
          </c:xVal>
          <c:yVal>
            <c:numRef>
              <c:f>'2'!$G$4:$G$5</c:f>
              <c:numCache>
                <c:formatCode>General</c:formatCode>
                <c:ptCount val="2"/>
                <c:pt idx="0">
                  <c:v>0</c:v>
                </c:pt>
                <c:pt idx="1">
                  <c:v>4000000</c:v>
                </c:pt>
              </c:numCache>
            </c:numRef>
          </c:yVal>
          <c:smooth val="1"/>
          <c:extLst>
            <c:ext xmlns:c16="http://schemas.microsoft.com/office/drawing/2014/chart" uri="{C3380CC4-5D6E-409C-BE32-E72D297353CC}">
              <c16:uniqueId val="{00000000-E8A5-4149-A012-030FA5C90DCA}"/>
            </c:ext>
          </c:extLst>
        </c:ser>
        <c:ser>
          <c:idx val="1"/>
          <c:order val="1"/>
          <c:tx>
            <c:strRef>
              <c:f>'2'!$H$2</c:f>
              <c:strCache>
                <c:ptCount val="1"/>
                <c:pt idx="0">
                  <c:v>总成本</c:v>
                </c:pt>
              </c:strCache>
            </c:strRef>
          </c:tx>
          <c:spPr>
            <a:ln w="19050" cap="rnd">
              <a:solidFill>
                <a:schemeClr val="accent2"/>
              </a:solidFill>
              <a:round/>
            </a:ln>
            <a:effectLst/>
          </c:spPr>
          <c:marker>
            <c:symbol val="none"/>
          </c:marker>
          <c:dPt>
            <c:idx val="1"/>
            <c:marker>
              <c:symbol val="none"/>
            </c:marker>
            <c:bubble3D val="0"/>
            <c:spPr>
              <a:ln w="19050" cap="rnd">
                <a:solidFill>
                  <a:srgbClr val="C00000"/>
                </a:solidFill>
                <a:round/>
              </a:ln>
              <a:effectLst/>
            </c:spPr>
            <c:extLst>
              <c:ext xmlns:c16="http://schemas.microsoft.com/office/drawing/2014/chart" uri="{C3380CC4-5D6E-409C-BE32-E72D297353CC}">
                <c16:uniqueId val="{00000002-E8A5-4149-A012-030FA5C90DCA}"/>
              </c:ext>
            </c:extLst>
          </c:dPt>
          <c:xVal>
            <c:numRef>
              <c:f>'2'!$F$4:$F$5</c:f>
              <c:numCache>
                <c:formatCode>General</c:formatCode>
                <c:ptCount val="2"/>
                <c:pt idx="0">
                  <c:v>0</c:v>
                </c:pt>
                <c:pt idx="1">
                  <c:v>20000</c:v>
                </c:pt>
              </c:numCache>
            </c:numRef>
          </c:xVal>
          <c:yVal>
            <c:numRef>
              <c:f>'2'!$H$4:$H$5</c:f>
              <c:numCache>
                <c:formatCode>General</c:formatCode>
                <c:ptCount val="2"/>
                <c:pt idx="0">
                  <c:v>640000</c:v>
                </c:pt>
                <c:pt idx="1">
                  <c:v>2240000</c:v>
                </c:pt>
              </c:numCache>
            </c:numRef>
          </c:yVal>
          <c:smooth val="1"/>
          <c:extLst>
            <c:ext xmlns:c16="http://schemas.microsoft.com/office/drawing/2014/chart" uri="{C3380CC4-5D6E-409C-BE32-E72D297353CC}">
              <c16:uniqueId val="{00000003-E8A5-4149-A012-030FA5C90DCA}"/>
            </c:ext>
          </c:extLst>
        </c:ser>
        <c:ser>
          <c:idx val="2"/>
          <c:order val="2"/>
          <c:tx>
            <c:strRef>
              <c:f>'2'!$I$2</c:f>
              <c:strCache>
                <c:ptCount val="1"/>
                <c:pt idx="0">
                  <c:v>利润</c:v>
                </c:pt>
              </c:strCache>
            </c:strRef>
          </c:tx>
          <c:spPr>
            <a:ln w="19050" cap="rnd">
              <a:solidFill>
                <a:schemeClr val="accent3"/>
              </a:solidFill>
              <a:round/>
            </a:ln>
            <a:effectLst/>
          </c:spPr>
          <c:marker>
            <c:symbol val="none"/>
          </c:marker>
          <c:dPt>
            <c:idx val="1"/>
            <c:marker>
              <c:symbol val="none"/>
            </c:marker>
            <c:bubble3D val="0"/>
            <c:spPr>
              <a:ln w="19050" cap="rnd">
                <a:solidFill>
                  <a:srgbClr val="FFC000"/>
                </a:solidFill>
                <a:round/>
              </a:ln>
              <a:effectLst/>
            </c:spPr>
            <c:extLst>
              <c:ext xmlns:c16="http://schemas.microsoft.com/office/drawing/2014/chart" uri="{C3380CC4-5D6E-409C-BE32-E72D297353CC}">
                <c16:uniqueId val="{00000005-E8A5-4149-A012-030FA5C90DCA}"/>
              </c:ext>
            </c:extLst>
          </c:dPt>
          <c:xVal>
            <c:numRef>
              <c:f>'2'!$F$4:$F$5</c:f>
              <c:numCache>
                <c:formatCode>General</c:formatCode>
                <c:ptCount val="2"/>
                <c:pt idx="0">
                  <c:v>0</c:v>
                </c:pt>
                <c:pt idx="1">
                  <c:v>20000</c:v>
                </c:pt>
              </c:numCache>
            </c:numRef>
          </c:xVal>
          <c:yVal>
            <c:numRef>
              <c:f>'2'!$I$4:$I$5</c:f>
              <c:numCache>
                <c:formatCode>General</c:formatCode>
                <c:ptCount val="2"/>
                <c:pt idx="0">
                  <c:v>-640000</c:v>
                </c:pt>
                <c:pt idx="1">
                  <c:v>1760000</c:v>
                </c:pt>
              </c:numCache>
            </c:numRef>
          </c:yVal>
          <c:smooth val="1"/>
          <c:extLst>
            <c:ext xmlns:c16="http://schemas.microsoft.com/office/drawing/2014/chart" uri="{C3380CC4-5D6E-409C-BE32-E72D297353CC}">
              <c16:uniqueId val="{00000006-E8A5-4149-A012-030FA5C90DCA}"/>
            </c:ext>
          </c:extLst>
        </c:ser>
        <c:ser>
          <c:idx val="3"/>
          <c:order val="3"/>
          <c:spPr>
            <a:ln w="19050" cap="rnd">
              <a:solidFill>
                <a:schemeClr val="accent4"/>
              </a:solidFill>
              <a:round/>
            </a:ln>
            <a:effectLst/>
          </c:spPr>
          <c:marker>
            <c:symbol val="square"/>
            <c:size val="10"/>
            <c:spPr>
              <a:solidFill>
                <a:schemeClr val="accent4"/>
              </a:solidFill>
              <a:ln w="9525">
                <a:solidFill>
                  <a:schemeClr val="accent4"/>
                </a:solidFill>
              </a:ln>
              <a:effectLst/>
            </c:spPr>
          </c:marker>
          <c:dPt>
            <c:idx val="0"/>
            <c:marker>
              <c:symbol val="none"/>
            </c:marker>
            <c:bubble3D val="0"/>
            <c:spPr>
              <a:ln w="19050" cap="rnd">
                <a:noFill/>
                <a:round/>
              </a:ln>
              <a:effectLst/>
            </c:spPr>
            <c:extLst>
              <c:ext xmlns:c16="http://schemas.microsoft.com/office/drawing/2014/chart" uri="{C3380CC4-5D6E-409C-BE32-E72D297353CC}">
                <c16:uniqueId val="{00000008-E8A5-4149-A012-030FA5C90DCA}"/>
              </c:ext>
            </c:extLst>
          </c:dPt>
          <c:dPt>
            <c:idx val="2"/>
            <c:marker>
              <c:symbol val="none"/>
            </c:marker>
            <c:bubble3D val="0"/>
            <c:extLst>
              <c:ext xmlns:c16="http://schemas.microsoft.com/office/drawing/2014/chart" uri="{C3380CC4-5D6E-409C-BE32-E72D297353CC}">
                <c16:uniqueId val="{00000009-E8A5-4149-A012-030FA5C90DCA}"/>
              </c:ext>
            </c:extLst>
          </c:dPt>
          <c:xVal>
            <c:numRef>
              <c:f>'2'!$B$27:$B$29</c:f>
              <c:numCache>
                <c:formatCode>0</c:formatCode>
                <c:ptCount val="3"/>
                <c:pt idx="0">
                  <c:v>5333.3333333333303</c:v>
                </c:pt>
                <c:pt idx="1">
                  <c:v>5333.3333333333303</c:v>
                </c:pt>
                <c:pt idx="2">
                  <c:v>5333.3333333333303</c:v>
                </c:pt>
              </c:numCache>
            </c:numRef>
          </c:xVal>
          <c:yVal>
            <c:numRef>
              <c:f>'2'!$C$27:$C$29</c:f>
              <c:numCache>
                <c:formatCode>General</c:formatCode>
                <c:ptCount val="3"/>
                <c:pt idx="0">
                  <c:v>5000000</c:v>
                </c:pt>
                <c:pt idx="1">
                  <c:v>1066666.66666667</c:v>
                </c:pt>
                <c:pt idx="2">
                  <c:v>-1000000</c:v>
                </c:pt>
              </c:numCache>
            </c:numRef>
          </c:yVal>
          <c:smooth val="1"/>
          <c:extLst>
            <c:ext xmlns:c16="http://schemas.microsoft.com/office/drawing/2014/chart" uri="{C3380CC4-5D6E-409C-BE32-E72D297353CC}">
              <c16:uniqueId val="{0000000A-E8A5-4149-A012-030FA5C90DCA}"/>
            </c:ext>
          </c:extLst>
        </c:ser>
        <c:ser>
          <c:idx val="4"/>
          <c:order val="4"/>
          <c:spPr>
            <a:ln w="19050" cap="rnd">
              <a:solidFill>
                <a:srgbClr val="C00000"/>
              </a:solidFill>
              <a:round/>
            </a:ln>
            <a:effectLst/>
          </c:spPr>
          <c:marker>
            <c:symbol val="square"/>
            <c:size val="8"/>
            <c:spPr>
              <a:solidFill>
                <a:schemeClr val="bg1"/>
              </a:solidFill>
              <a:ln w="9525">
                <a:solidFill>
                  <a:srgbClr val="C00000"/>
                </a:solidFill>
              </a:ln>
              <a:effectLst/>
            </c:spPr>
          </c:marker>
          <c:dPt>
            <c:idx val="0"/>
            <c:marker>
              <c:symbol val="none"/>
            </c:marker>
            <c:bubble3D val="0"/>
            <c:extLst>
              <c:ext xmlns:c16="http://schemas.microsoft.com/office/drawing/2014/chart" uri="{C3380CC4-5D6E-409C-BE32-E72D297353CC}">
                <c16:uniqueId val="{0000000B-E8A5-4149-A012-030FA5C90DCA}"/>
              </c:ext>
            </c:extLst>
          </c:dPt>
          <c:dPt>
            <c:idx val="4"/>
            <c:marker>
              <c:symbol val="none"/>
            </c:marker>
            <c:bubble3D val="0"/>
            <c:extLst>
              <c:ext xmlns:c16="http://schemas.microsoft.com/office/drawing/2014/chart" uri="{C3380CC4-5D6E-409C-BE32-E72D297353CC}">
                <c16:uniqueId val="{0000000C-E8A5-4149-A012-030FA5C90DCA}"/>
              </c:ext>
            </c:extLst>
          </c:dPt>
          <c:xVal>
            <c:numRef>
              <c:f>'2'!$F$27:$F$31</c:f>
              <c:numCache>
                <c:formatCode>0</c:formatCode>
                <c:ptCount val="5"/>
                <c:pt idx="0">
                  <c:v>10000</c:v>
                </c:pt>
                <c:pt idx="1">
                  <c:v>10000</c:v>
                </c:pt>
                <c:pt idx="2">
                  <c:v>10000</c:v>
                </c:pt>
                <c:pt idx="3">
                  <c:v>10000</c:v>
                </c:pt>
                <c:pt idx="4">
                  <c:v>10000</c:v>
                </c:pt>
              </c:numCache>
            </c:numRef>
          </c:xVal>
          <c:yVal>
            <c:numRef>
              <c:f>'2'!$G$27:$G$31</c:f>
              <c:numCache>
                <c:formatCode>0</c:formatCode>
                <c:ptCount val="5"/>
                <c:pt idx="0" formatCode="General">
                  <c:v>5000000</c:v>
                </c:pt>
                <c:pt idx="1">
                  <c:v>2000000</c:v>
                </c:pt>
                <c:pt idx="2">
                  <c:v>1440000</c:v>
                </c:pt>
                <c:pt idx="3">
                  <c:v>560000</c:v>
                </c:pt>
                <c:pt idx="4" formatCode="General">
                  <c:v>-1000000</c:v>
                </c:pt>
              </c:numCache>
            </c:numRef>
          </c:yVal>
          <c:smooth val="1"/>
          <c:extLst>
            <c:ext xmlns:c16="http://schemas.microsoft.com/office/drawing/2014/chart" uri="{C3380CC4-5D6E-409C-BE32-E72D297353CC}">
              <c16:uniqueId val="{0000000D-E8A5-4149-A012-030FA5C90DCA}"/>
            </c:ext>
          </c:extLst>
        </c:ser>
        <c:dLbls>
          <c:showLegendKey val="0"/>
          <c:showVal val="0"/>
          <c:showCatName val="0"/>
          <c:showSerName val="0"/>
          <c:showPercent val="0"/>
          <c:showBubbleSize val="0"/>
        </c:dLbls>
        <c:axId val="605445519"/>
        <c:axId val="605441775"/>
      </c:scatterChart>
      <c:valAx>
        <c:axId val="605445519"/>
        <c:scaling>
          <c:orientation val="minMax"/>
          <c:max val="20000"/>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crossAx val="605441775"/>
        <c:crosses val="autoZero"/>
        <c:crossBetween val="midCat"/>
      </c:valAx>
      <c:valAx>
        <c:axId val="605441775"/>
        <c:scaling>
          <c:orientation val="minMax"/>
          <c:max val="5000000"/>
          <c:min val="-1000000"/>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crossAx val="605445519"/>
        <c:crosses val="autoZero"/>
        <c:crossBetween val="midCat"/>
      </c:valAx>
      <c:spPr>
        <a:solidFill>
          <a:schemeClr val="bg1"/>
        </a:solidFill>
        <a:ln>
          <a:noFill/>
        </a:ln>
        <a:effectLst/>
      </c:spPr>
    </c:plotArea>
    <c:legend>
      <c:legendPos val="b"/>
      <c:legendEntry>
        <c:idx val="3"/>
        <c:delete val="1"/>
      </c:legendEntry>
      <c:legendEntry>
        <c:idx val="4"/>
        <c:delete val="1"/>
      </c:legendEntry>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extLst>
      <c:ext uri="{0b15fc19-7d7d-44ad-8c2d-2c3a37ce22c3}">
        <chartProps xmlns="https://web.wps.cn/et/2018/main" chartId="{dc88ce17-eaae-467c-a65c-a759ace9e97f}"/>
      </c:ext>
    </c:extLst>
  </c:chart>
  <c:spPr>
    <a:solidFill>
      <a:schemeClr val="bg1"/>
    </a:solidFill>
    <a:ln w="9525" cap="flat" cmpd="sng" algn="ctr">
      <a:solidFill>
        <a:schemeClr val="tx1">
          <a:lumMod val="15000"/>
          <a:lumOff val="85000"/>
        </a:schemeClr>
      </a:solidFill>
      <a:round/>
    </a:ln>
    <a:effectLst/>
  </c:spPr>
  <c:txPr>
    <a:bodyPr/>
    <a:lstStyle/>
    <a:p>
      <a:pPr>
        <a:defRPr lang="zh-CN"/>
      </a:pPr>
      <a:endParaRPr lang="zh-CN"/>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scatterChart>
        <c:scatterStyle val="smoothMarker"/>
        <c:varyColors val="0"/>
        <c:ser>
          <c:idx val="0"/>
          <c:order val="0"/>
          <c:spPr>
            <a:ln w="19050" cap="rnd">
              <a:solidFill>
                <a:schemeClr val="accent1"/>
              </a:solidFill>
              <a:round/>
            </a:ln>
            <a:effectLst/>
          </c:spPr>
          <c:marker>
            <c:symbol val="none"/>
          </c:marker>
          <c:xVal>
            <c:numRef>
              <c:f>'2'!$B$37:$B$47</c:f>
              <c:numCache>
                <c:formatCode>General</c:formatCode>
                <c:ptCount val="11"/>
                <c:pt idx="0">
                  <c:v>0</c:v>
                </c:pt>
                <c:pt idx="1">
                  <c:v>2000</c:v>
                </c:pt>
                <c:pt idx="2">
                  <c:v>4000</c:v>
                </c:pt>
                <c:pt idx="3">
                  <c:v>6000</c:v>
                </c:pt>
                <c:pt idx="4">
                  <c:v>8000</c:v>
                </c:pt>
                <c:pt idx="5">
                  <c:v>10000</c:v>
                </c:pt>
                <c:pt idx="6">
                  <c:v>12000</c:v>
                </c:pt>
                <c:pt idx="7">
                  <c:v>14000</c:v>
                </c:pt>
                <c:pt idx="8">
                  <c:v>16000</c:v>
                </c:pt>
                <c:pt idx="9">
                  <c:v>18000</c:v>
                </c:pt>
                <c:pt idx="10">
                  <c:v>20000</c:v>
                </c:pt>
              </c:numCache>
            </c:numRef>
          </c:xVal>
          <c:yVal>
            <c:numRef>
              <c:f>'2'!$C$37:$C$47</c:f>
              <c:numCache>
                <c:formatCode>General</c:formatCode>
                <c:ptCount val="11"/>
                <c:pt idx="0">
                  <c:v>0</c:v>
                </c:pt>
                <c:pt idx="1">
                  <c:v>400000</c:v>
                </c:pt>
                <c:pt idx="2">
                  <c:v>800000</c:v>
                </c:pt>
                <c:pt idx="3">
                  <c:v>1200000</c:v>
                </c:pt>
                <c:pt idx="4">
                  <c:v>1600000</c:v>
                </c:pt>
                <c:pt idx="5">
                  <c:v>2000000</c:v>
                </c:pt>
                <c:pt idx="6">
                  <c:v>2400000</c:v>
                </c:pt>
                <c:pt idx="7">
                  <c:v>2800000</c:v>
                </c:pt>
                <c:pt idx="8">
                  <c:v>3200000</c:v>
                </c:pt>
                <c:pt idx="9">
                  <c:v>3600000</c:v>
                </c:pt>
                <c:pt idx="10">
                  <c:v>4000000</c:v>
                </c:pt>
              </c:numCache>
            </c:numRef>
          </c:yVal>
          <c:smooth val="1"/>
          <c:extLst>
            <c:ext xmlns:c16="http://schemas.microsoft.com/office/drawing/2014/chart" uri="{C3380CC4-5D6E-409C-BE32-E72D297353CC}">
              <c16:uniqueId val="{00000000-314E-46F1-B593-5EC9C9A70184}"/>
            </c:ext>
          </c:extLst>
        </c:ser>
        <c:ser>
          <c:idx val="1"/>
          <c:order val="1"/>
          <c:spPr>
            <a:ln w="19050" cap="rnd">
              <a:solidFill>
                <a:schemeClr val="accent2"/>
              </a:solidFill>
              <a:round/>
            </a:ln>
            <a:effectLst/>
          </c:spPr>
          <c:marker>
            <c:symbol val="none"/>
          </c:marker>
          <c:xVal>
            <c:numRef>
              <c:f>'2'!$B$37:$B$47</c:f>
              <c:numCache>
                <c:formatCode>General</c:formatCode>
                <c:ptCount val="11"/>
                <c:pt idx="0">
                  <c:v>0</c:v>
                </c:pt>
                <c:pt idx="1">
                  <c:v>2000</c:v>
                </c:pt>
                <c:pt idx="2">
                  <c:v>4000</c:v>
                </c:pt>
                <c:pt idx="3">
                  <c:v>6000</c:v>
                </c:pt>
                <c:pt idx="4">
                  <c:v>8000</c:v>
                </c:pt>
                <c:pt idx="5">
                  <c:v>10000</c:v>
                </c:pt>
                <c:pt idx="6">
                  <c:v>12000</c:v>
                </c:pt>
                <c:pt idx="7">
                  <c:v>14000</c:v>
                </c:pt>
                <c:pt idx="8">
                  <c:v>16000</c:v>
                </c:pt>
                <c:pt idx="9">
                  <c:v>18000</c:v>
                </c:pt>
                <c:pt idx="10">
                  <c:v>20000</c:v>
                </c:pt>
              </c:numCache>
            </c:numRef>
          </c:xVal>
          <c:yVal>
            <c:numRef>
              <c:f>'2'!$D$37:$D$47</c:f>
              <c:numCache>
                <c:formatCode>General</c:formatCode>
                <c:ptCount val="11"/>
                <c:pt idx="0">
                  <c:v>640000</c:v>
                </c:pt>
                <c:pt idx="1">
                  <c:v>800000</c:v>
                </c:pt>
                <c:pt idx="2">
                  <c:v>960000</c:v>
                </c:pt>
                <c:pt idx="3">
                  <c:v>1120000</c:v>
                </c:pt>
                <c:pt idx="4">
                  <c:v>1280000</c:v>
                </c:pt>
                <c:pt idx="5">
                  <c:v>1440000</c:v>
                </c:pt>
                <c:pt idx="6">
                  <c:v>1600000</c:v>
                </c:pt>
                <c:pt idx="7">
                  <c:v>1760000</c:v>
                </c:pt>
                <c:pt idx="8">
                  <c:v>1920000</c:v>
                </c:pt>
                <c:pt idx="9">
                  <c:v>2080000</c:v>
                </c:pt>
                <c:pt idx="10">
                  <c:v>2240000</c:v>
                </c:pt>
              </c:numCache>
            </c:numRef>
          </c:yVal>
          <c:smooth val="1"/>
          <c:extLst>
            <c:ext xmlns:c16="http://schemas.microsoft.com/office/drawing/2014/chart" uri="{C3380CC4-5D6E-409C-BE32-E72D297353CC}">
              <c16:uniqueId val="{00000001-314E-46F1-B593-5EC9C9A70184}"/>
            </c:ext>
          </c:extLst>
        </c:ser>
        <c:ser>
          <c:idx val="2"/>
          <c:order val="2"/>
          <c:spPr>
            <a:ln w="19050" cap="rnd">
              <a:solidFill>
                <a:schemeClr val="accent3"/>
              </a:solidFill>
              <a:round/>
            </a:ln>
            <a:effectLst/>
          </c:spPr>
          <c:marker>
            <c:symbol val="none"/>
          </c:marker>
          <c:xVal>
            <c:numRef>
              <c:f>'2'!$B$37:$B$47</c:f>
              <c:numCache>
                <c:formatCode>General</c:formatCode>
                <c:ptCount val="11"/>
                <c:pt idx="0">
                  <c:v>0</c:v>
                </c:pt>
                <c:pt idx="1">
                  <c:v>2000</c:v>
                </c:pt>
                <c:pt idx="2">
                  <c:v>4000</c:v>
                </c:pt>
                <c:pt idx="3">
                  <c:v>6000</c:v>
                </c:pt>
                <c:pt idx="4">
                  <c:v>8000</c:v>
                </c:pt>
                <c:pt idx="5">
                  <c:v>10000</c:v>
                </c:pt>
                <c:pt idx="6">
                  <c:v>12000</c:v>
                </c:pt>
                <c:pt idx="7">
                  <c:v>14000</c:v>
                </c:pt>
                <c:pt idx="8">
                  <c:v>16000</c:v>
                </c:pt>
                <c:pt idx="9">
                  <c:v>18000</c:v>
                </c:pt>
                <c:pt idx="10">
                  <c:v>20000</c:v>
                </c:pt>
              </c:numCache>
            </c:numRef>
          </c:xVal>
          <c:yVal>
            <c:numRef>
              <c:f>'2'!$E$37:$E$47</c:f>
              <c:numCache>
                <c:formatCode>General</c:formatCode>
                <c:ptCount val="11"/>
                <c:pt idx="0">
                  <c:v>0</c:v>
                </c:pt>
                <c:pt idx="1">
                  <c:v>400000</c:v>
                </c:pt>
                <c:pt idx="2">
                  <c:v>800000</c:v>
                </c:pt>
                <c:pt idx="3">
                  <c:v>1120000</c:v>
                </c:pt>
                <c:pt idx="4">
                  <c:v>1280000</c:v>
                </c:pt>
                <c:pt idx="5">
                  <c:v>1440000</c:v>
                </c:pt>
                <c:pt idx="6">
                  <c:v>1600000</c:v>
                </c:pt>
                <c:pt idx="7">
                  <c:v>1760000</c:v>
                </c:pt>
                <c:pt idx="8">
                  <c:v>1920000</c:v>
                </c:pt>
                <c:pt idx="9">
                  <c:v>2080000</c:v>
                </c:pt>
                <c:pt idx="10">
                  <c:v>2240000</c:v>
                </c:pt>
              </c:numCache>
            </c:numRef>
          </c:yVal>
          <c:smooth val="1"/>
          <c:extLst>
            <c:ext xmlns:c16="http://schemas.microsoft.com/office/drawing/2014/chart" uri="{C3380CC4-5D6E-409C-BE32-E72D297353CC}">
              <c16:uniqueId val="{00000002-314E-46F1-B593-5EC9C9A70184}"/>
            </c:ext>
          </c:extLst>
        </c:ser>
        <c:ser>
          <c:idx val="3"/>
          <c:order val="3"/>
          <c:spPr>
            <a:ln w="19050" cap="rnd">
              <a:solidFill>
                <a:schemeClr val="accent4"/>
              </a:solidFill>
              <a:round/>
            </a:ln>
            <a:effectLst/>
          </c:spPr>
          <c:marker>
            <c:symbol val="none"/>
          </c:marker>
          <c:xVal>
            <c:numRef>
              <c:f>'2'!$B$37:$B$47</c:f>
              <c:numCache>
                <c:formatCode>General</c:formatCode>
                <c:ptCount val="11"/>
                <c:pt idx="0">
                  <c:v>0</c:v>
                </c:pt>
                <c:pt idx="1">
                  <c:v>2000</c:v>
                </c:pt>
                <c:pt idx="2">
                  <c:v>4000</c:v>
                </c:pt>
                <c:pt idx="3">
                  <c:v>6000</c:v>
                </c:pt>
                <c:pt idx="4">
                  <c:v>8000</c:v>
                </c:pt>
                <c:pt idx="5">
                  <c:v>10000</c:v>
                </c:pt>
                <c:pt idx="6">
                  <c:v>12000</c:v>
                </c:pt>
                <c:pt idx="7">
                  <c:v>14000</c:v>
                </c:pt>
                <c:pt idx="8">
                  <c:v>16000</c:v>
                </c:pt>
                <c:pt idx="9">
                  <c:v>18000</c:v>
                </c:pt>
                <c:pt idx="10">
                  <c:v>20000</c:v>
                </c:pt>
              </c:numCache>
            </c:numRef>
          </c:xVal>
          <c:yVal>
            <c:numRef>
              <c:f>'2'!$F$37:$F$47</c:f>
              <c:numCache>
                <c:formatCode>General</c:formatCode>
                <c:ptCount val="11"/>
                <c:pt idx="0">
                  <c:v>0</c:v>
                </c:pt>
                <c:pt idx="1">
                  <c:v>0</c:v>
                </c:pt>
                <c:pt idx="2">
                  <c:v>0</c:v>
                </c:pt>
                <c:pt idx="3">
                  <c:v>80000</c:v>
                </c:pt>
                <c:pt idx="4">
                  <c:v>320000</c:v>
                </c:pt>
                <c:pt idx="5">
                  <c:v>560000</c:v>
                </c:pt>
                <c:pt idx="6">
                  <c:v>800000</c:v>
                </c:pt>
                <c:pt idx="7">
                  <c:v>1040000</c:v>
                </c:pt>
                <c:pt idx="8">
                  <c:v>1280000</c:v>
                </c:pt>
                <c:pt idx="9">
                  <c:v>1520000</c:v>
                </c:pt>
                <c:pt idx="10">
                  <c:v>1760000</c:v>
                </c:pt>
              </c:numCache>
            </c:numRef>
          </c:yVal>
          <c:smooth val="1"/>
          <c:extLst>
            <c:ext xmlns:c16="http://schemas.microsoft.com/office/drawing/2014/chart" uri="{C3380CC4-5D6E-409C-BE32-E72D297353CC}">
              <c16:uniqueId val="{00000003-314E-46F1-B593-5EC9C9A70184}"/>
            </c:ext>
          </c:extLst>
        </c:ser>
        <c:ser>
          <c:idx val="4"/>
          <c:order val="4"/>
          <c:spPr>
            <a:ln w="19050" cap="rnd">
              <a:solidFill>
                <a:schemeClr val="accent5"/>
              </a:solidFill>
              <a:round/>
            </a:ln>
            <a:effectLst/>
          </c:spPr>
          <c:marker>
            <c:symbol val="none"/>
          </c:marker>
          <c:xVal>
            <c:numRef>
              <c:f>'2'!$B$37:$B$47</c:f>
              <c:numCache>
                <c:formatCode>General</c:formatCode>
                <c:ptCount val="11"/>
                <c:pt idx="0">
                  <c:v>0</c:v>
                </c:pt>
                <c:pt idx="1">
                  <c:v>2000</c:v>
                </c:pt>
                <c:pt idx="2">
                  <c:v>4000</c:v>
                </c:pt>
                <c:pt idx="3">
                  <c:v>6000</c:v>
                </c:pt>
                <c:pt idx="4">
                  <c:v>8000</c:v>
                </c:pt>
                <c:pt idx="5">
                  <c:v>10000</c:v>
                </c:pt>
                <c:pt idx="6">
                  <c:v>12000</c:v>
                </c:pt>
                <c:pt idx="7">
                  <c:v>14000</c:v>
                </c:pt>
                <c:pt idx="8">
                  <c:v>16000</c:v>
                </c:pt>
                <c:pt idx="9">
                  <c:v>18000</c:v>
                </c:pt>
                <c:pt idx="10">
                  <c:v>20000</c:v>
                </c:pt>
              </c:numCache>
            </c:numRef>
          </c:xVal>
          <c:yVal>
            <c:numRef>
              <c:f>'2'!$G$37:$G$47</c:f>
              <c:numCache>
                <c:formatCode>General</c:formatCode>
                <c:ptCount val="11"/>
                <c:pt idx="0">
                  <c:v>640000</c:v>
                </c:pt>
                <c:pt idx="1">
                  <c:v>400000</c:v>
                </c:pt>
                <c:pt idx="2">
                  <c:v>160000</c:v>
                </c:pt>
                <c:pt idx="3">
                  <c:v>0</c:v>
                </c:pt>
                <c:pt idx="4">
                  <c:v>0</c:v>
                </c:pt>
                <c:pt idx="5">
                  <c:v>0</c:v>
                </c:pt>
                <c:pt idx="6">
                  <c:v>0</c:v>
                </c:pt>
                <c:pt idx="7">
                  <c:v>0</c:v>
                </c:pt>
                <c:pt idx="8">
                  <c:v>0</c:v>
                </c:pt>
                <c:pt idx="9">
                  <c:v>0</c:v>
                </c:pt>
                <c:pt idx="10">
                  <c:v>0</c:v>
                </c:pt>
              </c:numCache>
            </c:numRef>
          </c:yVal>
          <c:smooth val="1"/>
          <c:extLst>
            <c:ext xmlns:c16="http://schemas.microsoft.com/office/drawing/2014/chart" uri="{C3380CC4-5D6E-409C-BE32-E72D297353CC}">
              <c16:uniqueId val="{00000004-314E-46F1-B593-5EC9C9A70184}"/>
            </c:ext>
          </c:extLst>
        </c:ser>
        <c:dLbls>
          <c:showLegendKey val="0"/>
          <c:showVal val="0"/>
          <c:showCatName val="0"/>
          <c:showSerName val="0"/>
          <c:showPercent val="0"/>
          <c:showBubbleSize val="0"/>
        </c:dLbls>
        <c:axId val="1536563872"/>
        <c:axId val="1536572608"/>
      </c:scatterChart>
      <c:valAx>
        <c:axId val="1536563872"/>
        <c:scaling>
          <c:orientation val="minMax"/>
          <c:max val="2000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crossAx val="1536572608"/>
        <c:crosses val="autoZero"/>
        <c:crossBetween val="midCat"/>
      </c:valAx>
      <c:valAx>
        <c:axId val="1536572608"/>
        <c:scaling>
          <c:orientation val="minMax"/>
          <c:max val="4500000"/>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crossAx val="153656387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extLst>
      <c:ext uri="{0b15fc19-7d7d-44ad-8c2d-2c3a37ce22c3}">
        <chartProps xmlns="https://web.wps.cn/et/2018/main" chartId="{9fbf5c5c-c8f8-42fa-87eb-42d9ff33895f}"/>
      </c:ext>
    </c:extLst>
  </c:chart>
  <c:spPr>
    <a:solidFill>
      <a:schemeClr val="bg1"/>
    </a:solidFill>
    <a:ln w="9525" cap="flat" cmpd="sng" algn="ctr">
      <a:solidFill>
        <a:schemeClr val="tx1">
          <a:lumMod val="15000"/>
          <a:lumOff val="85000"/>
        </a:schemeClr>
      </a:solidFill>
      <a:round/>
    </a:ln>
    <a:effectLst/>
  </c:spPr>
  <c:txPr>
    <a:bodyPr/>
    <a:lstStyle/>
    <a:p>
      <a:pPr>
        <a:defRPr lang="zh-CN"/>
      </a:pPr>
      <a:endParaRPr lang="zh-CN"/>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areaChart>
        <c:grouping val="stacked"/>
        <c:varyColors val="0"/>
        <c:ser>
          <c:idx val="2"/>
          <c:order val="2"/>
          <c:spPr>
            <a:noFill/>
            <a:ln>
              <a:noFill/>
            </a:ln>
            <a:effectLst/>
          </c:spPr>
          <c:val>
            <c:numRef>
              <c:f>'2'!$E$37:$E$47</c:f>
              <c:numCache>
                <c:formatCode>General</c:formatCode>
                <c:ptCount val="11"/>
                <c:pt idx="0">
                  <c:v>0</c:v>
                </c:pt>
                <c:pt idx="1">
                  <c:v>400000</c:v>
                </c:pt>
                <c:pt idx="2">
                  <c:v>800000</c:v>
                </c:pt>
                <c:pt idx="3">
                  <c:v>1120000</c:v>
                </c:pt>
                <c:pt idx="4">
                  <c:v>1280000</c:v>
                </c:pt>
                <c:pt idx="5">
                  <c:v>1440000</c:v>
                </c:pt>
                <c:pt idx="6">
                  <c:v>1600000</c:v>
                </c:pt>
                <c:pt idx="7">
                  <c:v>1760000</c:v>
                </c:pt>
                <c:pt idx="8">
                  <c:v>1920000</c:v>
                </c:pt>
                <c:pt idx="9">
                  <c:v>2080000</c:v>
                </c:pt>
                <c:pt idx="10">
                  <c:v>2240000</c:v>
                </c:pt>
              </c:numCache>
            </c:numRef>
          </c:val>
          <c:extLst>
            <c:ext xmlns:c16="http://schemas.microsoft.com/office/drawing/2014/chart" uri="{C3380CC4-5D6E-409C-BE32-E72D297353CC}">
              <c16:uniqueId val="{00000000-4197-476D-B5D1-EF2A9AABB53E}"/>
            </c:ext>
          </c:extLst>
        </c:ser>
        <c:ser>
          <c:idx val="3"/>
          <c:order val="3"/>
          <c:spPr>
            <a:solidFill>
              <a:schemeClr val="accent4"/>
            </a:solidFill>
            <a:ln>
              <a:noFill/>
            </a:ln>
            <a:effectLst/>
          </c:spPr>
          <c:val>
            <c:numRef>
              <c:f>'2'!$F$37:$F$47</c:f>
              <c:numCache>
                <c:formatCode>General</c:formatCode>
                <c:ptCount val="11"/>
                <c:pt idx="0">
                  <c:v>0</c:v>
                </c:pt>
                <c:pt idx="1">
                  <c:v>0</c:v>
                </c:pt>
                <c:pt idx="2">
                  <c:v>0</c:v>
                </c:pt>
                <c:pt idx="3">
                  <c:v>80000</c:v>
                </c:pt>
                <c:pt idx="4">
                  <c:v>320000</c:v>
                </c:pt>
                <c:pt idx="5">
                  <c:v>560000</c:v>
                </c:pt>
                <c:pt idx="6">
                  <c:v>800000</c:v>
                </c:pt>
                <c:pt idx="7">
                  <c:v>1040000</c:v>
                </c:pt>
                <c:pt idx="8">
                  <c:v>1280000</c:v>
                </c:pt>
                <c:pt idx="9">
                  <c:v>1520000</c:v>
                </c:pt>
                <c:pt idx="10">
                  <c:v>1760000</c:v>
                </c:pt>
              </c:numCache>
            </c:numRef>
          </c:val>
          <c:extLst>
            <c:ext xmlns:c16="http://schemas.microsoft.com/office/drawing/2014/chart" uri="{C3380CC4-5D6E-409C-BE32-E72D297353CC}">
              <c16:uniqueId val="{00000001-4197-476D-B5D1-EF2A9AABB53E}"/>
            </c:ext>
          </c:extLst>
        </c:ser>
        <c:ser>
          <c:idx val="4"/>
          <c:order val="4"/>
          <c:spPr>
            <a:solidFill>
              <a:schemeClr val="accent5"/>
            </a:solidFill>
            <a:ln>
              <a:noFill/>
            </a:ln>
            <a:effectLst/>
          </c:spPr>
          <c:val>
            <c:numRef>
              <c:f>'2'!$G$37:$G$47</c:f>
              <c:numCache>
                <c:formatCode>General</c:formatCode>
                <c:ptCount val="11"/>
                <c:pt idx="0">
                  <c:v>640000</c:v>
                </c:pt>
                <c:pt idx="1">
                  <c:v>400000</c:v>
                </c:pt>
                <c:pt idx="2">
                  <c:v>160000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2-4197-476D-B5D1-EF2A9AABB53E}"/>
            </c:ext>
          </c:extLst>
        </c:ser>
        <c:dLbls>
          <c:showLegendKey val="0"/>
          <c:showVal val="0"/>
          <c:showCatName val="0"/>
          <c:showSerName val="0"/>
          <c:showPercent val="0"/>
          <c:showBubbleSize val="0"/>
        </c:dLbls>
        <c:axId val="1572165968"/>
        <c:axId val="1572167632"/>
      </c:areaChart>
      <c:lineChart>
        <c:grouping val="standard"/>
        <c:varyColors val="0"/>
        <c:ser>
          <c:idx val="0"/>
          <c:order val="0"/>
          <c:spPr>
            <a:ln w="28575" cap="rnd">
              <a:solidFill>
                <a:schemeClr val="accent1"/>
              </a:solidFill>
              <a:round/>
            </a:ln>
            <a:effectLst/>
          </c:spPr>
          <c:marker>
            <c:symbol val="none"/>
          </c:marker>
          <c:cat>
            <c:numRef>
              <c:f>'2'!$B$37:$B$47</c:f>
              <c:numCache>
                <c:formatCode>General</c:formatCode>
                <c:ptCount val="11"/>
                <c:pt idx="0">
                  <c:v>0</c:v>
                </c:pt>
                <c:pt idx="1">
                  <c:v>2000</c:v>
                </c:pt>
                <c:pt idx="2">
                  <c:v>4000</c:v>
                </c:pt>
                <c:pt idx="3">
                  <c:v>6000</c:v>
                </c:pt>
                <c:pt idx="4">
                  <c:v>8000</c:v>
                </c:pt>
                <c:pt idx="5">
                  <c:v>10000</c:v>
                </c:pt>
                <c:pt idx="6">
                  <c:v>12000</c:v>
                </c:pt>
                <c:pt idx="7">
                  <c:v>14000</c:v>
                </c:pt>
                <c:pt idx="8">
                  <c:v>16000</c:v>
                </c:pt>
                <c:pt idx="9">
                  <c:v>18000</c:v>
                </c:pt>
                <c:pt idx="10">
                  <c:v>20000</c:v>
                </c:pt>
              </c:numCache>
            </c:numRef>
          </c:cat>
          <c:val>
            <c:numRef>
              <c:f>'2'!$C$37:$C$47</c:f>
              <c:numCache>
                <c:formatCode>General</c:formatCode>
                <c:ptCount val="11"/>
                <c:pt idx="0">
                  <c:v>0</c:v>
                </c:pt>
                <c:pt idx="1">
                  <c:v>400000</c:v>
                </c:pt>
                <c:pt idx="2">
                  <c:v>800000</c:v>
                </c:pt>
                <c:pt idx="3">
                  <c:v>1200000</c:v>
                </c:pt>
                <c:pt idx="4">
                  <c:v>1600000</c:v>
                </c:pt>
                <c:pt idx="5">
                  <c:v>2000000</c:v>
                </c:pt>
                <c:pt idx="6">
                  <c:v>2400000</c:v>
                </c:pt>
                <c:pt idx="7">
                  <c:v>2800000</c:v>
                </c:pt>
                <c:pt idx="8">
                  <c:v>3200000</c:v>
                </c:pt>
                <c:pt idx="9">
                  <c:v>3600000</c:v>
                </c:pt>
                <c:pt idx="10">
                  <c:v>4000000</c:v>
                </c:pt>
              </c:numCache>
            </c:numRef>
          </c:val>
          <c:smooth val="0"/>
          <c:extLst>
            <c:ext xmlns:c16="http://schemas.microsoft.com/office/drawing/2014/chart" uri="{C3380CC4-5D6E-409C-BE32-E72D297353CC}">
              <c16:uniqueId val="{00000003-4197-476D-B5D1-EF2A9AABB53E}"/>
            </c:ext>
          </c:extLst>
        </c:ser>
        <c:ser>
          <c:idx val="1"/>
          <c:order val="1"/>
          <c:spPr>
            <a:ln w="28575" cap="rnd">
              <a:solidFill>
                <a:schemeClr val="accent2"/>
              </a:solidFill>
              <a:round/>
            </a:ln>
            <a:effectLst/>
          </c:spPr>
          <c:marker>
            <c:symbol val="none"/>
          </c:marker>
          <c:cat>
            <c:numRef>
              <c:f>'2'!$B$37:$B$47</c:f>
              <c:numCache>
                <c:formatCode>General</c:formatCode>
                <c:ptCount val="11"/>
                <c:pt idx="0">
                  <c:v>0</c:v>
                </c:pt>
                <c:pt idx="1">
                  <c:v>2000</c:v>
                </c:pt>
                <c:pt idx="2">
                  <c:v>4000</c:v>
                </c:pt>
                <c:pt idx="3">
                  <c:v>6000</c:v>
                </c:pt>
                <c:pt idx="4">
                  <c:v>8000</c:v>
                </c:pt>
                <c:pt idx="5">
                  <c:v>10000</c:v>
                </c:pt>
                <c:pt idx="6">
                  <c:v>12000</c:v>
                </c:pt>
                <c:pt idx="7">
                  <c:v>14000</c:v>
                </c:pt>
                <c:pt idx="8">
                  <c:v>16000</c:v>
                </c:pt>
                <c:pt idx="9">
                  <c:v>18000</c:v>
                </c:pt>
                <c:pt idx="10">
                  <c:v>20000</c:v>
                </c:pt>
              </c:numCache>
            </c:numRef>
          </c:cat>
          <c:val>
            <c:numRef>
              <c:f>'2'!$D$37:$D$47</c:f>
              <c:numCache>
                <c:formatCode>General</c:formatCode>
                <c:ptCount val="11"/>
                <c:pt idx="0">
                  <c:v>640000</c:v>
                </c:pt>
                <c:pt idx="1">
                  <c:v>800000</c:v>
                </c:pt>
                <c:pt idx="2">
                  <c:v>960000</c:v>
                </c:pt>
                <c:pt idx="3">
                  <c:v>1120000</c:v>
                </c:pt>
                <c:pt idx="4">
                  <c:v>1280000</c:v>
                </c:pt>
                <c:pt idx="5">
                  <c:v>1440000</c:v>
                </c:pt>
                <c:pt idx="6">
                  <c:v>1600000</c:v>
                </c:pt>
                <c:pt idx="7">
                  <c:v>1760000</c:v>
                </c:pt>
                <c:pt idx="8">
                  <c:v>1920000</c:v>
                </c:pt>
                <c:pt idx="9">
                  <c:v>2080000</c:v>
                </c:pt>
                <c:pt idx="10">
                  <c:v>2240000</c:v>
                </c:pt>
              </c:numCache>
            </c:numRef>
          </c:val>
          <c:smooth val="0"/>
          <c:extLst>
            <c:ext xmlns:c16="http://schemas.microsoft.com/office/drawing/2014/chart" uri="{C3380CC4-5D6E-409C-BE32-E72D297353CC}">
              <c16:uniqueId val="{00000004-4197-476D-B5D1-EF2A9AABB53E}"/>
            </c:ext>
          </c:extLst>
        </c:ser>
        <c:dLbls>
          <c:showLegendKey val="0"/>
          <c:showVal val="0"/>
          <c:showCatName val="0"/>
          <c:showSerName val="0"/>
          <c:showPercent val="0"/>
          <c:showBubbleSize val="0"/>
        </c:dLbls>
        <c:marker val="1"/>
        <c:smooth val="0"/>
        <c:axId val="1572165968"/>
        <c:axId val="1572167632"/>
      </c:lineChart>
      <c:catAx>
        <c:axId val="157216596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crossAx val="1572167632"/>
        <c:crosses val="autoZero"/>
        <c:auto val="1"/>
        <c:lblAlgn val="ctr"/>
        <c:lblOffset val="100"/>
        <c:noMultiLvlLbl val="0"/>
      </c:catAx>
      <c:valAx>
        <c:axId val="15721676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crossAx val="15721659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extLst>
      <c:ext uri="{0b15fc19-7d7d-44ad-8c2d-2c3a37ce22c3}">
        <chartProps xmlns="https://web.wps.cn/et/2018/main" chartId="{961e71e4-34a7-4a49-bbd4-361db404f778}"/>
      </c:ext>
    </c:extLst>
  </c:chart>
  <c:spPr>
    <a:solidFill>
      <a:schemeClr val="bg1"/>
    </a:solidFill>
    <a:ln w="9525" cap="flat" cmpd="sng" algn="ctr">
      <a:solidFill>
        <a:schemeClr val="tx1">
          <a:lumMod val="15000"/>
          <a:lumOff val="85000"/>
        </a:schemeClr>
      </a:solidFill>
      <a:round/>
    </a:ln>
    <a:effectLst/>
  </c:spPr>
  <c:txPr>
    <a:bodyPr/>
    <a:lstStyle/>
    <a:p>
      <a:pPr>
        <a:defRPr lang="zh-CN"/>
      </a:pPr>
      <a:endParaRPr lang="zh-CN"/>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scatterChart>
        <c:scatterStyle val="smoothMarker"/>
        <c:varyColors val="0"/>
        <c:ser>
          <c:idx val="0"/>
          <c:order val="0"/>
          <c:spPr>
            <a:ln w="19050" cap="rnd">
              <a:solidFill>
                <a:schemeClr val="accent1"/>
              </a:solidFill>
              <a:round/>
            </a:ln>
            <a:effectLst/>
          </c:spPr>
          <c:marker>
            <c:symbol val="none"/>
          </c:marker>
          <c:xVal>
            <c:numRef>
              <c:f>'3'!$E$5:$E$6</c:f>
              <c:numCache>
                <c:formatCode>General</c:formatCode>
                <c:ptCount val="2"/>
                <c:pt idx="0">
                  <c:v>0</c:v>
                </c:pt>
                <c:pt idx="1">
                  <c:v>20000</c:v>
                </c:pt>
              </c:numCache>
            </c:numRef>
          </c:xVal>
          <c:yVal>
            <c:numRef>
              <c:f>'3'!$F$5:$F$6</c:f>
              <c:numCache>
                <c:formatCode>General</c:formatCode>
                <c:ptCount val="2"/>
                <c:pt idx="0">
                  <c:v>-640000</c:v>
                </c:pt>
                <c:pt idx="1">
                  <c:v>1760000</c:v>
                </c:pt>
              </c:numCache>
            </c:numRef>
          </c:yVal>
          <c:smooth val="1"/>
          <c:extLst>
            <c:ext xmlns:c16="http://schemas.microsoft.com/office/drawing/2014/chart" uri="{C3380CC4-5D6E-409C-BE32-E72D297353CC}">
              <c16:uniqueId val="{00000000-A7E7-4428-BA84-29427682DD38}"/>
            </c:ext>
          </c:extLst>
        </c:ser>
        <c:ser>
          <c:idx val="1"/>
          <c:order val="1"/>
          <c:spPr>
            <a:ln w="19050" cap="rnd">
              <a:solidFill>
                <a:schemeClr val="accent2"/>
              </a:solidFill>
              <a:round/>
            </a:ln>
            <a:effectLst/>
          </c:spPr>
          <c:marker>
            <c:symbol val="none"/>
          </c:marker>
          <c:dPt>
            <c:idx val="1"/>
            <c:marker>
              <c:symbol val="none"/>
            </c:marker>
            <c:bubble3D val="0"/>
            <c:spPr>
              <a:ln w="19050" cap="rnd">
                <a:solidFill>
                  <a:schemeClr val="accent2"/>
                </a:solidFill>
                <a:prstDash val="sysDash"/>
                <a:round/>
              </a:ln>
              <a:effectLst/>
            </c:spPr>
            <c:extLst>
              <c:ext xmlns:c16="http://schemas.microsoft.com/office/drawing/2014/chart" uri="{C3380CC4-5D6E-409C-BE32-E72D297353CC}">
                <c16:uniqueId val="{00000002-A7E7-4428-BA84-29427682DD38}"/>
              </c:ext>
            </c:extLst>
          </c:dPt>
          <c:xVal>
            <c:numRef>
              <c:f>'3'!$E$10:$E$11</c:f>
              <c:numCache>
                <c:formatCode>General</c:formatCode>
                <c:ptCount val="2"/>
                <c:pt idx="0">
                  <c:v>0</c:v>
                </c:pt>
                <c:pt idx="1">
                  <c:v>13666.666666666701</c:v>
                </c:pt>
              </c:numCache>
            </c:numRef>
          </c:xVal>
          <c:yVal>
            <c:numRef>
              <c:f>'3'!$F$10:$F$11</c:f>
              <c:numCache>
                <c:formatCode>General</c:formatCode>
                <c:ptCount val="2"/>
                <c:pt idx="0">
                  <c:v>1000000</c:v>
                </c:pt>
                <c:pt idx="1">
                  <c:v>1000000</c:v>
                </c:pt>
              </c:numCache>
            </c:numRef>
          </c:yVal>
          <c:smooth val="1"/>
          <c:extLst>
            <c:ext xmlns:c16="http://schemas.microsoft.com/office/drawing/2014/chart" uri="{C3380CC4-5D6E-409C-BE32-E72D297353CC}">
              <c16:uniqueId val="{00000003-A7E7-4428-BA84-29427682DD38}"/>
            </c:ext>
          </c:extLst>
        </c:ser>
        <c:ser>
          <c:idx val="2"/>
          <c:order val="2"/>
          <c:spPr>
            <a:ln w="19050" cap="rnd">
              <a:solidFill>
                <a:schemeClr val="accent3"/>
              </a:solidFill>
              <a:prstDash val="sysDash"/>
              <a:round/>
            </a:ln>
            <a:effectLst/>
          </c:spPr>
          <c:marker>
            <c:symbol val="none"/>
          </c:marker>
          <c:xVal>
            <c:numRef>
              <c:f>'3'!$E$11:$E$12</c:f>
              <c:numCache>
                <c:formatCode>General</c:formatCode>
                <c:ptCount val="2"/>
                <c:pt idx="0">
                  <c:v>13666.666666666701</c:v>
                </c:pt>
                <c:pt idx="1">
                  <c:v>13666.666666666701</c:v>
                </c:pt>
              </c:numCache>
            </c:numRef>
          </c:xVal>
          <c:yVal>
            <c:numRef>
              <c:f>'3'!$F$11:$F$12</c:f>
              <c:numCache>
                <c:formatCode>General</c:formatCode>
                <c:ptCount val="2"/>
                <c:pt idx="0">
                  <c:v>1000000</c:v>
                </c:pt>
                <c:pt idx="1">
                  <c:v>0</c:v>
                </c:pt>
              </c:numCache>
            </c:numRef>
          </c:yVal>
          <c:smooth val="1"/>
          <c:extLst>
            <c:ext xmlns:c16="http://schemas.microsoft.com/office/drawing/2014/chart" uri="{C3380CC4-5D6E-409C-BE32-E72D297353CC}">
              <c16:uniqueId val="{00000004-A7E7-4428-BA84-29427682DD38}"/>
            </c:ext>
          </c:extLst>
        </c:ser>
        <c:ser>
          <c:idx val="3"/>
          <c:order val="3"/>
          <c:spPr>
            <a:ln w="19050" cap="rnd">
              <a:solidFill>
                <a:schemeClr val="accent4"/>
              </a:solidFill>
              <a:round/>
            </a:ln>
            <a:effectLst/>
          </c:spPr>
          <c:marker>
            <c:symbol val="none"/>
          </c:marker>
          <c:xVal>
            <c:numRef>
              <c:f>'3'!$E$15:$E$17</c:f>
              <c:numCache>
                <c:formatCode>0</c:formatCode>
                <c:ptCount val="3"/>
                <c:pt idx="0">
                  <c:v>5333.3333333333303</c:v>
                </c:pt>
                <c:pt idx="1">
                  <c:v>5333.3333333333303</c:v>
                </c:pt>
                <c:pt idx="2">
                  <c:v>5333.3333333333303</c:v>
                </c:pt>
              </c:numCache>
            </c:numRef>
          </c:xVal>
          <c:yVal>
            <c:numRef>
              <c:f>'3'!$F$15:$F$17</c:f>
              <c:numCache>
                <c:formatCode>General</c:formatCode>
                <c:ptCount val="3"/>
                <c:pt idx="0">
                  <c:v>2000000</c:v>
                </c:pt>
                <c:pt idx="1">
                  <c:v>0</c:v>
                </c:pt>
                <c:pt idx="2">
                  <c:v>-1000000</c:v>
                </c:pt>
              </c:numCache>
            </c:numRef>
          </c:yVal>
          <c:smooth val="1"/>
          <c:extLst>
            <c:ext xmlns:c16="http://schemas.microsoft.com/office/drawing/2014/chart" uri="{C3380CC4-5D6E-409C-BE32-E72D297353CC}">
              <c16:uniqueId val="{00000005-A7E7-4428-BA84-29427682DD38}"/>
            </c:ext>
          </c:extLst>
        </c:ser>
        <c:ser>
          <c:idx val="4"/>
          <c:order val="4"/>
          <c:spPr>
            <a:ln w="19050" cap="rnd">
              <a:solidFill>
                <a:schemeClr val="accent5"/>
              </a:solidFill>
              <a:round/>
            </a:ln>
            <a:effectLst/>
          </c:spPr>
          <c:marker>
            <c:symbol val="none"/>
          </c:marker>
          <c:xVal>
            <c:numRef>
              <c:f>'3'!$E$20:$E$21</c:f>
              <c:numCache>
                <c:formatCode>General</c:formatCode>
                <c:ptCount val="2"/>
                <c:pt idx="0" formatCode="0">
                  <c:v>5333.3333333333303</c:v>
                </c:pt>
                <c:pt idx="1">
                  <c:v>13666.666666666701</c:v>
                </c:pt>
              </c:numCache>
            </c:numRef>
          </c:xVal>
          <c:yVal>
            <c:numRef>
              <c:f>'3'!$F$20:$F$21</c:f>
              <c:numCache>
                <c:formatCode>General</c:formatCode>
                <c:ptCount val="2"/>
                <c:pt idx="0">
                  <c:v>0</c:v>
                </c:pt>
                <c:pt idx="1">
                  <c:v>0</c:v>
                </c:pt>
              </c:numCache>
            </c:numRef>
          </c:yVal>
          <c:smooth val="1"/>
          <c:extLst>
            <c:ext xmlns:c16="http://schemas.microsoft.com/office/drawing/2014/chart" uri="{C3380CC4-5D6E-409C-BE32-E72D297353CC}">
              <c16:uniqueId val="{00000006-A7E7-4428-BA84-29427682DD38}"/>
            </c:ext>
          </c:extLst>
        </c:ser>
        <c:dLbls>
          <c:showLegendKey val="0"/>
          <c:showVal val="0"/>
          <c:showCatName val="0"/>
          <c:showSerName val="0"/>
          <c:showPercent val="0"/>
          <c:showBubbleSize val="0"/>
        </c:dLbls>
        <c:axId val="1536553056"/>
        <c:axId val="1536569696"/>
      </c:scatterChart>
      <c:valAx>
        <c:axId val="15365530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crossAx val="1536569696"/>
        <c:crosses val="autoZero"/>
        <c:crossBetween val="midCat"/>
      </c:valAx>
      <c:valAx>
        <c:axId val="1536569696"/>
        <c:scaling>
          <c:orientation val="minMax"/>
          <c:min val="-10000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crossAx val="1536553056"/>
        <c:crosses val="autoZero"/>
        <c:crossBetween val="midCat"/>
      </c:valAx>
      <c:spPr>
        <a:noFill/>
        <a:ln>
          <a:noFill/>
        </a:ln>
        <a:effectLst/>
      </c:spPr>
    </c:plotArea>
    <c:plotVisOnly val="1"/>
    <c:dispBlanksAs val="gap"/>
    <c:showDLblsOverMax val="0"/>
    <c:extLst>
      <c:ext uri="{0b15fc19-7d7d-44ad-8c2d-2c3a37ce22c3}">
        <chartProps xmlns="https://web.wps.cn/et/2018/main" chartId="{c581aeb5-4a03-42dc-9bdc-1d4431ff9067}"/>
      </c:ext>
    </c:extLst>
  </c:chart>
  <c:spPr>
    <a:solidFill>
      <a:schemeClr val="bg1"/>
    </a:solidFill>
    <a:ln w="9525" cap="flat" cmpd="sng" algn="ctr">
      <a:solidFill>
        <a:schemeClr val="tx1">
          <a:lumMod val="15000"/>
          <a:lumOff val="85000"/>
        </a:schemeClr>
      </a:solidFill>
      <a:round/>
    </a:ln>
    <a:effectLst/>
  </c:spPr>
  <c:txPr>
    <a:bodyPr/>
    <a:lstStyle/>
    <a:p>
      <a:pPr>
        <a:defRPr lang="zh-CN"/>
      </a:pPr>
      <a:endParaRPr lang="zh-CN"/>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scatterChart>
        <c:scatterStyle val="smoothMarker"/>
        <c:varyColors val="0"/>
        <c:ser>
          <c:idx val="0"/>
          <c:order val="0"/>
          <c:spPr>
            <a:ln w="19050" cap="rnd">
              <a:solidFill>
                <a:schemeClr val="accent1"/>
              </a:solidFill>
              <a:round/>
            </a:ln>
            <a:effectLst/>
          </c:spPr>
          <c:marker>
            <c:symbol val="none"/>
          </c:marker>
          <c:xVal>
            <c:numRef>
              <c:f>'4'!$F$3:$F$23</c:f>
              <c:numCache>
                <c:formatCode>General</c:formatCode>
                <c:ptCount val="21"/>
                <c:pt idx="0">
                  <c:v>50</c:v>
                </c:pt>
                <c:pt idx="1">
                  <c:v>60</c:v>
                </c:pt>
                <c:pt idx="2">
                  <c:v>70</c:v>
                </c:pt>
                <c:pt idx="3">
                  <c:v>80</c:v>
                </c:pt>
                <c:pt idx="4">
                  <c:v>90</c:v>
                </c:pt>
                <c:pt idx="5">
                  <c:v>100</c:v>
                </c:pt>
                <c:pt idx="6">
                  <c:v>110</c:v>
                </c:pt>
                <c:pt idx="7">
                  <c:v>120</c:v>
                </c:pt>
                <c:pt idx="8">
                  <c:v>130</c:v>
                </c:pt>
                <c:pt idx="9">
                  <c:v>140</c:v>
                </c:pt>
                <c:pt idx="10">
                  <c:v>150</c:v>
                </c:pt>
                <c:pt idx="11">
                  <c:v>160</c:v>
                </c:pt>
                <c:pt idx="12">
                  <c:v>170</c:v>
                </c:pt>
                <c:pt idx="13">
                  <c:v>180</c:v>
                </c:pt>
                <c:pt idx="14">
                  <c:v>190</c:v>
                </c:pt>
                <c:pt idx="15">
                  <c:v>200</c:v>
                </c:pt>
                <c:pt idx="16">
                  <c:v>210</c:v>
                </c:pt>
                <c:pt idx="17">
                  <c:v>220</c:v>
                </c:pt>
                <c:pt idx="18">
                  <c:v>230</c:v>
                </c:pt>
                <c:pt idx="19">
                  <c:v>240</c:v>
                </c:pt>
                <c:pt idx="20">
                  <c:v>250</c:v>
                </c:pt>
              </c:numCache>
            </c:numRef>
          </c:xVal>
          <c:yVal>
            <c:numRef>
              <c:f>'4'!$G$3:$G$23</c:f>
              <c:numCache>
                <c:formatCode>General</c:formatCode>
                <c:ptCount val="21"/>
                <c:pt idx="0">
                  <c:v>-10300</c:v>
                </c:pt>
                <c:pt idx="1">
                  <c:v>14200</c:v>
                </c:pt>
                <c:pt idx="2">
                  <c:v>35700</c:v>
                </c:pt>
                <c:pt idx="3">
                  <c:v>54200</c:v>
                </c:pt>
                <c:pt idx="4">
                  <c:v>69700</c:v>
                </c:pt>
                <c:pt idx="5">
                  <c:v>82200</c:v>
                </c:pt>
                <c:pt idx="6">
                  <c:v>91700</c:v>
                </c:pt>
                <c:pt idx="7">
                  <c:v>98200</c:v>
                </c:pt>
                <c:pt idx="8">
                  <c:v>101700</c:v>
                </c:pt>
                <c:pt idx="9">
                  <c:v>102200</c:v>
                </c:pt>
                <c:pt idx="10">
                  <c:v>99700</c:v>
                </c:pt>
                <c:pt idx="11">
                  <c:v>94200</c:v>
                </c:pt>
                <c:pt idx="12">
                  <c:v>85700</c:v>
                </c:pt>
                <c:pt idx="13">
                  <c:v>74200</c:v>
                </c:pt>
                <c:pt idx="14">
                  <c:v>59700</c:v>
                </c:pt>
                <c:pt idx="15">
                  <c:v>42200</c:v>
                </c:pt>
                <c:pt idx="16">
                  <c:v>21700</c:v>
                </c:pt>
                <c:pt idx="17">
                  <c:v>-1800</c:v>
                </c:pt>
                <c:pt idx="18">
                  <c:v>-28300</c:v>
                </c:pt>
                <c:pt idx="19">
                  <c:v>-57800</c:v>
                </c:pt>
                <c:pt idx="20">
                  <c:v>-90300</c:v>
                </c:pt>
              </c:numCache>
            </c:numRef>
          </c:yVal>
          <c:smooth val="1"/>
          <c:extLst>
            <c:ext xmlns:c16="http://schemas.microsoft.com/office/drawing/2014/chart" uri="{C3380CC4-5D6E-409C-BE32-E72D297353CC}">
              <c16:uniqueId val="{00000000-5DB4-452D-A9EE-7E7E00004BB1}"/>
            </c:ext>
          </c:extLst>
        </c:ser>
        <c:dLbls>
          <c:showLegendKey val="0"/>
          <c:showVal val="0"/>
          <c:showCatName val="0"/>
          <c:showSerName val="0"/>
          <c:showPercent val="0"/>
          <c:showBubbleSize val="0"/>
        </c:dLbls>
        <c:axId val="119138207"/>
        <c:axId val="119135295"/>
      </c:scatterChart>
      <c:valAx>
        <c:axId val="119138207"/>
        <c:scaling>
          <c:orientation val="minMax"/>
          <c:max val="250"/>
          <c:min val="5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crossAx val="119135295"/>
        <c:crosses val="autoZero"/>
        <c:crossBetween val="midCat"/>
      </c:valAx>
      <c:valAx>
        <c:axId val="119135295"/>
        <c:scaling>
          <c:orientation val="minMax"/>
          <c:max val="150000"/>
          <c:min val="-500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crossAx val="119138207"/>
        <c:crosses val="autoZero"/>
        <c:crossBetween val="midCat"/>
      </c:valAx>
      <c:spPr>
        <a:noFill/>
        <a:ln>
          <a:noFill/>
        </a:ln>
        <a:effectLst/>
      </c:spPr>
    </c:plotArea>
    <c:plotVisOnly val="1"/>
    <c:dispBlanksAs val="gap"/>
    <c:showDLblsOverMax val="0"/>
    <c:extLst>
      <c:ext uri="{0b15fc19-7d7d-44ad-8c2d-2c3a37ce22c3}">
        <chartProps xmlns="https://web.wps.cn/et/2018/main" chartId="{e35ac116-7fc5-4f5e-9647-983437e41579}"/>
      </c:ext>
    </c:extLst>
  </c:chart>
  <c:spPr>
    <a:solidFill>
      <a:schemeClr val="bg1"/>
    </a:solidFill>
    <a:ln w="9525" cap="flat" cmpd="sng" algn="ctr">
      <a:solidFill>
        <a:schemeClr val="tx1">
          <a:lumMod val="15000"/>
          <a:lumOff val="85000"/>
        </a:schemeClr>
      </a:solidFill>
      <a:round/>
    </a:ln>
    <a:effectLst/>
  </c:spPr>
  <c:txPr>
    <a:bodyPr/>
    <a:lstStyle/>
    <a:p>
      <a:pPr>
        <a:defRPr lang="zh-CN"/>
      </a:pPr>
      <a:endParaRPr lang="zh-CN"/>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scatterChart>
        <c:scatterStyle val="smoothMarker"/>
        <c:varyColors val="0"/>
        <c:ser>
          <c:idx val="0"/>
          <c:order val="0"/>
          <c:spPr>
            <a:ln w="19050" cap="rnd">
              <a:solidFill>
                <a:schemeClr val="accent1"/>
              </a:solidFill>
              <a:prstDash val="sysDash"/>
              <a:round/>
            </a:ln>
            <a:effectLst/>
          </c:spPr>
          <c:marker>
            <c:symbol val="none"/>
          </c:marker>
          <c:xVal>
            <c:numRef>
              <c:f>'4'!$N$3:$N$23</c:f>
              <c:numCache>
                <c:formatCode>General</c:formatCode>
                <c:ptCount val="21"/>
                <c:pt idx="0">
                  <c:v>50</c:v>
                </c:pt>
                <c:pt idx="1">
                  <c:v>60</c:v>
                </c:pt>
                <c:pt idx="2">
                  <c:v>70</c:v>
                </c:pt>
                <c:pt idx="3">
                  <c:v>80</c:v>
                </c:pt>
                <c:pt idx="4">
                  <c:v>90</c:v>
                </c:pt>
                <c:pt idx="5">
                  <c:v>100</c:v>
                </c:pt>
                <c:pt idx="6">
                  <c:v>110</c:v>
                </c:pt>
                <c:pt idx="7">
                  <c:v>120</c:v>
                </c:pt>
                <c:pt idx="8">
                  <c:v>130</c:v>
                </c:pt>
                <c:pt idx="9">
                  <c:v>140</c:v>
                </c:pt>
                <c:pt idx="10">
                  <c:v>150</c:v>
                </c:pt>
                <c:pt idx="11">
                  <c:v>160</c:v>
                </c:pt>
                <c:pt idx="12">
                  <c:v>170</c:v>
                </c:pt>
                <c:pt idx="13">
                  <c:v>180</c:v>
                </c:pt>
                <c:pt idx="14">
                  <c:v>190</c:v>
                </c:pt>
                <c:pt idx="15">
                  <c:v>200</c:v>
                </c:pt>
                <c:pt idx="16">
                  <c:v>210</c:v>
                </c:pt>
                <c:pt idx="17">
                  <c:v>220</c:v>
                </c:pt>
                <c:pt idx="18">
                  <c:v>230</c:v>
                </c:pt>
                <c:pt idx="19">
                  <c:v>240</c:v>
                </c:pt>
                <c:pt idx="20">
                  <c:v>250</c:v>
                </c:pt>
              </c:numCache>
            </c:numRef>
          </c:xVal>
          <c:yVal>
            <c:numRef>
              <c:f>'4'!$O$3:$O$23</c:f>
              <c:numCache>
                <c:formatCode>General</c:formatCode>
                <c:ptCount val="21"/>
                <c:pt idx="0">
                  <c:v>30950</c:v>
                </c:pt>
                <c:pt idx="1">
                  <c:v>53200</c:v>
                </c:pt>
                <c:pt idx="2">
                  <c:v>72450</c:v>
                </c:pt>
                <c:pt idx="3">
                  <c:v>88700</c:v>
                </c:pt>
                <c:pt idx="4">
                  <c:v>101950</c:v>
                </c:pt>
                <c:pt idx="5">
                  <c:v>112200</c:v>
                </c:pt>
                <c:pt idx="6">
                  <c:v>119450</c:v>
                </c:pt>
                <c:pt idx="7">
                  <c:v>123700</c:v>
                </c:pt>
                <c:pt idx="8">
                  <c:v>124950</c:v>
                </c:pt>
                <c:pt idx="9">
                  <c:v>123200</c:v>
                </c:pt>
                <c:pt idx="10">
                  <c:v>118450</c:v>
                </c:pt>
                <c:pt idx="11">
                  <c:v>110700</c:v>
                </c:pt>
                <c:pt idx="12">
                  <c:v>99950</c:v>
                </c:pt>
                <c:pt idx="13">
                  <c:v>86200</c:v>
                </c:pt>
                <c:pt idx="14">
                  <c:v>69450</c:v>
                </c:pt>
                <c:pt idx="15">
                  <c:v>49700</c:v>
                </c:pt>
                <c:pt idx="16">
                  <c:v>26950</c:v>
                </c:pt>
                <c:pt idx="17">
                  <c:v>1200</c:v>
                </c:pt>
                <c:pt idx="18">
                  <c:v>-27550</c:v>
                </c:pt>
                <c:pt idx="19">
                  <c:v>-59300</c:v>
                </c:pt>
                <c:pt idx="20">
                  <c:v>-94050</c:v>
                </c:pt>
              </c:numCache>
            </c:numRef>
          </c:yVal>
          <c:smooth val="1"/>
          <c:extLst>
            <c:ext xmlns:c16="http://schemas.microsoft.com/office/drawing/2014/chart" uri="{C3380CC4-5D6E-409C-BE32-E72D297353CC}">
              <c16:uniqueId val="{00000000-0FAB-4FD5-9EEE-168524E0718B}"/>
            </c:ext>
          </c:extLst>
        </c:ser>
        <c:ser>
          <c:idx val="1"/>
          <c:order val="1"/>
          <c:spPr>
            <a:ln w="19050" cap="rnd">
              <a:solidFill>
                <a:schemeClr val="accent2"/>
              </a:solidFill>
              <a:prstDash val="sysDash"/>
              <a:round/>
            </a:ln>
            <a:effectLst/>
          </c:spPr>
          <c:marker>
            <c:symbol val="none"/>
          </c:marker>
          <c:xVal>
            <c:numRef>
              <c:f>'4'!$N$3:$N$23</c:f>
              <c:numCache>
                <c:formatCode>General</c:formatCode>
                <c:ptCount val="21"/>
                <c:pt idx="0">
                  <c:v>50</c:v>
                </c:pt>
                <c:pt idx="1">
                  <c:v>60</c:v>
                </c:pt>
                <c:pt idx="2">
                  <c:v>70</c:v>
                </c:pt>
                <c:pt idx="3">
                  <c:v>80</c:v>
                </c:pt>
                <c:pt idx="4">
                  <c:v>90</c:v>
                </c:pt>
                <c:pt idx="5">
                  <c:v>100</c:v>
                </c:pt>
                <c:pt idx="6">
                  <c:v>110</c:v>
                </c:pt>
                <c:pt idx="7">
                  <c:v>120</c:v>
                </c:pt>
                <c:pt idx="8">
                  <c:v>130</c:v>
                </c:pt>
                <c:pt idx="9">
                  <c:v>140</c:v>
                </c:pt>
                <c:pt idx="10">
                  <c:v>150</c:v>
                </c:pt>
                <c:pt idx="11">
                  <c:v>160</c:v>
                </c:pt>
                <c:pt idx="12">
                  <c:v>170</c:v>
                </c:pt>
                <c:pt idx="13">
                  <c:v>180</c:v>
                </c:pt>
                <c:pt idx="14">
                  <c:v>190</c:v>
                </c:pt>
                <c:pt idx="15">
                  <c:v>200</c:v>
                </c:pt>
                <c:pt idx="16">
                  <c:v>210</c:v>
                </c:pt>
                <c:pt idx="17">
                  <c:v>220</c:v>
                </c:pt>
                <c:pt idx="18">
                  <c:v>230</c:v>
                </c:pt>
                <c:pt idx="19">
                  <c:v>240</c:v>
                </c:pt>
                <c:pt idx="20">
                  <c:v>250</c:v>
                </c:pt>
              </c:numCache>
            </c:numRef>
          </c:xVal>
          <c:yVal>
            <c:numRef>
              <c:f>'4'!$P$3:$P$23</c:f>
              <c:numCache>
                <c:formatCode>General</c:formatCode>
                <c:ptCount val="21"/>
                <c:pt idx="0">
                  <c:v>17200</c:v>
                </c:pt>
                <c:pt idx="1">
                  <c:v>40200</c:v>
                </c:pt>
                <c:pt idx="2">
                  <c:v>60200</c:v>
                </c:pt>
                <c:pt idx="3">
                  <c:v>77200</c:v>
                </c:pt>
                <c:pt idx="4">
                  <c:v>91200</c:v>
                </c:pt>
                <c:pt idx="5">
                  <c:v>102200</c:v>
                </c:pt>
                <c:pt idx="6">
                  <c:v>110200</c:v>
                </c:pt>
                <c:pt idx="7">
                  <c:v>115200</c:v>
                </c:pt>
                <c:pt idx="8">
                  <c:v>117200</c:v>
                </c:pt>
                <c:pt idx="9">
                  <c:v>116200</c:v>
                </c:pt>
                <c:pt idx="10">
                  <c:v>112200</c:v>
                </c:pt>
                <c:pt idx="11">
                  <c:v>105200</c:v>
                </c:pt>
                <c:pt idx="12">
                  <c:v>95200</c:v>
                </c:pt>
                <c:pt idx="13">
                  <c:v>82200</c:v>
                </c:pt>
                <c:pt idx="14">
                  <c:v>66200</c:v>
                </c:pt>
                <c:pt idx="15">
                  <c:v>47200</c:v>
                </c:pt>
                <c:pt idx="16">
                  <c:v>25200</c:v>
                </c:pt>
                <c:pt idx="17">
                  <c:v>200</c:v>
                </c:pt>
                <c:pt idx="18">
                  <c:v>-27800</c:v>
                </c:pt>
                <c:pt idx="19">
                  <c:v>-58800</c:v>
                </c:pt>
                <c:pt idx="20">
                  <c:v>-92800</c:v>
                </c:pt>
              </c:numCache>
            </c:numRef>
          </c:yVal>
          <c:smooth val="1"/>
          <c:extLst>
            <c:ext xmlns:c16="http://schemas.microsoft.com/office/drawing/2014/chart" uri="{C3380CC4-5D6E-409C-BE32-E72D297353CC}">
              <c16:uniqueId val="{00000001-0FAB-4FD5-9EEE-168524E0718B}"/>
            </c:ext>
          </c:extLst>
        </c:ser>
        <c:ser>
          <c:idx val="2"/>
          <c:order val="2"/>
          <c:spPr>
            <a:ln w="19050" cap="rnd">
              <a:solidFill>
                <a:schemeClr val="accent3"/>
              </a:solidFill>
              <a:prstDash val="sysDash"/>
              <a:round/>
            </a:ln>
            <a:effectLst/>
          </c:spPr>
          <c:marker>
            <c:symbol val="none"/>
          </c:marker>
          <c:xVal>
            <c:numRef>
              <c:f>'4'!$N$3:$N$23</c:f>
              <c:numCache>
                <c:formatCode>General</c:formatCode>
                <c:ptCount val="21"/>
                <c:pt idx="0">
                  <c:v>50</c:v>
                </c:pt>
                <c:pt idx="1">
                  <c:v>60</c:v>
                </c:pt>
                <c:pt idx="2">
                  <c:v>70</c:v>
                </c:pt>
                <c:pt idx="3">
                  <c:v>80</c:v>
                </c:pt>
                <c:pt idx="4">
                  <c:v>90</c:v>
                </c:pt>
                <c:pt idx="5">
                  <c:v>100</c:v>
                </c:pt>
                <c:pt idx="6">
                  <c:v>110</c:v>
                </c:pt>
                <c:pt idx="7">
                  <c:v>120</c:v>
                </c:pt>
                <c:pt idx="8">
                  <c:v>130</c:v>
                </c:pt>
                <c:pt idx="9">
                  <c:v>140</c:v>
                </c:pt>
                <c:pt idx="10">
                  <c:v>150</c:v>
                </c:pt>
                <c:pt idx="11">
                  <c:v>160</c:v>
                </c:pt>
                <c:pt idx="12">
                  <c:v>170</c:v>
                </c:pt>
                <c:pt idx="13">
                  <c:v>180</c:v>
                </c:pt>
                <c:pt idx="14">
                  <c:v>190</c:v>
                </c:pt>
                <c:pt idx="15">
                  <c:v>200</c:v>
                </c:pt>
                <c:pt idx="16">
                  <c:v>210</c:v>
                </c:pt>
                <c:pt idx="17">
                  <c:v>220</c:v>
                </c:pt>
                <c:pt idx="18">
                  <c:v>230</c:v>
                </c:pt>
                <c:pt idx="19">
                  <c:v>240</c:v>
                </c:pt>
                <c:pt idx="20">
                  <c:v>250</c:v>
                </c:pt>
              </c:numCache>
            </c:numRef>
          </c:xVal>
          <c:yVal>
            <c:numRef>
              <c:f>'4'!$Q$3:$Q$23</c:f>
              <c:numCache>
                <c:formatCode>General</c:formatCode>
                <c:ptCount val="21"/>
                <c:pt idx="0">
                  <c:v>3450</c:v>
                </c:pt>
                <c:pt idx="1">
                  <c:v>27200</c:v>
                </c:pt>
                <c:pt idx="2">
                  <c:v>47950</c:v>
                </c:pt>
                <c:pt idx="3">
                  <c:v>65700</c:v>
                </c:pt>
                <c:pt idx="4">
                  <c:v>80450</c:v>
                </c:pt>
                <c:pt idx="5">
                  <c:v>92200</c:v>
                </c:pt>
                <c:pt idx="6">
                  <c:v>100950</c:v>
                </c:pt>
                <c:pt idx="7">
                  <c:v>106700</c:v>
                </c:pt>
                <c:pt idx="8">
                  <c:v>109450</c:v>
                </c:pt>
                <c:pt idx="9">
                  <c:v>109200</c:v>
                </c:pt>
                <c:pt idx="10">
                  <c:v>105950</c:v>
                </c:pt>
                <c:pt idx="11">
                  <c:v>99700</c:v>
                </c:pt>
                <c:pt idx="12">
                  <c:v>90450</c:v>
                </c:pt>
                <c:pt idx="13">
                  <c:v>78200</c:v>
                </c:pt>
                <c:pt idx="14">
                  <c:v>62950</c:v>
                </c:pt>
                <c:pt idx="15">
                  <c:v>44700</c:v>
                </c:pt>
                <c:pt idx="16">
                  <c:v>23450</c:v>
                </c:pt>
                <c:pt idx="17">
                  <c:v>-800</c:v>
                </c:pt>
                <c:pt idx="18">
                  <c:v>-28050</c:v>
                </c:pt>
                <c:pt idx="19">
                  <c:v>-58300</c:v>
                </c:pt>
                <c:pt idx="20">
                  <c:v>-91550</c:v>
                </c:pt>
              </c:numCache>
            </c:numRef>
          </c:yVal>
          <c:smooth val="1"/>
          <c:extLst>
            <c:ext xmlns:c16="http://schemas.microsoft.com/office/drawing/2014/chart" uri="{C3380CC4-5D6E-409C-BE32-E72D297353CC}">
              <c16:uniqueId val="{00000002-0FAB-4FD5-9EEE-168524E0718B}"/>
            </c:ext>
          </c:extLst>
        </c:ser>
        <c:ser>
          <c:idx val="3"/>
          <c:order val="3"/>
          <c:spPr>
            <a:ln w="19050" cap="rnd">
              <a:solidFill>
                <a:schemeClr val="accent4"/>
              </a:solidFill>
              <a:prstDash val="sysDash"/>
              <a:round/>
            </a:ln>
            <a:effectLst/>
          </c:spPr>
          <c:marker>
            <c:symbol val="none"/>
          </c:marker>
          <c:xVal>
            <c:numRef>
              <c:f>'4'!$N$3:$N$23</c:f>
              <c:numCache>
                <c:formatCode>General</c:formatCode>
                <c:ptCount val="21"/>
                <c:pt idx="0">
                  <c:v>50</c:v>
                </c:pt>
                <c:pt idx="1">
                  <c:v>60</c:v>
                </c:pt>
                <c:pt idx="2">
                  <c:v>70</c:v>
                </c:pt>
                <c:pt idx="3">
                  <c:v>80</c:v>
                </c:pt>
                <c:pt idx="4">
                  <c:v>90</c:v>
                </c:pt>
                <c:pt idx="5">
                  <c:v>100</c:v>
                </c:pt>
                <c:pt idx="6">
                  <c:v>110</c:v>
                </c:pt>
                <c:pt idx="7">
                  <c:v>120</c:v>
                </c:pt>
                <c:pt idx="8">
                  <c:v>130</c:v>
                </c:pt>
                <c:pt idx="9">
                  <c:v>140</c:v>
                </c:pt>
                <c:pt idx="10">
                  <c:v>150</c:v>
                </c:pt>
                <c:pt idx="11">
                  <c:v>160</c:v>
                </c:pt>
                <c:pt idx="12">
                  <c:v>170</c:v>
                </c:pt>
                <c:pt idx="13">
                  <c:v>180</c:v>
                </c:pt>
                <c:pt idx="14">
                  <c:v>190</c:v>
                </c:pt>
                <c:pt idx="15">
                  <c:v>200</c:v>
                </c:pt>
                <c:pt idx="16">
                  <c:v>210</c:v>
                </c:pt>
                <c:pt idx="17">
                  <c:v>220</c:v>
                </c:pt>
                <c:pt idx="18">
                  <c:v>230</c:v>
                </c:pt>
                <c:pt idx="19">
                  <c:v>240</c:v>
                </c:pt>
                <c:pt idx="20">
                  <c:v>250</c:v>
                </c:pt>
              </c:numCache>
            </c:numRef>
          </c:xVal>
          <c:yVal>
            <c:numRef>
              <c:f>'4'!$R$3:$R$23</c:f>
              <c:numCache>
                <c:formatCode>General</c:formatCode>
                <c:ptCount val="21"/>
                <c:pt idx="0">
                  <c:v>-10300</c:v>
                </c:pt>
                <c:pt idx="1">
                  <c:v>14200</c:v>
                </c:pt>
                <c:pt idx="2">
                  <c:v>35700</c:v>
                </c:pt>
                <c:pt idx="3">
                  <c:v>54200</c:v>
                </c:pt>
                <c:pt idx="4">
                  <c:v>69700</c:v>
                </c:pt>
                <c:pt idx="5">
                  <c:v>82200</c:v>
                </c:pt>
                <c:pt idx="6">
                  <c:v>91700</c:v>
                </c:pt>
                <c:pt idx="7">
                  <c:v>98200</c:v>
                </c:pt>
                <c:pt idx="8">
                  <c:v>101700</c:v>
                </c:pt>
                <c:pt idx="9">
                  <c:v>102200</c:v>
                </c:pt>
                <c:pt idx="10">
                  <c:v>99700</c:v>
                </c:pt>
                <c:pt idx="11">
                  <c:v>94200</c:v>
                </c:pt>
                <c:pt idx="12">
                  <c:v>85700</c:v>
                </c:pt>
                <c:pt idx="13">
                  <c:v>74200</c:v>
                </c:pt>
                <c:pt idx="14">
                  <c:v>59700</c:v>
                </c:pt>
                <c:pt idx="15">
                  <c:v>42200</c:v>
                </c:pt>
                <c:pt idx="16">
                  <c:v>21700</c:v>
                </c:pt>
                <c:pt idx="17">
                  <c:v>-1800</c:v>
                </c:pt>
                <c:pt idx="18">
                  <c:v>-28300</c:v>
                </c:pt>
                <c:pt idx="19">
                  <c:v>-57800</c:v>
                </c:pt>
                <c:pt idx="20">
                  <c:v>-90300</c:v>
                </c:pt>
              </c:numCache>
            </c:numRef>
          </c:yVal>
          <c:smooth val="1"/>
          <c:extLst>
            <c:ext xmlns:c16="http://schemas.microsoft.com/office/drawing/2014/chart" uri="{C3380CC4-5D6E-409C-BE32-E72D297353CC}">
              <c16:uniqueId val="{00000003-0FAB-4FD5-9EEE-168524E0718B}"/>
            </c:ext>
          </c:extLst>
        </c:ser>
        <c:ser>
          <c:idx val="4"/>
          <c:order val="4"/>
          <c:spPr>
            <a:ln w="19050" cap="rnd">
              <a:solidFill>
                <a:schemeClr val="accent5"/>
              </a:solidFill>
              <a:prstDash val="sysDash"/>
              <a:round/>
            </a:ln>
            <a:effectLst/>
          </c:spPr>
          <c:marker>
            <c:symbol val="none"/>
          </c:marker>
          <c:xVal>
            <c:numRef>
              <c:f>'4'!$N$3:$N$23</c:f>
              <c:numCache>
                <c:formatCode>General</c:formatCode>
                <c:ptCount val="21"/>
                <c:pt idx="0">
                  <c:v>50</c:v>
                </c:pt>
                <c:pt idx="1">
                  <c:v>60</c:v>
                </c:pt>
                <c:pt idx="2">
                  <c:v>70</c:v>
                </c:pt>
                <c:pt idx="3">
                  <c:v>80</c:v>
                </c:pt>
                <c:pt idx="4">
                  <c:v>90</c:v>
                </c:pt>
                <c:pt idx="5">
                  <c:v>100</c:v>
                </c:pt>
                <c:pt idx="6">
                  <c:v>110</c:v>
                </c:pt>
                <c:pt idx="7">
                  <c:v>120</c:v>
                </c:pt>
                <c:pt idx="8">
                  <c:v>130</c:v>
                </c:pt>
                <c:pt idx="9">
                  <c:v>140</c:v>
                </c:pt>
                <c:pt idx="10">
                  <c:v>150</c:v>
                </c:pt>
                <c:pt idx="11">
                  <c:v>160</c:v>
                </c:pt>
                <c:pt idx="12">
                  <c:v>170</c:v>
                </c:pt>
                <c:pt idx="13">
                  <c:v>180</c:v>
                </c:pt>
                <c:pt idx="14">
                  <c:v>190</c:v>
                </c:pt>
                <c:pt idx="15">
                  <c:v>200</c:v>
                </c:pt>
                <c:pt idx="16">
                  <c:v>210</c:v>
                </c:pt>
                <c:pt idx="17">
                  <c:v>220</c:v>
                </c:pt>
                <c:pt idx="18">
                  <c:v>230</c:v>
                </c:pt>
                <c:pt idx="19">
                  <c:v>240</c:v>
                </c:pt>
                <c:pt idx="20">
                  <c:v>250</c:v>
                </c:pt>
              </c:numCache>
            </c:numRef>
          </c:xVal>
          <c:yVal>
            <c:numRef>
              <c:f>'4'!$S$3:$S$23</c:f>
              <c:numCache>
                <c:formatCode>General</c:formatCode>
                <c:ptCount val="21"/>
                <c:pt idx="0">
                  <c:v>-24050</c:v>
                </c:pt>
                <c:pt idx="1">
                  <c:v>1200</c:v>
                </c:pt>
                <c:pt idx="2">
                  <c:v>23450</c:v>
                </c:pt>
                <c:pt idx="3">
                  <c:v>42700</c:v>
                </c:pt>
                <c:pt idx="4">
                  <c:v>58950</c:v>
                </c:pt>
                <c:pt idx="5">
                  <c:v>72200</c:v>
                </c:pt>
                <c:pt idx="6">
                  <c:v>82450</c:v>
                </c:pt>
                <c:pt idx="7">
                  <c:v>89700</c:v>
                </c:pt>
                <c:pt idx="8">
                  <c:v>93950</c:v>
                </c:pt>
                <c:pt idx="9">
                  <c:v>95200</c:v>
                </c:pt>
                <c:pt idx="10">
                  <c:v>93450</c:v>
                </c:pt>
                <c:pt idx="11">
                  <c:v>88700</c:v>
                </c:pt>
                <c:pt idx="12">
                  <c:v>80950</c:v>
                </c:pt>
                <c:pt idx="13">
                  <c:v>70200</c:v>
                </c:pt>
                <c:pt idx="14">
                  <c:v>56450</c:v>
                </c:pt>
                <c:pt idx="15">
                  <c:v>39700</c:v>
                </c:pt>
                <c:pt idx="16">
                  <c:v>19950</c:v>
                </c:pt>
                <c:pt idx="17">
                  <c:v>-2800</c:v>
                </c:pt>
                <c:pt idx="18">
                  <c:v>-28550</c:v>
                </c:pt>
                <c:pt idx="19">
                  <c:v>-57300</c:v>
                </c:pt>
                <c:pt idx="20">
                  <c:v>-89050</c:v>
                </c:pt>
              </c:numCache>
            </c:numRef>
          </c:yVal>
          <c:smooth val="1"/>
          <c:extLst>
            <c:ext xmlns:c16="http://schemas.microsoft.com/office/drawing/2014/chart" uri="{C3380CC4-5D6E-409C-BE32-E72D297353CC}">
              <c16:uniqueId val="{00000004-0FAB-4FD5-9EEE-168524E0718B}"/>
            </c:ext>
          </c:extLst>
        </c:ser>
        <c:ser>
          <c:idx val="5"/>
          <c:order val="5"/>
          <c:spPr>
            <a:ln w="19050" cap="rnd">
              <a:solidFill>
                <a:schemeClr val="accent6"/>
              </a:solidFill>
              <a:prstDash val="sysDash"/>
              <a:round/>
            </a:ln>
            <a:effectLst/>
          </c:spPr>
          <c:marker>
            <c:symbol val="none"/>
          </c:marker>
          <c:xVal>
            <c:numRef>
              <c:f>'4'!$N$3:$N$23</c:f>
              <c:numCache>
                <c:formatCode>General</c:formatCode>
                <c:ptCount val="21"/>
                <c:pt idx="0">
                  <c:v>50</c:v>
                </c:pt>
                <c:pt idx="1">
                  <c:v>60</c:v>
                </c:pt>
                <c:pt idx="2">
                  <c:v>70</c:v>
                </c:pt>
                <c:pt idx="3">
                  <c:v>80</c:v>
                </c:pt>
                <c:pt idx="4">
                  <c:v>90</c:v>
                </c:pt>
                <c:pt idx="5">
                  <c:v>100</c:v>
                </c:pt>
                <c:pt idx="6">
                  <c:v>110</c:v>
                </c:pt>
                <c:pt idx="7">
                  <c:v>120</c:v>
                </c:pt>
                <c:pt idx="8">
                  <c:v>130</c:v>
                </c:pt>
                <c:pt idx="9">
                  <c:v>140</c:v>
                </c:pt>
                <c:pt idx="10">
                  <c:v>150</c:v>
                </c:pt>
                <c:pt idx="11">
                  <c:v>160</c:v>
                </c:pt>
                <c:pt idx="12">
                  <c:v>170</c:v>
                </c:pt>
                <c:pt idx="13">
                  <c:v>180</c:v>
                </c:pt>
                <c:pt idx="14">
                  <c:v>190</c:v>
                </c:pt>
                <c:pt idx="15">
                  <c:v>200</c:v>
                </c:pt>
                <c:pt idx="16">
                  <c:v>210</c:v>
                </c:pt>
                <c:pt idx="17">
                  <c:v>220</c:v>
                </c:pt>
                <c:pt idx="18">
                  <c:v>230</c:v>
                </c:pt>
                <c:pt idx="19">
                  <c:v>240</c:v>
                </c:pt>
                <c:pt idx="20">
                  <c:v>250</c:v>
                </c:pt>
              </c:numCache>
            </c:numRef>
          </c:xVal>
          <c:yVal>
            <c:numRef>
              <c:f>'4'!$T$3:$T$23</c:f>
              <c:numCache>
                <c:formatCode>General</c:formatCode>
                <c:ptCount val="21"/>
                <c:pt idx="0">
                  <c:v>-37800</c:v>
                </c:pt>
                <c:pt idx="1">
                  <c:v>-11800</c:v>
                </c:pt>
                <c:pt idx="2">
                  <c:v>11200</c:v>
                </c:pt>
                <c:pt idx="3">
                  <c:v>31200</c:v>
                </c:pt>
                <c:pt idx="4">
                  <c:v>48200</c:v>
                </c:pt>
                <c:pt idx="5">
                  <c:v>62200</c:v>
                </c:pt>
                <c:pt idx="6">
                  <c:v>73200</c:v>
                </c:pt>
                <c:pt idx="7">
                  <c:v>81200</c:v>
                </c:pt>
                <c:pt idx="8">
                  <c:v>86200</c:v>
                </c:pt>
                <c:pt idx="9">
                  <c:v>88200</c:v>
                </c:pt>
                <c:pt idx="10">
                  <c:v>87200</c:v>
                </c:pt>
                <c:pt idx="11">
                  <c:v>83200</c:v>
                </c:pt>
                <c:pt idx="12">
                  <c:v>76200</c:v>
                </c:pt>
                <c:pt idx="13">
                  <c:v>66200</c:v>
                </c:pt>
                <c:pt idx="14">
                  <c:v>53200</c:v>
                </c:pt>
                <c:pt idx="15">
                  <c:v>37200</c:v>
                </c:pt>
                <c:pt idx="16">
                  <c:v>18200</c:v>
                </c:pt>
                <c:pt idx="17">
                  <c:v>-3800</c:v>
                </c:pt>
                <c:pt idx="18">
                  <c:v>-28800</c:v>
                </c:pt>
                <c:pt idx="19">
                  <c:v>-56800</c:v>
                </c:pt>
                <c:pt idx="20">
                  <c:v>-87800</c:v>
                </c:pt>
              </c:numCache>
            </c:numRef>
          </c:yVal>
          <c:smooth val="1"/>
          <c:extLst>
            <c:ext xmlns:c16="http://schemas.microsoft.com/office/drawing/2014/chart" uri="{C3380CC4-5D6E-409C-BE32-E72D297353CC}">
              <c16:uniqueId val="{00000005-0FAB-4FD5-9EEE-168524E0718B}"/>
            </c:ext>
          </c:extLst>
        </c:ser>
        <c:ser>
          <c:idx val="6"/>
          <c:order val="6"/>
          <c:spPr>
            <a:ln w="19050" cap="rnd">
              <a:solidFill>
                <a:schemeClr val="accent1">
                  <a:lumMod val="60000"/>
                </a:schemeClr>
              </a:solidFill>
              <a:prstDash val="sysDash"/>
              <a:round/>
            </a:ln>
            <a:effectLst/>
          </c:spPr>
          <c:marker>
            <c:symbol val="none"/>
          </c:marker>
          <c:xVal>
            <c:numRef>
              <c:f>'4'!$N$3:$N$23</c:f>
              <c:numCache>
                <c:formatCode>General</c:formatCode>
                <c:ptCount val="21"/>
                <c:pt idx="0">
                  <c:v>50</c:v>
                </c:pt>
                <c:pt idx="1">
                  <c:v>60</c:v>
                </c:pt>
                <c:pt idx="2">
                  <c:v>70</c:v>
                </c:pt>
                <c:pt idx="3">
                  <c:v>80</c:v>
                </c:pt>
                <c:pt idx="4">
                  <c:v>90</c:v>
                </c:pt>
                <c:pt idx="5">
                  <c:v>100</c:v>
                </c:pt>
                <c:pt idx="6">
                  <c:v>110</c:v>
                </c:pt>
                <c:pt idx="7">
                  <c:v>120</c:v>
                </c:pt>
                <c:pt idx="8">
                  <c:v>130</c:v>
                </c:pt>
                <c:pt idx="9">
                  <c:v>140</c:v>
                </c:pt>
                <c:pt idx="10">
                  <c:v>150</c:v>
                </c:pt>
                <c:pt idx="11">
                  <c:v>160</c:v>
                </c:pt>
                <c:pt idx="12">
                  <c:v>170</c:v>
                </c:pt>
                <c:pt idx="13">
                  <c:v>180</c:v>
                </c:pt>
                <c:pt idx="14">
                  <c:v>190</c:v>
                </c:pt>
                <c:pt idx="15">
                  <c:v>200</c:v>
                </c:pt>
                <c:pt idx="16">
                  <c:v>210</c:v>
                </c:pt>
                <c:pt idx="17">
                  <c:v>220</c:v>
                </c:pt>
                <c:pt idx="18">
                  <c:v>230</c:v>
                </c:pt>
                <c:pt idx="19">
                  <c:v>240</c:v>
                </c:pt>
                <c:pt idx="20">
                  <c:v>250</c:v>
                </c:pt>
              </c:numCache>
            </c:numRef>
          </c:xVal>
          <c:yVal>
            <c:numRef>
              <c:f>'4'!$U$3:$U$23</c:f>
              <c:numCache>
                <c:formatCode>General</c:formatCode>
                <c:ptCount val="21"/>
                <c:pt idx="0">
                  <c:v>-51550</c:v>
                </c:pt>
                <c:pt idx="1">
                  <c:v>-24800</c:v>
                </c:pt>
                <c:pt idx="2">
                  <c:v>-1050</c:v>
                </c:pt>
                <c:pt idx="3">
                  <c:v>19700</c:v>
                </c:pt>
                <c:pt idx="4">
                  <c:v>37450</c:v>
                </c:pt>
                <c:pt idx="5">
                  <c:v>52200</c:v>
                </c:pt>
                <c:pt idx="6">
                  <c:v>63950</c:v>
                </c:pt>
                <c:pt idx="7">
                  <c:v>72700</c:v>
                </c:pt>
                <c:pt idx="8">
                  <c:v>78450</c:v>
                </c:pt>
                <c:pt idx="9">
                  <c:v>81200</c:v>
                </c:pt>
                <c:pt idx="10">
                  <c:v>80950</c:v>
                </c:pt>
                <c:pt idx="11">
                  <c:v>77700</c:v>
                </c:pt>
                <c:pt idx="12">
                  <c:v>71450</c:v>
                </c:pt>
                <c:pt idx="13">
                  <c:v>62200</c:v>
                </c:pt>
                <c:pt idx="14">
                  <c:v>49950</c:v>
                </c:pt>
                <c:pt idx="15">
                  <c:v>34700</c:v>
                </c:pt>
                <c:pt idx="16">
                  <c:v>16450</c:v>
                </c:pt>
                <c:pt idx="17">
                  <c:v>-4800</c:v>
                </c:pt>
                <c:pt idx="18">
                  <c:v>-29050</c:v>
                </c:pt>
                <c:pt idx="19">
                  <c:v>-56300</c:v>
                </c:pt>
                <c:pt idx="20">
                  <c:v>-86550</c:v>
                </c:pt>
              </c:numCache>
            </c:numRef>
          </c:yVal>
          <c:smooth val="1"/>
          <c:extLst>
            <c:ext xmlns:c16="http://schemas.microsoft.com/office/drawing/2014/chart" uri="{C3380CC4-5D6E-409C-BE32-E72D297353CC}">
              <c16:uniqueId val="{00000006-0FAB-4FD5-9EEE-168524E0718B}"/>
            </c:ext>
          </c:extLst>
        </c:ser>
        <c:ser>
          <c:idx val="7"/>
          <c:order val="7"/>
          <c:spPr>
            <a:ln w="19050" cap="rnd">
              <a:solidFill>
                <a:schemeClr val="accent2">
                  <a:lumMod val="60000"/>
                </a:schemeClr>
              </a:solidFill>
              <a:prstDash val="sysDash"/>
              <a:round/>
            </a:ln>
            <a:effectLst/>
          </c:spPr>
          <c:marker>
            <c:symbol val="none"/>
          </c:marker>
          <c:xVal>
            <c:numRef>
              <c:f>'4'!$N$3:$N$23</c:f>
              <c:numCache>
                <c:formatCode>General</c:formatCode>
                <c:ptCount val="21"/>
                <c:pt idx="0">
                  <c:v>50</c:v>
                </c:pt>
                <c:pt idx="1">
                  <c:v>60</c:v>
                </c:pt>
                <c:pt idx="2">
                  <c:v>70</c:v>
                </c:pt>
                <c:pt idx="3">
                  <c:v>80</c:v>
                </c:pt>
                <c:pt idx="4">
                  <c:v>90</c:v>
                </c:pt>
                <c:pt idx="5">
                  <c:v>100</c:v>
                </c:pt>
                <c:pt idx="6">
                  <c:v>110</c:v>
                </c:pt>
                <c:pt idx="7">
                  <c:v>120</c:v>
                </c:pt>
                <c:pt idx="8">
                  <c:v>130</c:v>
                </c:pt>
                <c:pt idx="9">
                  <c:v>140</c:v>
                </c:pt>
                <c:pt idx="10">
                  <c:v>150</c:v>
                </c:pt>
                <c:pt idx="11">
                  <c:v>160</c:v>
                </c:pt>
                <c:pt idx="12">
                  <c:v>170</c:v>
                </c:pt>
                <c:pt idx="13">
                  <c:v>180</c:v>
                </c:pt>
                <c:pt idx="14">
                  <c:v>190</c:v>
                </c:pt>
                <c:pt idx="15">
                  <c:v>200</c:v>
                </c:pt>
                <c:pt idx="16">
                  <c:v>210</c:v>
                </c:pt>
                <c:pt idx="17">
                  <c:v>220</c:v>
                </c:pt>
                <c:pt idx="18">
                  <c:v>230</c:v>
                </c:pt>
                <c:pt idx="19">
                  <c:v>240</c:v>
                </c:pt>
                <c:pt idx="20">
                  <c:v>250</c:v>
                </c:pt>
              </c:numCache>
            </c:numRef>
          </c:xVal>
          <c:yVal>
            <c:numRef>
              <c:f>'4'!$V$3:$V$23</c:f>
              <c:numCache>
                <c:formatCode>General</c:formatCode>
                <c:ptCount val="21"/>
                <c:pt idx="0">
                  <c:v>-65300</c:v>
                </c:pt>
                <c:pt idx="1">
                  <c:v>-37800</c:v>
                </c:pt>
                <c:pt idx="2">
                  <c:v>-13300</c:v>
                </c:pt>
                <c:pt idx="3">
                  <c:v>8200</c:v>
                </c:pt>
                <c:pt idx="4">
                  <c:v>26700</c:v>
                </c:pt>
                <c:pt idx="5">
                  <c:v>42200</c:v>
                </c:pt>
                <c:pt idx="6">
                  <c:v>54700</c:v>
                </c:pt>
                <c:pt idx="7">
                  <c:v>64200</c:v>
                </c:pt>
                <c:pt idx="8">
                  <c:v>70700</c:v>
                </c:pt>
                <c:pt idx="9">
                  <c:v>74200</c:v>
                </c:pt>
                <c:pt idx="10">
                  <c:v>74700</c:v>
                </c:pt>
                <c:pt idx="11">
                  <c:v>72200</c:v>
                </c:pt>
                <c:pt idx="12">
                  <c:v>66700</c:v>
                </c:pt>
                <c:pt idx="13">
                  <c:v>58200</c:v>
                </c:pt>
                <c:pt idx="14">
                  <c:v>46700</c:v>
                </c:pt>
                <c:pt idx="15">
                  <c:v>32200</c:v>
                </c:pt>
                <c:pt idx="16">
                  <c:v>14700</c:v>
                </c:pt>
                <c:pt idx="17">
                  <c:v>-5800</c:v>
                </c:pt>
                <c:pt idx="18">
                  <c:v>-29300</c:v>
                </c:pt>
                <c:pt idx="19">
                  <c:v>-55800</c:v>
                </c:pt>
                <c:pt idx="20">
                  <c:v>-85300</c:v>
                </c:pt>
              </c:numCache>
            </c:numRef>
          </c:yVal>
          <c:smooth val="1"/>
          <c:extLst>
            <c:ext xmlns:c16="http://schemas.microsoft.com/office/drawing/2014/chart" uri="{C3380CC4-5D6E-409C-BE32-E72D297353CC}">
              <c16:uniqueId val="{00000007-0FAB-4FD5-9EEE-168524E0718B}"/>
            </c:ext>
          </c:extLst>
        </c:ser>
        <c:ser>
          <c:idx val="8"/>
          <c:order val="8"/>
          <c:spPr>
            <a:ln w="28575" cap="rnd">
              <a:solidFill>
                <a:srgbClr val="C00000"/>
              </a:solidFill>
              <a:round/>
            </a:ln>
            <a:effectLst/>
          </c:spPr>
          <c:marker>
            <c:symbol val="none"/>
          </c:marker>
          <c:xVal>
            <c:numRef>
              <c:f>'4'!$F$3:$F$23</c:f>
              <c:numCache>
                <c:formatCode>General</c:formatCode>
                <c:ptCount val="21"/>
                <c:pt idx="0">
                  <c:v>50</c:v>
                </c:pt>
                <c:pt idx="1">
                  <c:v>60</c:v>
                </c:pt>
                <c:pt idx="2">
                  <c:v>70</c:v>
                </c:pt>
                <c:pt idx="3">
                  <c:v>80</c:v>
                </c:pt>
                <c:pt idx="4">
                  <c:v>90</c:v>
                </c:pt>
                <c:pt idx="5">
                  <c:v>100</c:v>
                </c:pt>
                <c:pt idx="6">
                  <c:v>110</c:v>
                </c:pt>
                <c:pt idx="7">
                  <c:v>120</c:v>
                </c:pt>
                <c:pt idx="8">
                  <c:v>130</c:v>
                </c:pt>
                <c:pt idx="9">
                  <c:v>140</c:v>
                </c:pt>
                <c:pt idx="10">
                  <c:v>150</c:v>
                </c:pt>
                <c:pt idx="11">
                  <c:v>160</c:v>
                </c:pt>
                <c:pt idx="12">
                  <c:v>170</c:v>
                </c:pt>
                <c:pt idx="13">
                  <c:v>180</c:v>
                </c:pt>
                <c:pt idx="14">
                  <c:v>190</c:v>
                </c:pt>
                <c:pt idx="15">
                  <c:v>200</c:v>
                </c:pt>
                <c:pt idx="16">
                  <c:v>210</c:v>
                </c:pt>
                <c:pt idx="17">
                  <c:v>220</c:v>
                </c:pt>
                <c:pt idx="18">
                  <c:v>230</c:v>
                </c:pt>
                <c:pt idx="19">
                  <c:v>240</c:v>
                </c:pt>
                <c:pt idx="20">
                  <c:v>250</c:v>
                </c:pt>
              </c:numCache>
            </c:numRef>
          </c:xVal>
          <c:yVal>
            <c:numRef>
              <c:f>'4'!$G$3:$G$23</c:f>
              <c:numCache>
                <c:formatCode>General</c:formatCode>
                <c:ptCount val="21"/>
                <c:pt idx="0">
                  <c:v>-10300</c:v>
                </c:pt>
                <c:pt idx="1">
                  <c:v>14200</c:v>
                </c:pt>
                <c:pt idx="2">
                  <c:v>35700</c:v>
                </c:pt>
                <c:pt idx="3">
                  <c:v>54200</c:v>
                </c:pt>
                <c:pt idx="4">
                  <c:v>69700</c:v>
                </c:pt>
                <c:pt idx="5">
                  <c:v>82200</c:v>
                </c:pt>
                <c:pt idx="6">
                  <c:v>91700</c:v>
                </c:pt>
                <c:pt idx="7">
                  <c:v>98200</c:v>
                </c:pt>
                <c:pt idx="8">
                  <c:v>101700</c:v>
                </c:pt>
                <c:pt idx="9">
                  <c:v>102200</c:v>
                </c:pt>
                <c:pt idx="10">
                  <c:v>99700</c:v>
                </c:pt>
                <c:pt idx="11">
                  <c:v>94200</c:v>
                </c:pt>
                <c:pt idx="12">
                  <c:v>85700</c:v>
                </c:pt>
                <c:pt idx="13">
                  <c:v>74200</c:v>
                </c:pt>
                <c:pt idx="14">
                  <c:v>59700</c:v>
                </c:pt>
                <c:pt idx="15">
                  <c:v>42200</c:v>
                </c:pt>
                <c:pt idx="16">
                  <c:v>21700</c:v>
                </c:pt>
                <c:pt idx="17">
                  <c:v>-1800</c:v>
                </c:pt>
                <c:pt idx="18">
                  <c:v>-28300</c:v>
                </c:pt>
                <c:pt idx="19">
                  <c:v>-57800</c:v>
                </c:pt>
                <c:pt idx="20">
                  <c:v>-90300</c:v>
                </c:pt>
              </c:numCache>
            </c:numRef>
          </c:yVal>
          <c:smooth val="1"/>
          <c:extLst>
            <c:ext xmlns:c16="http://schemas.microsoft.com/office/drawing/2014/chart" uri="{C3380CC4-5D6E-409C-BE32-E72D297353CC}">
              <c16:uniqueId val="{00000008-0FAB-4FD5-9EEE-168524E0718B}"/>
            </c:ext>
          </c:extLst>
        </c:ser>
        <c:ser>
          <c:idx val="9"/>
          <c:order val="9"/>
          <c:spPr>
            <a:ln w="19050" cap="rnd">
              <a:solidFill>
                <a:srgbClr val="C00000"/>
              </a:solidFill>
              <a:round/>
            </a:ln>
            <a:effectLst/>
          </c:spPr>
          <c:marker>
            <c:symbol val="none"/>
          </c:marker>
          <c:xVal>
            <c:numRef>
              <c:f>'4'!$Z$14:$Z$15</c:f>
              <c:numCache>
                <c:formatCode>0.00</c:formatCode>
                <c:ptCount val="2"/>
                <c:pt idx="0" formatCode="General">
                  <c:v>50</c:v>
                </c:pt>
                <c:pt idx="1">
                  <c:v>136.66666666666666</c:v>
                </c:pt>
              </c:numCache>
            </c:numRef>
          </c:xVal>
          <c:yVal>
            <c:numRef>
              <c:f>'4'!$AA$14:$AA$15</c:f>
              <c:numCache>
                <c:formatCode>0.00</c:formatCode>
                <c:ptCount val="2"/>
                <c:pt idx="0">
                  <c:v>102366.66666666669</c:v>
                </c:pt>
                <c:pt idx="1">
                  <c:v>102366.66666666669</c:v>
                </c:pt>
              </c:numCache>
            </c:numRef>
          </c:yVal>
          <c:smooth val="1"/>
          <c:extLst>
            <c:ext xmlns:c16="http://schemas.microsoft.com/office/drawing/2014/chart" uri="{C3380CC4-5D6E-409C-BE32-E72D297353CC}">
              <c16:uniqueId val="{00000009-0FAB-4FD5-9EEE-168524E0718B}"/>
            </c:ext>
          </c:extLst>
        </c:ser>
        <c:ser>
          <c:idx val="10"/>
          <c:order val="10"/>
          <c:spPr>
            <a:ln w="19050" cap="rnd">
              <a:solidFill>
                <a:srgbClr val="C00000"/>
              </a:solidFill>
              <a:round/>
            </a:ln>
            <a:effectLst/>
          </c:spPr>
          <c:marker>
            <c:symbol val="none"/>
          </c:marker>
          <c:dPt>
            <c:idx val="0"/>
            <c:marker>
              <c:symbol val="square"/>
              <c:size val="8"/>
              <c:spPr>
                <a:solidFill>
                  <a:srgbClr val="C00000"/>
                </a:solidFill>
                <a:ln w="9525">
                  <a:solidFill>
                    <a:schemeClr val="accent5">
                      <a:lumMod val="60000"/>
                    </a:schemeClr>
                  </a:solidFill>
                </a:ln>
                <a:effectLst/>
              </c:spPr>
            </c:marker>
            <c:bubble3D val="0"/>
            <c:extLst>
              <c:ext xmlns:c16="http://schemas.microsoft.com/office/drawing/2014/chart" uri="{C3380CC4-5D6E-409C-BE32-E72D297353CC}">
                <c16:uniqueId val="{0000000A-0FAB-4FD5-9EEE-168524E0718B}"/>
              </c:ext>
            </c:extLst>
          </c:dPt>
          <c:xVal>
            <c:numRef>
              <c:f>'4'!$Z$15:$Z$16</c:f>
              <c:numCache>
                <c:formatCode>0.00</c:formatCode>
                <c:ptCount val="2"/>
                <c:pt idx="0">
                  <c:v>136.66666666666666</c:v>
                </c:pt>
                <c:pt idx="1">
                  <c:v>136.66666666666666</c:v>
                </c:pt>
              </c:numCache>
            </c:numRef>
          </c:xVal>
          <c:yVal>
            <c:numRef>
              <c:f>'4'!$AA$15:$AA$16</c:f>
              <c:numCache>
                <c:formatCode>General</c:formatCode>
                <c:ptCount val="2"/>
                <c:pt idx="0" formatCode="0.00">
                  <c:v>102366.66666666669</c:v>
                </c:pt>
                <c:pt idx="1">
                  <c:v>0</c:v>
                </c:pt>
              </c:numCache>
            </c:numRef>
          </c:yVal>
          <c:smooth val="1"/>
          <c:extLst>
            <c:ext xmlns:c16="http://schemas.microsoft.com/office/drawing/2014/chart" uri="{C3380CC4-5D6E-409C-BE32-E72D297353CC}">
              <c16:uniqueId val="{0000000B-0FAB-4FD5-9EEE-168524E0718B}"/>
            </c:ext>
          </c:extLst>
        </c:ser>
        <c:ser>
          <c:idx val="11"/>
          <c:order val="11"/>
          <c:spPr>
            <a:ln w="19050" cap="rnd">
              <a:noFill/>
              <a:round/>
            </a:ln>
            <a:effectLst/>
          </c:spPr>
          <c:marker>
            <c:symbol val="square"/>
            <c:size val="7"/>
            <c:spPr>
              <a:solidFill>
                <a:schemeClr val="bg1"/>
              </a:solidFill>
              <a:ln w="9525">
                <a:solidFill>
                  <a:srgbClr val="92D050"/>
                </a:solidFill>
              </a:ln>
              <a:effectLst/>
            </c:spPr>
          </c:marker>
          <c:xVal>
            <c:numRef>
              <c:f>'4'!$Z$4:$Z$11</c:f>
              <c:numCache>
                <c:formatCode>0.00</c:formatCode>
                <c:ptCount val="8"/>
                <c:pt idx="0">
                  <c:v>129.16666666666666</c:v>
                </c:pt>
                <c:pt idx="1">
                  <c:v>131.66666666666666</c:v>
                </c:pt>
                <c:pt idx="2">
                  <c:v>134.16666666666666</c:v>
                </c:pt>
                <c:pt idx="3">
                  <c:v>136.66666666666666</c:v>
                </c:pt>
                <c:pt idx="4">
                  <c:v>139.16666666666666</c:v>
                </c:pt>
                <c:pt idx="5">
                  <c:v>141.66666666666666</c:v>
                </c:pt>
                <c:pt idx="6">
                  <c:v>144.16666666666666</c:v>
                </c:pt>
                <c:pt idx="7">
                  <c:v>146.66666666666666</c:v>
                </c:pt>
              </c:numCache>
            </c:numRef>
          </c:xVal>
          <c:yVal>
            <c:numRef>
              <c:f>'4'!$AA$4:$AA$11</c:f>
              <c:numCache>
                <c:formatCode>General</c:formatCode>
                <c:ptCount val="8"/>
                <c:pt idx="0">
                  <c:v>124960.41666666666</c:v>
                </c:pt>
                <c:pt idx="1">
                  <c:v>117241.66666666666</c:v>
                </c:pt>
                <c:pt idx="2">
                  <c:v>109710.41666666669</c:v>
                </c:pt>
                <c:pt idx="3">
                  <c:v>102366.66666666669</c:v>
                </c:pt>
                <c:pt idx="4">
                  <c:v>95210.416666666686</c:v>
                </c:pt>
                <c:pt idx="5">
                  <c:v>88241.666666666686</c:v>
                </c:pt>
                <c:pt idx="6">
                  <c:v>81460.416666666686</c:v>
                </c:pt>
                <c:pt idx="7">
                  <c:v>74866.666666666686</c:v>
                </c:pt>
              </c:numCache>
            </c:numRef>
          </c:yVal>
          <c:smooth val="1"/>
          <c:extLst>
            <c:ext xmlns:c16="http://schemas.microsoft.com/office/drawing/2014/chart" uri="{C3380CC4-5D6E-409C-BE32-E72D297353CC}">
              <c16:uniqueId val="{0000000C-0FAB-4FD5-9EEE-168524E0718B}"/>
            </c:ext>
          </c:extLst>
        </c:ser>
        <c:dLbls>
          <c:showLegendKey val="0"/>
          <c:showVal val="0"/>
          <c:showCatName val="0"/>
          <c:showSerName val="0"/>
          <c:showPercent val="0"/>
          <c:showBubbleSize val="0"/>
        </c:dLbls>
        <c:axId val="251329967"/>
        <c:axId val="251330383"/>
      </c:scatterChart>
      <c:valAx>
        <c:axId val="251329967"/>
        <c:scaling>
          <c:orientation val="minMax"/>
          <c:max val="250"/>
          <c:min val="50"/>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crossAx val="251330383"/>
        <c:crosses val="autoZero"/>
        <c:crossBetween val="midCat"/>
      </c:valAx>
      <c:valAx>
        <c:axId val="251330383"/>
        <c:scaling>
          <c:orientation val="minMax"/>
          <c:min val="-50000"/>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crossAx val="251329967"/>
        <c:crosses val="autoZero"/>
        <c:crossBetween val="midCat"/>
      </c:valAx>
      <c:spPr>
        <a:noFill/>
        <a:ln>
          <a:noFill/>
        </a:ln>
        <a:effectLst/>
      </c:spPr>
    </c:plotArea>
    <c:plotVisOnly val="1"/>
    <c:dispBlanksAs val="gap"/>
    <c:showDLblsOverMax val="0"/>
    <c:extLst>
      <c:ext uri="{0b15fc19-7d7d-44ad-8c2d-2c3a37ce22c3}">
        <chartProps xmlns="https://web.wps.cn/et/2018/main" chartId="{5866b730-2329-42c6-9ba9-0dc0a221fb8c}"/>
      </c:ext>
    </c:extLst>
  </c:chart>
  <c:spPr>
    <a:solidFill>
      <a:schemeClr val="bg1"/>
    </a:solidFill>
    <a:ln w="9525" cap="flat" cmpd="sng" algn="ctr">
      <a:solidFill>
        <a:schemeClr val="tx1">
          <a:lumMod val="15000"/>
          <a:lumOff val="85000"/>
        </a:schemeClr>
      </a:solidFill>
      <a:round/>
    </a:ln>
    <a:effectLst/>
  </c:spPr>
  <c:txPr>
    <a:bodyPr/>
    <a:lstStyle/>
    <a:p>
      <a:pPr>
        <a:defRPr lang="zh-CN"/>
      </a:pPr>
      <a:endParaRPr lang="zh-CN"/>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scatterChart>
        <c:scatterStyle val="lineMarker"/>
        <c:varyColors val="0"/>
        <c:ser>
          <c:idx val="0"/>
          <c:order val="0"/>
          <c:spPr>
            <a:ln w="19050" cap="rnd">
              <a:solidFill>
                <a:schemeClr val="accent1"/>
              </a:solidFill>
              <a:round/>
            </a:ln>
            <a:effectLst/>
          </c:spPr>
          <c:marker>
            <c:symbol val="none"/>
          </c:marker>
          <c:xVal>
            <c:numRef>
              <c:f>'5'!$H$5:$H$6</c:f>
              <c:numCache>
                <c:formatCode>0_ </c:formatCode>
                <c:ptCount val="2"/>
                <c:pt idx="0">
                  <c:v>0</c:v>
                </c:pt>
                <c:pt idx="1">
                  <c:v>20000</c:v>
                </c:pt>
              </c:numCache>
            </c:numRef>
          </c:xVal>
          <c:yVal>
            <c:numRef>
              <c:f>'5'!$I$5:$I$6</c:f>
              <c:numCache>
                <c:formatCode>0</c:formatCode>
                <c:ptCount val="2"/>
                <c:pt idx="0">
                  <c:v>640000</c:v>
                </c:pt>
                <c:pt idx="1">
                  <c:v>3440000</c:v>
                </c:pt>
              </c:numCache>
            </c:numRef>
          </c:yVal>
          <c:smooth val="0"/>
          <c:extLst>
            <c:ext xmlns:c16="http://schemas.microsoft.com/office/drawing/2014/chart" uri="{C3380CC4-5D6E-409C-BE32-E72D297353CC}">
              <c16:uniqueId val="{00000000-B6E8-48C9-9A24-62A112334237}"/>
            </c:ext>
          </c:extLst>
        </c:ser>
        <c:ser>
          <c:idx val="1"/>
          <c:order val="1"/>
          <c:spPr>
            <a:ln w="19050" cap="rnd">
              <a:solidFill>
                <a:schemeClr val="accent2"/>
              </a:solidFill>
              <a:round/>
            </a:ln>
            <a:effectLst/>
          </c:spPr>
          <c:marker>
            <c:symbol val="none"/>
          </c:marker>
          <c:xVal>
            <c:numRef>
              <c:f>'5'!$H$5:$H$6</c:f>
              <c:numCache>
                <c:formatCode>0_ </c:formatCode>
                <c:ptCount val="2"/>
                <c:pt idx="0">
                  <c:v>0</c:v>
                </c:pt>
                <c:pt idx="1">
                  <c:v>20000</c:v>
                </c:pt>
              </c:numCache>
            </c:numRef>
          </c:xVal>
          <c:yVal>
            <c:numRef>
              <c:f>'5'!$J$5:$J$6</c:f>
              <c:numCache>
                <c:formatCode>0</c:formatCode>
                <c:ptCount val="2"/>
                <c:pt idx="0">
                  <c:v>200000</c:v>
                </c:pt>
                <c:pt idx="1">
                  <c:v>5400000</c:v>
                </c:pt>
              </c:numCache>
            </c:numRef>
          </c:yVal>
          <c:smooth val="0"/>
          <c:extLst>
            <c:ext xmlns:c16="http://schemas.microsoft.com/office/drawing/2014/chart" uri="{C3380CC4-5D6E-409C-BE32-E72D297353CC}">
              <c16:uniqueId val="{00000002-B6E8-48C9-9A24-62A112334237}"/>
            </c:ext>
          </c:extLst>
        </c:ser>
        <c:ser>
          <c:idx val="2"/>
          <c:order val="2"/>
          <c:spPr>
            <a:ln w="19050" cap="rnd">
              <a:solidFill>
                <a:schemeClr val="accent3"/>
              </a:solidFill>
              <a:round/>
            </a:ln>
            <a:effectLst/>
          </c:spPr>
          <c:marker>
            <c:symbol val="none"/>
          </c:marker>
          <c:xVal>
            <c:numRef>
              <c:f>'5'!$H$12:$H$14</c:f>
              <c:numCache>
                <c:formatCode>0</c:formatCode>
                <c:ptCount val="3"/>
                <c:pt idx="0">
                  <c:v>3666.67</c:v>
                </c:pt>
                <c:pt idx="1">
                  <c:v>3666.67</c:v>
                </c:pt>
                <c:pt idx="2">
                  <c:v>3666.67</c:v>
                </c:pt>
              </c:numCache>
            </c:numRef>
          </c:xVal>
          <c:yVal>
            <c:numRef>
              <c:f>'5'!$I$12:$I$14</c:f>
              <c:numCache>
                <c:formatCode>0</c:formatCode>
                <c:ptCount val="3"/>
                <c:pt idx="0">
                  <c:v>6000000</c:v>
                </c:pt>
                <c:pt idx="1">
                  <c:v>1153334.2000000002</c:v>
                </c:pt>
                <c:pt idx="2">
                  <c:v>0</c:v>
                </c:pt>
              </c:numCache>
            </c:numRef>
          </c:yVal>
          <c:smooth val="0"/>
          <c:extLst>
            <c:ext xmlns:c16="http://schemas.microsoft.com/office/drawing/2014/chart" uri="{C3380CC4-5D6E-409C-BE32-E72D297353CC}">
              <c16:uniqueId val="{00000003-B6E8-48C9-9A24-62A112334237}"/>
            </c:ext>
          </c:extLst>
        </c:ser>
        <c:ser>
          <c:idx val="3"/>
          <c:order val="3"/>
          <c:spPr>
            <a:ln w="19050" cap="rnd">
              <a:solidFill>
                <a:schemeClr val="accent4"/>
              </a:solidFill>
              <a:round/>
            </a:ln>
            <a:effectLst/>
          </c:spPr>
          <c:marker>
            <c:symbol val="none"/>
          </c:marker>
          <c:xVal>
            <c:numRef>
              <c:f>'5'!$H$17:$H$20</c:f>
              <c:numCache>
                <c:formatCode>0</c:formatCode>
                <c:ptCount val="4"/>
                <c:pt idx="0">
                  <c:v>16000</c:v>
                </c:pt>
                <c:pt idx="1">
                  <c:v>16000</c:v>
                </c:pt>
                <c:pt idx="2">
                  <c:v>16000</c:v>
                </c:pt>
                <c:pt idx="3">
                  <c:v>16000</c:v>
                </c:pt>
              </c:numCache>
            </c:numRef>
          </c:xVal>
          <c:yVal>
            <c:numRef>
              <c:f>'5'!$I$17:$I$20</c:f>
              <c:numCache>
                <c:formatCode>0</c:formatCode>
                <c:ptCount val="4"/>
                <c:pt idx="0">
                  <c:v>6000000</c:v>
                </c:pt>
                <c:pt idx="1">
                  <c:v>2880000</c:v>
                </c:pt>
                <c:pt idx="2">
                  <c:v>4360000</c:v>
                </c:pt>
                <c:pt idx="3">
                  <c:v>0</c:v>
                </c:pt>
              </c:numCache>
            </c:numRef>
          </c:yVal>
          <c:smooth val="0"/>
          <c:extLst>
            <c:ext xmlns:c16="http://schemas.microsoft.com/office/drawing/2014/chart" uri="{C3380CC4-5D6E-409C-BE32-E72D297353CC}">
              <c16:uniqueId val="{00000004-B6E8-48C9-9A24-62A112334237}"/>
            </c:ext>
          </c:extLst>
        </c:ser>
        <c:ser>
          <c:idx val="4"/>
          <c:order val="4"/>
          <c:spPr>
            <a:ln w="19050" cap="rnd">
              <a:solidFill>
                <a:schemeClr val="accent5"/>
              </a:solidFill>
              <a:round/>
            </a:ln>
            <a:effectLst/>
          </c:spPr>
          <c:marker>
            <c:symbol val="square"/>
            <c:size val="10"/>
            <c:spPr>
              <a:solidFill>
                <a:srgbClr val="C00000"/>
              </a:solidFill>
              <a:ln w="9525">
                <a:solidFill>
                  <a:schemeClr val="accent5"/>
                </a:solidFill>
              </a:ln>
              <a:effectLst/>
            </c:spPr>
          </c:marker>
          <c:xVal>
            <c:numRef>
              <c:f>'5'!$N$5:$N$9</c:f>
              <c:numCache>
                <c:formatCode>General</c:formatCode>
                <c:ptCount val="5"/>
                <c:pt idx="0">
                  <c:v>3384.62</c:v>
                </c:pt>
                <c:pt idx="1">
                  <c:v>3666.67</c:v>
                </c:pt>
                <c:pt idx="2">
                  <c:v>4000</c:v>
                </c:pt>
                <c:pt idx="3">
                  <c:v>4400</c:v>
                </c:pt>
                <c:pt idx="4">
                  <c:v>4888.8900000000003</c:v>
                </c:pt>
              </c:numCache>
            </c:numRef>
          </c:xVal>
          <c:yVal>
            <c:numRef>
              <c:f>'5'!$O$5:$O$9</c:f>
              <c:numCache>
                <c:formatCode>General</c:formatCode>
                <c:ptCount val="5"/>
                <c:pt idx="0">
                  <c:v>1080001.2</c:v>
                </c:pt>
                <c:pt idx="1">
                  <c:v>1153334.2000000002</c:v>
                </c:pt>
                <c:pt idx="2">
                  <c:v>1240000</c:v>
                </c:pt>
                <c:pt idx="3">
                  <c:v>1344000</c:v>
                </c:pt>
                <c:pt idx="4">
                  <c:v>1471111.4000000001</c:v>
                </c:pt>
              </c:numCache>
            </c:numRef>
          </c:yVal>
          <c:smooth val="0"/>
          <c:extLst>
            <c:ext xmlns:c16="http://schemas.microsoft.com/office/drawing/2014/chart" uri="{C3380CC4-5D6E-409C-BE32-E72D297353CC}">
              <c16:uniqueId val="{00000005-B6E8-48C9-9A24-62A112334237}"/>
            </c:ext>
          </c:extLst>
        </c:ser>
        <c:dLbls>
          <c:showLegendKey val="0"/>
          <c:showVal val="0"/>
          <c:showCatName val="0"/>
          <c:showSerName val="0"/>
          <c:showPercent val="0"/>
          <c:showBubbleSize val="0"/>
        </c:dLbls>
        <c:axId val="1624956943"/>
        <c:axId val="1624949871"/>
      </c:scatterChart>
      <c:valAx>
        <c:axId val="1624956943"/>
        <c:scaling>
          <c:orientation val="minMax"/>
          <c:max val="20000"/>
        </c:scaling>
        <c:delete val="0"/>
        <c:axPos val="b"/>
        <c:majorGridlines>
          <c:spPr>
            <a:ln w="9525" cap="flat" cmpd="sng" algn="ctr">
              <a:solidFill>
                <a:schemeClr val="tx1">
                  <a:lumMod val="15000"/>
                  <a:lumOff val="85000"/>
                </a:schemeClr>
              </a:solidFill>
              <a:round/>
            </a:ln>
            <a:effectLst/>
          </c:spPr>
        </c:majorGridlines>
        <c:numFmt formatCode="0_ "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624949871"/>
        <c:crosses val="autoZero"/>
        <c:crossBetween val="midCat"/>
      </c:valAx>
      <c:valAx>
        <c:axId val="1624949871"/>
        <c:scaling>
          <c:orientation val="minMax"/>
          <c:max val="600000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62495694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scatterChart>
        <c:scatterStyle val="lineMarker"/>
        <c:varyColors val="0"/>
        <c:ser>
          <c:idx val="0"/>
          <c:order val="0"/>
          <c:spPr>
            <a:ln w="19050" cap="rnd">
              <a:solidFill>
                <a:schemeClr val="accent1"/>
              </a:solidFill>
              <a:round/>
            </a:ln>
            <a:effectLst/>
          </c:spPr>
          <c:marker>
            <c:symbol val="none"/>
          </c:marker>
          <c:dPt>
            <c:idx val="4"/>
            <c:marker>
              <c:symbol val="none"/>
            </c:marker>
            <c:bubble3D val="0"/>
            <c:spPr>
              <a:ln w="19050" cap="rnd">
                <a:noFill/>
                <a:round/>
              </a:ln>
              <a:effectLst/>
            </c:spPr>
            <c:extLst>
              <c:ext xmlns:c16="http://schemas.microsoft.com/office/drawing/2014/chart" uri="{C3380CC4-5D6E-409C-BE32-E72D297353CC}">
                <c16:uniqueId val="{00000003-CA03-4BF2-8382-A4B74344DF09}"/>
              </c:ext>
            </c:extLst>
          </c:dPt>
          <c:xVal>
            <c:numRef>
              <c:f>'5'!$J$21:$J$26</c:f>
              <c:numCache>
                <c:formatCode>0_ </c:formatCode>
                <c:ptCount val="6"/>
                <c:pt idx="0">
                  <c:v>0</c:v>
                </c:pt>
                <c:pt idx="1">
                  <c:v>9999.9999000000007</c:v>
                </c:pt>
                <c:pt idx="2">
                  <c:v>10000</c:v>
                </c:pt>
                <c:pt idx="3">
                  <c:v>14999.999900000001</c:v>
                </c:pt>
                <c:pt idx="4">
                  <c:v>15000</c:v>
                </c:pt>
                <c:pt idx="5">
                  <c:v>20000</c:v>
                </c:pt>
              </c:numCache>
            </c:numRef>
          </c:xVal>
          <c:yVal>
            <c:numRef>
              <c:f>'5'!$K$21:$K$26</c:f>
              <c:numCache>
                <c:formatCode>General</c:formatCode>
                <c:ptCount val="6"/>
                <c:pt idx="0">
                  <c:v>200000</c:v>
                </c:pt>
                <c:pt idx="1">
                  <c:v>2799999.9740000004</c:v>
                </c:pt>
                <c:pt idx="2">
                  <c:v>2150000</c:v>
                </c:pt>
                <c:pt idx="3">
                  <c:v>3124999.9805000001</c:v>
                </c:pt>
                <c:pt idx="4">
                  <c:v>2150000</c:v>
                </c:pt>
                <c:pt idx="5">
                  <c:v>2800000</c:v>
                </c:pt>
              </c:numCache>
            </c:numRef>
          </c:yVal>
          <c:smooth val="0"/>
          <c:extLst>
            <c:ext xmlns:c16="http://schemas.microsoft.com/office/drawing/2014/chart" uri="{C3380CC4-5D6E-409C-BE32-E72D297353CC}">
              <c16:uniqueId val="{00000000-CA03-4BF2-8382-A4B74344DF09}"/>
            </c:ext>
          </c:extLst>
        </c:ser>
        <c:ser>
          <c:idx val="1"/>
          <c:order val="1"/>
          <c:spPr>
            <a:ln w="19050" cap="rnd">
              <a:solidFill>
                <a:schemeClr val="accent2"/>
              </a:solidFill>
              <a:round/>
            </a:ln>
            <a:effectLst/>
          </c:spPr>
          <c:marker>
            <c:symbol val="none"/>
          </c:marker>
          <c:xVal>
            <c:numRef>
              <c:f>'5'!$H$5:$H$6</c:f>
              <c:numCache>
                <c:formatCode>0_ </c:formatCode>
                <c:ptCount val="2"/>
                <c:pt idx="0">
                  <c:v>0</c:v>
                </c:pt>
                <c:pt idx="1">
                  <c:v>20000</c:v>
                </c:pt>
              </c:numCache>
            </c:numRef>
          </c:xVal>
          <c:yVal>
            <c:numRef>
              <c:f>'5'!$I$5:$I$6</c:f>
              <c:numCache>
                <c:formatCode>0</c:formatCode>
                <c:ptCount val="2"/>
                <c:pt idx="0">
                  <c:v>640000</c:v>
                </c:pt>
                <c:pt idx="1">
                  <c:v>3440000</c:v>
                </c:pt>
              </c:numCache>
            </c:numRef>
          </c:yVal>
          <c:smooth val="0"/>
          <c:extLst>
            <c:ext xmlns:c16="http://schemas.microsoft.com/office/drawing/2014/chart" uri="{C3380CC4-5D6E-409C-BE32-E72D297353CC}">
              <c16:uniqueId val="{00000002-CA03-4BF2-8382-A4B74344DF09}"/>
            </c:ext>
          </c:extLst>
        </c:ser>
        <c:dLbls>
          <c:showLegendKey val="0"/>
          <c:showVal val="0"/>
          <c:showCatName val="0"/>
          <c:showSerName val="0"/>
          <c:showPercent val="0"/>
          <c:showBubbleSize val="0"/>
        </c:dLbls>
        <c:axId val="316636431"/>
        <c:axId val="316640175"/>
      </c:scatterChart>
      <c:valAx>
        <c:axId val="316636431"/>
        <c:scaling>
          <c:orientation val="minMax"/>
        </c:scaling>
        <c:delete val="0"/>
        <c:axPos val="b"/>
        <c:majorGridlines>
          <c:spPr>
            <a:ln w="9525" cap="flat" cmpd="sng" algn="ctr">
              <a:solidFill>
                <a:schemeClr val="tx1">
                  <a:lumMod val="15000"/>
                  <a:lumOff val="85000"/>
                </a:schemeClr>
              </a:solidFill>
              <a:round/>
            </a:ln>
            <a:effectLst/>
          </c:spPr>
        </c:majorGridlines>
        <c:numFmt formatCode="0_ "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316640175"/>
        <c:crosses val="autoZero"/>
        <c:crossBetween val="midCat"/>
      </c:valAx>
      <c:valAx>
        <c:axId val="316640175"/>
        <c:scaling>
          <c:orientation val="minMax"/>
          <c:max val="60000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316636431"/>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List" dx="22" fmlaLink="$C$46" fmlaRange="$E$69:$E$72" noThreeD="1" sel="2" val="0"/>
</file>

<file path=xl/ctrlProps/ctrlProp2.xml><?xml version="1.0" encoding="utf-8"?>
<formControlPr xmlns="http://schemas.microsoft.com/office/spreadsheetml/2009/9/main" objectType="Spin" dx="22" fmlaLink="$C$44" inc="100" max="4000" page="10" val="800"/>
</file>

<file path=xl/ctrlProps/ctrlProp3.xml><?xml version="1.0" encoding="utf-8"?>
<formControlPr xmlns="http://schemas.microsoft.com/office/spreadsheetml/2009/9/main" objectType="List" dx="22" fmlaLink="$F$8" fmlaRange="$F$9:$F$12" noThreeD="1" sel="3" val="0"/>
</file>

<file path=xl/ctrlProps/ctrlProp4.xml><?xml version="1.0" encoding="utf-8"?>
<formControlPr xmlns="http://schemas.microsoft.com/office/spreadsheetml/2009/9/main" objectType="Spin" dx="22" fmlaLink="$E$4" inc="200" max="4000" page="10" val="3600"/>
</file>

<file path=xl/ctrlProps/ctrlProp5.xml><?xml version="1.0" encoding="utf-8"?>
<formControlPr xmlns="http://schemas.microsoft.com/office/spreadsheetml/2009/9/main" objectType="Spin" dx="22" fmlaLink="$C$4" inc="5" max="60" min="25" page="10" val="40"/>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4.png"/><Relationship Id="rId5" Type="http://schemas.openxmlformats.org/officeDocument/2006/relationships/image" Target="../media/image3.png"/><Relationship Id="rId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image" Target="../media/image7.emf"/><Relationship Id="rId7" Type="http://schemas.openxmlformats.org/officeDocument/2006/relationships/image" Target="../media/image8.png"/><Relationship Id="rId2" Type="http://schemas.openxmlformats.org/officeDocument/2006/relationships/image" Target="../media/image6.emf"/><Relationship Id="rId1" Type="http://schemas.openxmlformats.org/officeDocument/2006/relationships/image" Target="../media/image5.png"/><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4.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chart" Target="../charts/chart7.xml"/><Relationship Id="rId1" Type="http://schemas.openxmlformats.org/officeDocument/2006/relationships/image" Target="../media/image10.emf"/><Relationship Id="rId4" Type="http://schemas.openxmlformats.org/officeDocument/2006/relationships/image" Target="../media/image12.png"/></Relationships>
</file>

<file path=xl/drawings/_rels/drawing5.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image" Target="../media/image16.png"/><Relationship Id="rId1" Type="http://schemas.openxmlformats.org/officeDocument/2006/relationships/image" Target="../media/image15.emf"/><Relationship Id="rId4" Type="http://schemas.openxmlformats.org/officeDocument/2006/relationships/chart" Target="../charts/chart9.xml"/></Relationships>
</file>

<file path=xl/drawings/_rels/drawing6.xml.rels><?xml version="1.0" encoding="UTF-8" standalone="yes"?>
<Relationships xmlns="http://schemas.openxmlformats.org/package/2006/relationships"><Relationship Id="rId8" Type="http://schemas.openxmlformats.org/officeDocument/2006/relationships/image" Target="../media/image22.png"/><Relationship Id="rId3" Type="http://schemas.openxmlformats.org/officeDocument/2006/relationships/chart" Target="../charts/chart10.xml"/><Relationship Id="rId7" Type="http://schemas.openxmlformats.org/officeDocument/2006/relationships/image" Target="../media/image21.png"/><Relationship Id="rId2" Type="http://schemas.openxmlformats.org/officeDocument/2006/relationships/image" Target="../media/image18.emf"/><Relationship Id="rId1" Type="http://schemas.openxmlformats.org/officeDocument/2006/relationships/image" Target="../media/image17.emf"/><Relationship Id="rId6" Type="http://schemas.openxmlformats.org/officeDocument/2006/relationships/chart" Target="../charts/chart11.xml"/><Relationship Id="rId5" Type="http://schemas.openxmlformats.org/officeDocument/2006/relationships/image" Target="../media/image20.png"/><Relationship Id="rId4" Type="http://schemas.openxmlformats.org/officeDocument/2006/relationships/image" Target="../media/image19.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9.emf"/></Relationships>
</file>

<file path=xl/drawings/_rels/vmlDrawing4.vml.rels><?xml version="1.0" encoding="UTF-8" standalone="yes"?>
<Relationships xmlns="http://schemas.openxmlformats.org/package/2006/relationships"><Relationship Id="rId2" Type="http://schemas.openxmlformats.org/officeDocument/2006/relationships/image" Target="../media/image14.emf"/><Relationship Id="rId1" Type="http://schemas.openxmlformats.org/officeDocument/2006/relationships/image" Target="../media/image13.emf"/></Relationships>
</file>

<file path=xl/drawings/drawing1.xml><?xml version="1.0" encoding="utf-8"?>
<xdr:wsDr xmlns:xdr="http://schemas.openxmlformats.org/drawingml/2006/spreadsheetDrawing" xmlns:a="http://schemas.openxmlformats.org/drawingml/2006/main">
  <xdr:twoCellAnchor>
    <xdr:from>
      <xdr:col>0</xdr:col>
      <xdr:colOff>333373</xdr:colOff>
      <xdr:row>1</xdr:row>
      <xdr:rowOff>47625</xdr:rowOff>
    </xdr:from>
    <xdr:to>
      <xdr:col>8</xdr:col>
      <xdr:colOff>330200</xdr:colOff>
      <xdr:row>39</xdr:row>
      <xdr:rowOff>133350</xdr:rowOff>
    </xdr:to>
    <xdr:grpSp>
      <xdr:nvGrpSpPr>
        <xdr:cNvPr id="2" name="组合 1">
          <a:extLst>
            <a:ext uri="{FF2B5EF4-FFF2-40B4-BE49-F238E27FC236}">
              <a16:creationId xmlns:a16="http://schemas.microsoft.com/office/drawing/2014/main" id="{00000000-0008-0000-0000-000002000000}"/>
            </a:ext>
          </a:extLst>
        </xdr:cNvPr>
        <xdr:cNvGrpSpPr/>
      </xdr:nvGrpSpPr>
      <xdr:grpSpPr>
        <a:xfrm>
          <a:off x="333373" y="211849"/>
          <a:ext cx="7146051" cy="6326242"/>
          <a:chOff x="333373" y="212725"/>
          <a:chExt cx="5483227" cy="6359525"/>
        </a:xfrm>
      </xdr:grpSpPr>
      <xdr:sp macro="" textlink="">
        <xdr:nvSpPr>
          <xdr:cNvPr id="3" name="Text Box 1">
            <a:extLst>
              <a:ext uri="{FF2B5EF4-FFF2-40B4-BE49-F238E27FC236}">
                <a16:creationId xmlns:a16="http://schemas.microsoft.com/office/drawing/2014/main" id="{00000000-0008-0000-0000-000003000000}"/>
              </a:ext>
            </a:extLst>
          </xdr:cNvPr>
          <xdr:cNvSpPr txBox="1">
            <a:spLocks noChangeArrowheads="1"/>
          </xdr:cNvSpPr>
        </xdr:nvSpPr>
        <xdr:spPr bwMode="auto">
          <a:xfrm>
            <a:off x="333373" y="212725"/>
            <a:ext cx="5483227" cy="6359525"/>
          </a:xfrm>
          <a:prstGeom prst="rect">
            <a:avLst/>
          </a:prstGeom>
          <a:solidFill>
            <a:schemeClr val="accent1">
              <a:lumMod val="20000"/>
              <a:lumOff val="80000"/>
            </a:schemeClr>
          </a:solidFill>
          <a:ln w="9525">
            <a:solidFill>
              <a:srgbClr xmlns:mc="http://schemas.openxmlformats.org/markup-compatibility/2006" xmlns:a14="http://schemas.microsoft.com/office/drawing/2010/main" val="000000" mc:Ignorable="a14" a14:legacySpreadsheetColorIndex="64"/>
            </a:solidFill>
            <a:miter lim="800000"/>
            <a:headEnd/>
            <a:tailEnd/>
          </a:ln>
          <a:effectLst>
            <a:outerShdw dist="35921" dir="2700000" algn="ctr" rotWithShape="0">
              <a:srgbClr val="808080"/>
            </a:outerShdw>
          </a:effectLst>
        </xdr:spPr>
        <xdr:txBody>
          <a:bodyPr vertOverflow="clip" wrap="square" lIns="27432" tIns="18288" rIns="0" bIns="0" anchor="t" upright="1"/>
          <a:lstStyle/>
          <a:p>
            <a:r>
              <a:rPr lang="zh-CN" altLang="zh-CN" sz="1100">
                <a:effectLst/>
                <a:latin typeface="+mn-ea"/>
                <a:ea typeface="+mn-ea"/>
                <a:cs typeface="+mn-cs"/>
              </a:rPr>
              <a:t>【例</a:t>
            </a:r>
            <a:r>
              <a:rPr lang="en-US" altLang="zh-CN" sz="1100">
                <a:effectLst/>
                <a:latin typeface="+mn-ea"/>
                <a:ea typeface="+mn-ea"/>
                <a:cs typeface="+mn-cs"/>
              </a:rPr>
              <a:t>7-1</a:t>
            </a:r>
            <a:r>
              <a:rPr lang="zh-CN" altLang="zh-CN" sz="1100">
                <a:effectLst/>
                <a:latin typeface="+mn-ea"/>
                <a:ea typeface="+mn-ea"/>
                <a:cs typeface="+mn-cs"/>
              </a:rPr>
              <a:t>】</a:t>
            </a:r>
            <a:r>
              <a:rPr lang="zh-CN" altLang="en-US" sz="1100">
                <a:effectLst/>
                <a:latin typeface="+mn-ea"/>
                <a:ea typeface="+mn-ea"/>
                <a:cs typeface="+mn-cs"/>
              </a:rPr>
              <a:t>康乐特公司生产与销售某种元件用于智能手机的生产，目前元件生产的固定成本为</a:t>
            </a:r>
            <a:r>
              <a:rPr lang="en-US" altLang="zh-CN" sz="1100">
                <a:effectLst/>
                <a:latin typeface="+mn-ea"/>
                <a:ea typeface="+mn-ea"/>
                <a:cs typeface="+mn-cs"/>
              </a:rPr>
              <a:t>80000</a:t>
            </a:r>
            <a:r>
              <a:rPr lang="zh-CN" altLang="en-US" sz="1100">
                <a:effectLst/>
                <a:latin typeface="+mn-ea"/>
                <a:ea typeface="+mn-ea"/>
                <a:cs typeface="+mn-cs"/>
              </a:rPr>
              <a:t>元，单位可变成本为</a:t>
            </a:r>
            <a:r>
              <a:rPr lang="en-US" altLang="zh-CN" sz="1100">
                <a:effectLst/>
                <a:latin typeface="+mn-ea"/>
                <a:ea typeface="+mn-ea"/>
                <a:cs typeface="+mn-cs"/>
              </a:rPr>
              <a:t>0.4</a:t>
            </a:r>
            <a:r>
              <a:rPr lang="zh-CN" altLang="en-US" sz="1100">
                <a:effectLst/>
                <a:latin typeface="+mn-ea"/>
                <a:ea typeface="+mn-ea"/>
                <a:cs typeface="+mn-cs"/>
              </a:rPr>
              <a:t>元，销售单价为</a:t>
            </a:r>
            <a:r>
              <a:rPr lang="en-US" altLang="zh-CN" sz="1100">
                <a:effectLst/>
                <a:latin typeface="+mn-ea"/>
                <a:ea typeface="+mn-ea"/>
                <a:cs typeface="+mn-cs"/>
              </a:rPr>
              <a:t>1</a:t>
            </a:r>
            <a:r>
              <a:rPr lang="zh-CN" altLang="en-US" sz="1100">
                <a:effectLst/>
                <a:latin typeface="+mn-ea"/>
                <a:ea typeface="+mn-ea"/>
                <a:cs typeface="+mn-cs"/>
              </a:rPr>
              <a:t>元，销量最多为</a:t>
            </a:r>
            <a:r>
              <a:rPr lang="en-US" altLang="zh-CN" sz="1100">
                <a:effectLst/>
                <a:latin typeface="+mn-ea"/>
                <a:ea typeface="+mn-ea"/>
                <a:cs typeface="+mn-cs"/>
              </a:rPr>
              <a:t>400000</a:t>
            </a:r>
            <a:r>
              <a:rPr lang="zh-CN" altLang="en-US" sz="1100">
                <a:effectLst/>
                <a:latin typeface="+mn-ea"/>
                <a:ea typeface="+mn-ea"/>
                <a:cs typeface="+mn-cs"/>
              </a:rPr>
              <a:t>件。管理层想通过本</a:t>
            </a:r>
            <a:r>
              <a:rPr lang="en-US" altLang="zh-CN" sz="1100">
                <a:effectLst/>
                <a:latin typeface="+mn-ea"/>
                <a:ea typeface="+mn-ea"/>
                <a:cs typeface="+mn-cs"/>
              </a:rPr>
              <a:t>—</a:t>
            </a:r>
            <a:r>
              <a:rPr lang="zh-CN" altLang="en-US" sz="1100">
                <a:effectLst/>
                <a:latin typeface="+mn-ea"/>
                <a:ea typeface="+mn-ea"/>
                <a:cs typeface="+mn-cs"/>
              </a:rPr>
              <a:t>量</a:t>
            </a:r>
            <a:r>
              <a:rPr lang="en-US" altLang="zh-CN" sz="1100">
                <a:effectLst/>
                <a:latin typeface="+mn-ea"/>
                <a:ea typeface="+mn-ea"/>
                <a:cs typeface="+mn-cs"/>
              </a:rPr>
              <a:t>—</a:t>
            </a:r>
            <a:r>
              <a:rPr lang="zh-CN" altLang="en-US" sz="1100">
                <a:effectLst/>
                <a:latin typeface="+mn-ea"/>
                <a:ea typeface="+mn-ea"/>
                <a:cs typeface="+mn-cs"/>
              </a:rPr>
              <a:t>利模型分析元件的不同销量对公司利润的影响。参照下两图建立模型。</a:t>
            </a:r>
            <a:endParaRPr lang="zh-CN" altLang="zh-CN" sz="1100">
              <a:effectLst/>
              <a:latin typeface="+mn-ea"/>
              <a:ea typeface="+mn-ea"/>
              <a:cs typeface="+mn-cs"/>
            </a:endParaRPr>
          </a:p>
        </xdr:txBody>
      </xdr:sp>
      <xdr:pic>
        <xdr:nvPicPr>
          <xdr:cNvPr id="4" name="图片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406400" y="850901"/>
            <a:ext cx="5311787" cy="2863850"/>
          </a:xfrm>
          <a:prstGeom prst="rect">
            <a:avLst/>
          </a:prstGeom>
        </xdr:spPr>
      </xdr:pic>
      <xdr:pic>
        <xdr:nvPicPr>
          <xdr:cNvPr id="5" name="图片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2"/>
          <a:stretch>
            <a:fillRect/>
          </a:stretch>
        </xdr:blipFill>
        <xdr:spPr>
          <a:xfrm>
            <a:off x="400050" y="3790951"/>
            <a:ext cx="5327041" cy="2641599"/>
          </a:xfrm>
          <a:prstGeom prst="rect">
            <a:avLst/>
          </a:prstGeom>
        </xdr:spPr>
      </xdr:pic>
    </xdr:grpSp>
    <xdr:clientData/>
  </xdr:twoCellAnchor>
  <xdr:twoCellAnchor>
    <xdr:from>
      <xdr:col>2</xdr:col>
      <xdr:colOff>652462</xdr:colOff>
      <xdr:row>47</xdr:row>
      <xdr:rowOff>85725</xdr:rowOff>
    </xdr:from>
    <xdr:to>
      <xdr:col>9</xdr:col>
      <xdr:colOff>423862</xdr:colOff>
      <xdr:row>64</xdr:row>
      <xdr:rowOff>9525</xdr:rowOff>
    </xdr:to>
    <xdr:graphicFrame macro="">
      <xdr:nvGraphicFramePr>
        <xdr:cNvPr id="6" name="图表 5">
          <a:extLst>
            <a:ext uri="{FF2B5EF4-FFF2-40B4-BE49-F238E27FC236}">
              <a16:creationId xmlns:a16="http://schemas.microsoft.com/office/drawing/2014/main" id="{00000000-0008-0000-00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mc:AlternateContent xmlns:mc="http://schemas.openxmlformats.org/markup-compatibility/2006">
    <mc:Choice xmlns:a14="http://schemas.microsoft.com/office/drawing/2010/main" Requires="a14">
      <xdr:twoCellAnchor editAs="oneCell">
        <xdr:from>
          <xdr:col>7</xdr:col>
          <xdr:colOff>565150</xdr:colOff>
          <xdr:row>47</xdr:row>
          <xdr:rowOff>95250</xdr:rowOff>
        </xdr:from>
        <xdr:to>
          <xdr:col>9</xdr:col>
          <xdr:colOff>342900</xdr:colOff>
          <xdr:row>51</xdr:row>
          <xdr:rowOff>63500</xdr:rowOff>
        </xdr:to>
        <xdr:sp macro="" textlink="">
          <xdr:nvSpPr>
            <xdr:cNvPr id="12289" name="List Box 1" hidden="1">
              <a:extLst>
                <a:ext uri="{63B3BB69-23CF-44E3-9099-C40C66FF867C}">
                  <a14:compatExt spid="_x0000_s12289"/>
                </a:ext>
                <a:ext uri="{FF2B5EF4-FFF2-40B4-BE49-F238E27FC236}">
                  <a16:creationId xmlns:a16="http://schemas.microsoft.com/office/drawing/2014/main" id="{00000000-0008-0000-0000-0000013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5</xdr:col>
      <xdr:colOff>390526</xdr:colOff>
      <xdr:row>69</xdr:row>
      <xdr:rowOff>47625</xdr:rowOff>
    </xdr:from>
    <xdr:to>
      <xdr:col>8</xdr:col>
      <xdr:colOff>590551</xdr:colOff>
      <xdr:row>71</xdr:row>
      <xdr:rowOff>85725</xdr:rowOff>
    </xdr:to>
    <xdr:sp macro="" textlink="$D$77">
      <xdr:nvSpPr>
        <xdr:cNvPr id="8" name="文本框 7">
          <a:extLst>
            <a:ext uri="{FF2B5EF4-FFF2-40B4-BE49-F238E27FC236}">
              <a16:creationId xmlns:a16="http://schemas.microsoft.com/office/drawing/2014/main" id="{00000000-0008-0000-0000-000008000000}"/>
            </a:ext>
          </a:extLst>
        </xdr:cNvPr>
        <xdr:cNvSpPr txBox="1"/>
      </xdr:nvSpPr>
      <xdr:spPr>
        <a:xfrm>
          <a:off x="3819526" y="13192125"/>
          <a:ext cx="2257425" cy="419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81D89FB-B8E5-41B1-A174-B03699DD59AF}" type="TxLink">
            <a:rPr lang="zh-CN" altLang="en-US" sz="1000" b="0" i="0" u="none" strike="noStrike">
              <a:solidFill>
                <a:srgbClr val="000000"/>
              </a:solidFill>
              <a:latin typeface="宋体"/>
              <a:ea typeface="宋体"/>
            </a:rPr>
            <a:pPr/>
            <a:t>销量=80000时,亏损，亏损额=40000</a:t>
          </a:fld>
          <a:endParaRPr lang="zh-CN" altLang="en-US" sz="1100"/>
        </a:p>
      </xdr:txBody>
    </xdr:sp>
    <xdr:clientData/>
  </xdr:twoCellAnchor>
  <mc:AlternateContent xmlns:mc="http://schemas.openxmlformats.org/markup-compatibility/2006">
    <mc:Choice xmlns:a14="http://schemas.microsoft.com/office/drawing/2010/main" Requires="a14">
      <xdr:twoCellAnchor>
        <xdr:from>
          <xdr:col>3</xdr:col>
          <xdr:colOff>571500</xdr:colOff>
          <xdr:row>48</xdr:row>
          <xdr:rowOff>31750</xdr:rowOff>
        </xdr:from>
        <xdr:to>
          <xdr:col>4</xdr:col>
          <xdr:colOff>527050</xdr:colOff>
          <xdr:row>51</xdr:row>
          <xdr:rowOff>38100</xdr:rowOff>
        </xdr:to>
        <xdr:sp macro="" textlink="">
          <xdr:nvSpPr>
            <xdr:cNvPr id="12290" name="Spinner 2" hidden="1">
              <a:extLst>
                <a:ext uri="{63B3BB69-23CF-44E3-9099-C40C66FF867C}">
                  <a14:compatExt spid="_x0000_s12290"/>
                </a:ext>
                <a:ext uri="{FF2B5EF4-FFF2-40B4-BE49-F238E27FC236}">
                  <a16:creationId xmlns:a16="http://schemas.microsoft.com/office/drawing/2014/main" id="{00000000-0008-0000-0000-0000023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xdr:from>
      <xdr:col>5</xdr:col>
      <xdr:colOff>841626</xdr:colOff>
      <xdr:row>83</xdr:row>
      <xdr:rowOff>75877</xdr:rowOff>
    </xdr:from>
    <xdr:to>
      <xdr:col>14</xdr:col>
      <xdr:colOff>174854</xdr:colOff>
      <xdr:row>105</xdr:row>
      <xdr:rowOff>128840</xdr:rowOff>
    </xdr:to>
    <xdr:graphicFrame macro="">
      <xdr:nvGraphicFramePr>
        <xdr:cNvPr id="10" name="图表 9">
          <a:extLst>
            <a:ext uri="{FF2B5EF4-FFF2-40B4-BE49-F238E27FC236}">
              <a16:creationId xmlns:a16="http://schemas.microsoft.com/office/drawing/2014/main" id="{00000000-0008-0000-00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14</xdr:col>
      <xdr:colOff>0</xdr:colOff>
      <xdr:row>29</xdr:row>
      <xdr:rowOff>0</xdr:rowOff>
    </xdr:from>
    <xdr:to>
      <xdr:col>25</xdr:col>
      <xdr:colOff>539649</xdr:colOff>
      <xdr:row>50</xdr:row>
      <xdr:rowOff>122751</xdr:rowOff>
    </xdr:to>
    <xdr:pic>
      <xdr:nvPicPr>
        <xdr:cNvPr id="11" name="图片 10">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5"/>
        <a:stretch>
          <a:fillRect/>
        </a:stretch>
      </xdr:blipFill>
      <xdr:spPr>
        <a:xfrm>
          <a:off x="11207750" y="4603750"/>
          <a:ext cx="8048524" cy="3678751"/>
        </a:xfrm>
        <a:prstGeom prst="rect">
          <a:avLst/>
        </a:prstGeom>
      </xdr:spPr>
    </xdr:pic>
    <xdr:clientData/>
  </xdr:twoCellAnchor>
  <xdr:twoCellAnchor editAs="oneCell">
    <xdr:from>
      <xdr:col>14</xdr:col>
      <xdr:colOff>619125</xdr:colOff>
      <xdr:row>53</xdr:row>
      <xdr:rowOff>111125</xdr:rowOff>
    </xdr:from>
    <xdr:to>
      <xdr:col>26</xdr:col>
      <xdr:colOff>113339</xdr:colOff>
      <xdr:row>90</xdr:row>
      <xdr:rowOff>40518</xdr:rowOff>
    </xdr:to>
    <xdr:pic>
      <xdr:nvPicPr>
        <xdr:cNvPr id="7" name="图片 6">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6"/>
        <a:stretch>
          <a:fillRect/>
        </a:stretch>
      </xdr:blipFill>
      <xdr:spPr>
        <a:xfrm>
          <a:off x="11826875" y="8842375"/>
          <a:ext cx="7685714" cy="605714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275167</xdr:colOff>
      <xdr:row>21</xdr:row>
      <xdr:rowOff>178857</xdr:rowOff>
    </xdr:from>
    <xdr:to>
      <xdr:col>9</xdr:col>
      <xdr:colOff>1</xdr:colOff>
      <xdr:row>40</xdr:row>
      <xdr:rowOff>116415</xdr:rowOff>
    </xdr:to>
    <xdr:graphicFrame macro="">
      <xdr:nvGraphicFramePr>
        <xdr:cNvPr id="4" name="图表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444500</xdr:colOff>
      <xdr:row>0</xdr:row>
      <xdr:rowOff>105833</xdr:rowOff>
    </xdr:from>
    <xdr:to>
      <xdr:col>18</xdr:col>
      <xdr:colOff>363011</xdr:colOff>
      <xdr:row>34</xdr:row>
      <xdr:rowOff>19261</xdr:rowOff>
    </xdr:to>
    <xdr:sp macro="" textlink="">
      <xdr:nvSpPr>
        <xdr:cNvPr id="2" name="Text Box 1">
          <a:extLst>
            <a:ext uri="{FF2B5EF4-FFF2-40B4-BE49-F238E27FC236}">
              <a16:creationId xmlns:a16="http://schemas.microsoft.com/office/drawing/2014/main" id="{00000000-0008-0000-0100-000002000000}"/>
            </a:ext>
          </a:extLst>
        </xdr:cNvPr>
        <xdr:cNvSpPr txBox="1">
          <a:spLocks noChangeArrowheads="1"/>
        </xdr:cNvSpPr>
      </xdr:nvSpPr>
      <xdr:spPr>
        <a:xfrm>
          <a:off x="8388350" y="105410"/>
          <a:ext cx="6090285" cy="5958840"/>
        </a:xfrm>
        <a:prstGeom prst="rect">
          <a:avLst/>
        </a:prstGeom>
        <a:solidFill>
          <a:schemeClr val="accent1">
            <a:lumMod val="20000"/>
            <a:lumOff val="80000"/>
          </a:schemeClr>
        </a:solidFill>
        <a:ln w="9525">
          <a:solidFill>
            <a:srgbClr xmlns:mc="http://schemas.openxmlformats.org/markup-compatibility/2006" xmlns:a14="http://schemas.microsoft.com/office/drawing/2010/main" val="000000" mc:Ignorable="a14" a14:legacySpreadsheetColorIndex="64"/>
          </a:solidFill>
          <a:miter lim="800000"/>
        </a:ln>
        <a:effectLst>
          <a:outerShdw dist="35921" dir="2700000" algn="ctr" rotWithShape="0">
            <a:srgbClr val="808080"/>
          </a:outerShdw>
        </a:effectLst>
      </xdr:spPr>
      <xdr:txBody>
        <a:bodyPr vertOverflow="clip" wrap="square" lIns="27432" tIns="18288" rIns="0" bIns="0" anchor="t" upright="1"/>
        <a:lstStyle/>
        <a:p>
          <a:r>
            <a:rPr lang="zh-CN" altLang="zh-CN" sz="1100">
              <a:effectLst/>
              <a:latin typeface="+mn-ea"/>
              <a:ea typeface="+mn-ea"/>
              <a:cs typeface="+mn-cs"/>
            </a:rPr>
            <a:t>【例</a:t>
          </a:r>
          <a:r>
            <a:rPr lang="en-US" altLang="zh-CN" sz="1100">
              <a:effectLst/>
              <a:latin typeface="+mn-ea"/>
              <a:ea typeface="+mn-ea"/>
              <a:cs typeface="+mn-cs"/>
            </a:rPr>
            <a:t>7-1</a:t>
          </a:r>
          <a:r>
            <a:rPr lang="zh-CN" altLang="zh-CN" sz="1100">
              <a:effectLst/>
              <a:latin typeface="+mn-ea"/>
              <a:ea typeface="+mn-ea"/>
              <a:cs typeface="+mn-cs"/>
            </a:rPr>
            <a:t>】</a:t>
          </a:r>
          <a:r>
            <a:rPr lang="zh-CN" altLang="en-US" sz="1100">
              <a:effectLst/>
              <a:latin typeface="+mn-ea"/>
              <a:ea typeface="+mn-ea"/>
              <a:cs typeface="+mn-cs"/>
            </a:rPr>
            <a:t>康乐特公司生产与销售某种元件用于智能手机的生产，目前元件生产的固定成本为</a:t>
          </a:r>
          <a:r>
            <a:rPr lang="en-US" altLang="zh-CN" sz="1100">
              <a:effectLst/>
              <a:latin typeface="+mn-ea"/>
              <a:ea typeface="+mn-ea"/>
              <a:cs typeface="+mn-cs"/>
            </a:rPr>
            <a:t>80000</a:t>
          </a:r>
          <a:r>
            <a:rPr lang="zh-CN" altLang="en-US" sz="1100">
              <a:effectLst/>
              <a:latin typeface="+mn-ea"/>
              <a:ea typeface="+mn-ea"/>
              <a:cs typeface="+mn-cs"/>
            </a:rPr>
            <a:t>元，单位可变成本为</a:t>
          </a:r>
          <a:r>
            <a:rPr lang="en-US" altLang="zh-CN" sz="1100">
              <a:effectLst/>
              <a:latin typeface="+mn-ea"/>
              <a:ea typeface="+mn-ea"/>
              <a:cs typeface="+mn-cs"/>
            </a:rPr>
            <a:t>0.4</a:t>
          </a:r>
          <a:r>
            <a:rPr lang="zh-CN" altLang="en-US" sz="1100">
              <a:effectLst/>
              <a:latin typeface="+mn-ea"/>
              <a:ea typeface="+mn-ea"/>
              <a:cs typeface="+mn-cs"/>
            </a:rPr>
            <a:t>元，销售单价为</a:t>
          </a:r>
          <a:r>
            <a:rPr lang="en-US" altLang="zh-CN" sz="1100">
              <a:effectLst/>
              <a:latin typeface="+mn-ea"/>
              <a:ea typeface="+mn-ea"/>
              <a:cs typeface="+mn-cs"/>
            </a:rPr>
            <a:t>1</a:t>
          </a:r>
          <a:r>
            <a:rPr lang="zh-CN" altLang="en-US" sz="1100">
              <a:effectLst/>
              <a:latin typeface="+mn-ea"/>
              <a:ea typeface="+mn-ea"/>
              <a:cs typeface="+mn-cs"/>
            </a:rPr>
            <a:t>元，销量最多为</a:t>
          </a:r>
          <a:r>
            <a:rPr lang="en-US" altLang="zh-CN" sz="1100">
              <a:effectLst/>
              <a:latin typeface="+mn-ea"/>
              <a:ea typeface="+mn-ea"/>
              <a:cs typeface="+mn-cs"/>
            </a:rPr>
            <a:t>400000</a:t>
          </a:r>
          <a:r>
            <a:rPr lang="zh-CN" altLang="en-US" sz="1100">
              <a:effectLst/>
              <a:latin typeface="+mn-ea"/>
              <a:ea typeface="+mn-ea"/>
              <a:cs typeface="+mn-cs"/>
            </a:rPr>
            <a:t>件。管理层想通过本</a:t>
          </a:r>
          <a:r>
            <a:rPr lang="en-US" altLang="zh-CN" sz="1100">
              <a:effectLst/>
              <a:latin typeface="+mn-ea"/>
              <a:ea typeface="+mn-ea"/>
              <a:cs typeface="+mn-cs"/>
            </a:rPr>
            <a:t>—</a:t>
          </a:r>
          <a:r>
            <a:rPr lang="zh-CN" altLang="en-US" sz="1100">
              <a:effectLst/>
              <a:latin typeface="+mn-ea"/>
              <a:ea typeface="+mn-ea"/>
              <a:cs typeface="+mn-cs"/>
            </a:rPr>
            <a:t>量</a:t>
          </a:r>
          <a:r>
            <a:rPr lang="en-US" altLang="zh-CN" sz="1100">
              <a:effectLst/>
              <a:latin typeface="+mn-ea"/>
              <a:ea typeface="+mn-ea"/>
              <a:cs typeface="+mn-cs"/>
            </a:rPr>
            <a:t>—</a:t>
          </a:r>
          <a:r>
            <a:rPr lang="zh-CN" altLang="en-US" sz="1100">
              <a:effectLst/>
              <a:latin typeface="+mn-ea"/>
              <a:ea typeface="+mn-ea"/>
              <a:cs typeface="+mn-cs"/>
            </a:rPr>
            <a:t>利模型分析元件的不同销量对公司利润的影响。参照下两图建立模型。</a:t>
          </a:r>
          <a:endParaRPr lang="zh-CN" altLang="zh-CN" sz="1100">
            <a:effectLst/>
            <a:latin typeface="+mn-ea"/>
            <a:ea typeface="+mn-ea"/>
            <a:cs typeface="+mn-cs"/>
          </a:endParaRPr>
        </a:p>
      </xdr:txBody>
    </xdr:sp>
    <xdr:clientData/>
  </xdr:twoCellAnchor>
  <xdr:twoCellAnchor>
    <xdr:from>
      <xdr:col>9</xdr:col>
      <xdr:colOff>571500</xdr:colOff>
      <xdr:row>7</xdr:row>
      <xdr:rowOff>113453</xdr:rowOff>
    </xdr:from>
    <xdr:to>
      <xdr:col>18</xdr:col>
      <xdr:colOff>318571</xdr:colOff>
      <xdr:row>22</xdr:row>
      <xdr:rowOff>131076</xdr:rowOff>
    </xdr:to>
    <xdr:pic>
      <xdr:nvPicPr>
        <xdr:cNvPr id="3" name="图片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a:stretch>
          <a:fillRect/>
        </a:stretch>
      </xdr:blipFill>
      <xdr:spPr>
        <a:xfrm>
          <a:off x="8515350" y="1357630"/>
          <a:ext cx="5918835" cy="268478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3</xdr:col>
          <xdr:colOff>1047750</xdr:colOff>
          <xdr:row>23</xdr:row>
          <xdr:rowOff>76200</xdr:rowOff>
        </xdr:from>
        <xdr:to>
          <xdr:col>5</xdr:col>
          <xdr:colOff>590550</xdr:colOff>
          <xdr:row>26</xdr:row>
          <xdr:rowOff>88900</xdr:rowOff>
        </xdr:to>
        <xdr:sp macro="" textlink="">
          <xdr:nvSpPr>
            <xdr:cNvPr id="7169" name="List Box 1" hidden="1">
              <a:extLst>
                <a:ext uri="{63B3BB69-23CF-44E3-9099-C40C66FF867C}">
                  <a14:compatExt spid="_x0000_s7169"/>
                </a:ext>
                <a:ext uri="{FF2B5EF4-FFF2-40B4-BE49-F238E27FC236}">
                  <a16:creationId xmlns:a16="http://schemas.microsoft.com/office/drawing/2014/main" id="{00000000-0008-0000-0100-0000011C00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990600</xdr:colOff>
          <xdr:row>26</xdr:row>
          <xdr:rowOff>165100</xdr:rowOff>
        </xdr:from>
        <xdr:to>
          <xdr:col>4</xdr:col>
          <xdr:colOff>247650</xdr:colOff>
          <xdr:row>29</xdr:row>
          <xdr:rowOff>0</xdr:rowOff>
        </xdr:to>
        <xdr:sp macro="" textlink="">
          <xdr:nvSpPr>
            <xdr:cNvPr id="7170" name="Spinner 2" hidden="1">
              <a:extLst>
                <a:ext uri="{63B3BB69-23CF-44E3-9099-C40C66FF867C}">
                  <a14:compatExt spid="_x0000_s7170"/>
                </a:ext>
                <a:ext uri="{FF2B5EF4-FFF2-40B4-BE49-F238E27FC236}">
                  <a16:creationId xmlns:a16="http://schemas.microsoft.com/office/drawing/2014/main" id="{00000000-0008-0000-0100-0000021C00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xdr:twoCellAnchor>
    <xdr:from>
      <xdr:col>4</xdr:col>
      <xdr:colOff>370417</xdr:colOff>
      <xdr:row>27</xdr:row>
      <xdr:rowOff>10584</xdr:rowOff>
    </xdr:from>
    <xdr:to>
      <xdr:col>7</xdr:col>
      <xdr:colOff>275166</xdr:colOff>
      <xdr:row>28</xdr:row>
      <xdr:rowOff>116417</xdr:rowOff>
    </xdr:to>
    <xdr:sp macro="" textlink="$F$21">
      <xdr:nvSpPr>
        <xdr:cNvPr id="5" name="文本框 4">
          <a:extLst>
            <a:ext uri="{FF2B5EF4-FFF2-40B4-BE49-F238E27FC236}">
              <a16:creationId xmlns:a16="http://schemas.microsoft.com/office/drawing/2014/main" id="{00000000-0008-0000-0100-000005000000}"/>
            </a:ext>
          </a:extLst>
        </xdr:cNvPr>
        <xdr:cNvSpPr txBox="1"/>
      </xdr:nvSpPr>
      <xdr:spPr>
        <a:xfrm>
          <a:off x="4342130" y="4810760"/>
          <a:ext cx="2371725" cy="2838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CC5ED4A-72EE-4AD4-A45D-243955FE7E27}" type="TxLink">
            <a:rPr lang="zh-CN" altLang="en-US" sz="1100" b="0" i="0" u="none" strike="noStrike">
              <a:solidFill>
                <a:srgbClr val="000000"/>
              </a:solidFill>
              <a:latin typeface="等线" panose="02010600030101010101" charset="-122"/>
              <a:ea typeface="等线" panose="02010600030101010101" charset="-122"/>
            </a:rPr>
            <a:pPr/>
            <a:t>销量=360000时，盈利!盈利额=136000</a:t>
          </a:fld>
          <a:endParaRPr lang="zh-CN" alt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12</xdr:col>
      <xdr:colOff>24130</xdr:colOff>
      <xdr:row>1</xdr:row>
      <xdr:rowOff>40005</xdr:rowOff>
    </xdr:from>
    <xdr:to>
      <xdr:col>21</xdr:col>
      <xdr:colOff>392430</xdr:colOff>
      <xdr:row>50</xdr:row>
      <xdr:rowOff>100330</xdr:rowOff>
    </xdr:to>
    <xdr:sp macro="" textlink="">
      <xdr:nvSpPr>
        <xdr:cNvPr id="2" name="Text Box 1">
          <a:extLst>
            <a:ext uri="{FF2B5EF4-FFF2-40B4-BE49-F238E27FC236}">
              <a16:creationId xmlns:a16="http://schemas.microsoft.com/office/drawing/2014/main" id="{00000000-0008-0000-0200-000002000000}"/>
            </a:ext>
          </a:extLst>
        </xdr:cNvPr>
        <xdr:cNvSpPr txBox="1">
          <a:spLocks noChangeArrowheads="1"/>
        </xdr:cNvSpPr>
      </xdr:nvSpPr>
      <xdr:spPr>
        <a:xfrm>
          <a:off x="9634855" y="205105"/>
          <a:ext cx="7226300" cy="8455025"/>
        </a:xfrm>
        <a:prstGeom prst="rect">
          <a:avLst/>
        </a:prstGeom>
        <a:solidFill>
          <a:schemeClr val="accent1">
            <a:lumMod val="20000"/>
            <a:lumOff val="80000"/>
          </a:schemeClr>
        </a:solidFill>
        <a:ln w="9525">
          <a:solidFill>
            <a:srgbClr xmlns:mc="http://schemas.openxmlformats.org/markup-compatibility/2006" xmlns:a14="http://schemas.microsoft.com/office/drawing/2010/main" val="000000" mc:Ignorable="a14" a14:legacySpreadsheetColorIndex="64"/>
          </a:solidFill>
          <a:miter lim="800000"/>
        </a:ln>
        <a:effectLst>
          <a:outerShdw dist="35921" dir="2700000" algn="ctr" rotWithShape="0">
            <a:srgbClr val="808080"/>
          </a:outerShdw>
        </a:effectLst>
      </xdr:spPr>
      <xdr:txBody>
        <a:bodyPr vertOverflow="clip" wrap="square" lIns="27432" tIns="18288" rIns="0" bIns="0" anchor="t" upright="1"/>
        <a:lstStyle/>
        <a:p>
          <a:pPr algn="l" rtl="0">
            <a:defRPr sz="1000"/>
          </a:pPr>
          <a:r>
            <a:rPr lang="zh-CN" altLang="en-US" sz="1200" b="0" i="0" u="none" strike="noStrike" baseline="0">
              <a:solidFill>
                <a:srgbClr val="000000"/>
              </a:solidFill>
              <a:latin typeface="+mn-ea"/>
              <a:ea typeface="+mn-ea"/>
            </a:rPr>
            <a:t>【例</a:t>
          </a:r>
          <a:r>
            <a:rPr lang="en-US" altLang="zh-CN" sz="1200" b="0" i="0" u="none" strike="noStrike" baseline="0">
              <a:solidFill>
                <a:srgbClr val="000000"/>
              </a:solidFill>
              <a:latin typeface="+mn-ea"/>
              <a:ea typeface="+mn-ea"/>
              <a:cs typeface="Arial" panose="020B0604020202020204"/>
            </a:rPr>
            <a:t>7</a:t>
          </a:r>
          <a:r>
            <a:rPr lang="zh-CN" altLang="en-US" sz="1200" b="0" i="0" u="none" strike="noStrike" baseline="0">
              <a:solidFill>
                <a:srgbClr val="000000"/>
              </a:solidFill>
              <a:latin typeface="+mn-ea"/>
              <a:ea typeface="+mn-ea"/>
              <a:cs typeface="Arial" panose="020B0604020202020204"/>
            </a:rPr>
            <a:t>-</a:t>
          </a:r>
          <a:r>
            <a:rPr lang="en-US" altLang="zh-CN" sz="1200" b="0" i="0" u="none" strike="noStrike" baseline="0">
              <a:solidFill>
                <a:srgbClr val="000000"/>
              </a:solidFill>
              <a:latin typeface="+mn-ea"/>
              <a:ea typeface="+mn-ea"/>
              <a:cs typeface="Arial" panose="020B0604020202020204"/>
            </a:rPr>
            <a:t>2</a:t>
          </a:r>
          <a:r>
            <a:rPr lang="zh-CN" altLang="en-US" sz="1200" b="0" i="0" u="none" strike="noStrike" baseline="0">
              <a:solidFill>
                <a:srgbClr val="000000"/>
              </a:solidFill>
              <a:latin typeface="+mn-ea"/>
              <a:ea typeface="+mn-ea"/>
              <a:cs typeface="Arial" panose="020B0604020202020204"/>
            </a:rPr>
            <a:t>】</a:t>
          </a:r>
          <a:r>
            <a:rPr lang="zh-CN" altLang="zh-CN" sz="1050">
              <a:effectLst/>
              <a:latin typeface="+mn-lt"/>
              <a:ea typeface="+mn-ea"/>
              <a:cs typeface="+mn-cs"/>
            </a:rPr>
            <a:t>乐普公司从事芯片生产，年固定成本为</a:t>
          </a:r>
          <a:r>
            <a:rPr lang="en-US" altLang="zh-CN" sz="1050">
              <a:effectLst/>
              <a:latin typeface="+mn-lt"/>
              <a:ea typeface="+mn-ea"/>
              <a:cs typeface="+mn-cs"/>
            </a:rPr>
            <a:t>640000</a:t>
          </a:r>
          <a:r>
            <a:rPr lang="zh-CN" altLang="zh-CN" sz="1050">
              <a:effectLst/>
              <a:latin typeface="+mn-lt"/>
              <a:ea typeface="+mn-ea"/>
              <a:cs typeface="+mn-cs"/>
            </a:rPr>
            <a:t>元，生产一片芯片的可变成本为</a:t>
          </a:r>
          <a:r>
            <a:rPr lang="en-US" altLang="zh-CN" sz="1050">
              <a:effectLst/>
              <a:latin typeface="+mn-lt"/>
              <a:ea typeface="+mn-ea"/>
              <a:cs typeface="+mn-cs"/>
            </a:rPr>
            <a:t>80</a:t>
          </a:r>
          <a:r>
            <a:rPr lang="zh-CN" altLang="zh-CN" sz="1050">
              <a:effectLst/>
              <a:latin typeface="+mn-lt"/>
              <a:ea typeface="+mn-ea"/>
              <a:cs typeface="+mn-cs"/>
            </a:rPr>
            <a:t>元，每年的最大生产能力为</a:t>
          </a:r>
          <a:r>
            <a:rPr lang="en-US" altLang="zh-CN" sz="1050">
              <a:effectLst/>
              <a:latin typeface="+mn-lt"/>
              <a:ea typeface="+mn-ea"/>
              <a:cs typeface="+mn-cs"/>
            </a:rPr>
            <a:t>20000</a:t>
          </a:r>
          <a:r>
            <a:rPr lang="zh-CN" altLang="zh-CN" sz="1050">
              <a:effectLst/>
              <a:latin typeface="+mn-lt"/>
              <a:ea typeface="+mn-ea"/>
              <a:cs typeface="+mn-cs"/>
            </a:rPr>
            <a:t>片。一项销售调查显示，公司明年的销售价格可以暂定为每片</a:t>
          </a:r>
          <a:r>
            <a:rPr lang="en-US" altLang="zh-CN" sz="1050">
              <a:effectLst/>
              <a:latin typeface="+mn-lt"/>
              <a:ea typeface="+mn-ea"/>
              <a:cs typeface="+mn-cs"/>
            </a:rPr>
            <a:t>200</a:t>
          </a:r>
          <a:r>
            <a:rPr lang="zh-CN" altLang="zh-CN" sz="1050">
              <a:effectLst/>
              <a:latin typeface="+mn-lt"/>
              <a:ea typeface="+mn-ea"/>
              <a:cs typeface="+mn-cs"/>
            </a:rPr>
            <a:t>元，管理层希望借助于盈亏平衡模型进行盈亏分析。</a:t>
          </a:r>
          <a:r>
            <a:rPr lang="zh-CN" altLang="en-US" sz="1050">
              <a:effectLst/>
              <a:latin typeface="+mn-lt"/>
              <a:ea typeface="+mn-ea"/>
              <a:cs typeface="+mn-cs"/>
            </a:rPr>
            <a:t>参照下面两个图形建立模型。</a:t>
          </a:r>
          <a:endParaRPr lang="zh-CN" altLang="en-US" sz="1200">
            <a:latin typeface="+mn-ea"/>
            <a:ea typeface="+mn-ea"/>
          </a:endParaRPr>
        </a:p>
      </xdr:txBody>
    </xdr:sp>
    <xdr:clientData/>
  </xdr:twoCellAnchor>
  <xdr:twoCellAnchor editAs="oneCell">
    <xdr:from>
      <xdr:col>12</xdr:col>
      <xdr:colOff>58420</xdr:colOff>
      <xdr:row>6</xdr:row>
      <xdr:rowOff>31750</xdr:rowOff>
    </xdr:from>
    <xdr:to>
      <xdr:col>22</xdr:col>
      <xdr:colOff>101624</xdr:colOff>
      <xdr:row>26</xdr:row>
      <xdr:rowOff>16822</xdr:rowOff>
    </xdr:to>
    <xdr:pic>
      <xdr:nvPicPr>
        <xdr:cNvPr id="3" name="图片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a:stretch>
          <a:fillRect/>
        </a:stretch>
      </xdr:blipFill>
      <xdr:spPr>
        <a:xfrm>
          <a:off x="9669145" y="1060450"/>
          <a:ext cx="7663180" cy="3413760"/>
        </a:xfrm>
        <a:prstGeom prst="rect">
          <a:avLst/>
        </a:prstGeom>
      </xdr:spPr>
    </xdr:pic>
    <xdr:clientData/>
  </xdr:twoCellAnchor>
  <xdr:twoCellAnchor editAs="oneCell">
    <xdr:from>
      <xdr:col>12</xdr:col>
      <xdr:colOff>148590</xdr:colOff>
      <xdr:row>30</xdr:row>
      <xdr:rowOff>68580</xdr:rowOff>
    </xdr:from>
    <xdr:to>
      <xdr:col>22</xdr:col>
      <xdr:colOff>193040</xdr:colOff>
      <xdr:row>50</xdr:row>
      <xdr:rowOff>115237</xdr:rowOff>
    </xdr:to>
    <xdr:pic>
      <xdr:nvPicPr>
        <xdr:cNvPr id="4" name="图片 3">
          <a:extLst>
            <a:ext uri="{FF2B5EF4-FFF2-40B4-BE49-F238E27FC236}">
              <a16:creationId xmlns:a16="http://schemas.microsoft.com/office/drawing/2014/main" id="{00000000-0008-0000-0200-000004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a:off x="9759315" y="5186680"/>
          <a:ext cx="7664450" cy="34880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1</xdr:col>
          <xdr:colOff>624840</xdr:colOff>
          <xdr:row>20</xdr:row>
          <xdr:rowOff>76200</xdr:rowOff>
        </xdr:from>
        <xdr:to>
          <xdr:col>4</xdr:col>
          <xdr:colOff>121920</xdr:colOff>
          <xdr:row>25</xdr:row>
          <xdr:rowOff>30480</xdr:rowOff>
        </xdr:to>
        <xdr:pic>
          <xdr:nvPicPr>
            <xdr:cNvPr id="6" name="图片 5">
              <a:extLst>
                <a:ext uri="{FF2B5EF4-FFF2-40B4-BE49-F238E27FC236}">
                  <a16:creationId xmlns:a16="http://schemas.microsoft.com/office/drawing/2014/main" id="{00000000-0008-0000-0200-000006000000}"/>
                </a:ext>
              </a:extLst>
            </xdr:cNvPr>
            <xdr:cNvPicPr>
              <a:picLocks noChangeAspect="1" noChangeArrowheads="1"/>
              <a:extLst>
                <a:ext uri="{84589F7E-364E-4C9E-8A38-B11213B215E9}">
                  <a14:cameraTool cellRange="[1]盈亏平衡分析模型!$C$15:$D$18" spid="_x0000_s4123"/>
                </a:ext>
              </a:extLst>
            </xdr:cNvPicPr>
          </xdr:nvPicPr>
          <xdr:blipFill>
            <a:blip xmlns:r="http://schemas.openxmlformats.org/officeDocument/2006/relationships" r:embed="rId3"/>
            <a:srcRect/>
            <a:stretch>
              <a:fillRect/>
            </a:stretch>
          </xdr:blipFill>
          <xdr:spPr>
            <a:xfrm>
              <a:off x="853440" y="3543300"/>
              <a:ext cx="2783205" cy="77978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4</xdr:col>
      <xdr:colOff>557212</xdr:colOff>
      <xdr:row>7</xdr:row>
      <xdr:rowOff>4762</xdr:rowOff>
    </xdr:from>
    <xdr:to>
      <xdr:col>10</xdr:col>
      <xdr:colOff>557212</xdr:colOff>
      <xdr:row>22</xdr:row>
      <xdr:rowOff>138112</xdr:rowOff>
    </xdr:to>
    <xdr:graphicFrame macro="">
      <xdr:nvGraphicFramePr>
        <xdr:cNvPr id="5" name="图表 4">
          <a:extLst>
            <a:ext uri="{FF2B5EF4-FFF2-40B4-BE49-F238E27FC236}">
              <a16:creationId xmlns:a16="http://schemas.microsoft.com/office/drawing/2014/main" id="{00000000-0008-0000-02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471487</xdr:colOff>
      <xdr:row>48</xdr:row>
      <xdr:rowOff>109537</xdr:rowOff>
    </xdr:from>
    <xdr:to>
      <xdr:col>7</xdr:col>
      <xdr:colOff>604837</xdr:colOff>
      <xdr:row>66</xdr:row>
      <xdr:rowOff>109537</xdr:rowOff>
    </xdr:to>
    <xdr:graphicFrame macro="">
      <xdr:nvGraphicFramePr>
        <xdr:cNvPr id="9" name="图表 8">
          <a:extLst>
            <a:ext uri="{FF2B5EF4-FFF2-40B4-BE49-F238E27FC236}">
              <a16:creationId xmlns:a16="http://schemas.microsoft.com/office/drawing/2014/main" id="{00000000-0008-0000-02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752744</xdr:colOff>
      <xdr:row>59</xdr:row>
      <xdr:rowOff>113671</xdr:rowOff>
    </xdr:from>
    <xdr:to>
      <xdr:col>14</xdr:col>
      <xdr:colOff>752744</xdr:colOff>
      <xdr:row>77</xdr:row>
      <xdr:rowOff>113671</xdr:rowOff>
    </xdr:to>
    <xdr:graphicFrame macro="">
      <xdr:nvGraphicFramePr>
        <xdr:cNvPr id="10" name="图表 9">
          <a:extLst>
            <a:ext uri="{FF2B5EF4-FFF2-40B4-BE49-F238E27FC236}">
              <a16:creationId xmlns:a16="http://schemas.microsoft.com/office/drawing/2014/main" id="{00000000-0008-0000-02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xdr:col>
      <xdr:colOff>166309</xdr:colOff>
      <xdr:row>64</xdr:row>
      <xdr:rowOff>143631</xdr:rowOff>
    </xdr:from>
    <xdr:to>
      <xdr:col>5</xdr:col>
      <xdr:colOff>449770</xdr:colOff>
      <xdr:row>95</xdr:row>
      <xdr:rowOff>90715</xdr:rowOff>
    </xdr:to>
    <xdr:pic>
      <xdr:nvPicPr>
        <xdr:cNvPr id="7" name="图片 6">
          <a:extLst>
            <a:ext uri="{FF2B5EF4-FFF2-40B4-BE49-F238E27FC236}">
              <a16:creationId xmlns:a16="http://schemas.microsoft.com/office/drawing/2014/main" id="{00000000-0008-0000-0200-000007000000}"/>
            </a:ext>
          </a:extLst>
        </xdr:cNvPr>
        <xdr:cNvPicPr>
          <a:picLocks noChangeAspect="1"/>
        </xdr:cNvPicPr>
      </xdr:nvPicPr>
      <xdr:blipFill>
        <a:blip xmlns:r="http://schemas.openxmlformats.org/officeDocument/2006/relationships" r:embed="rId7"/>
        <a:stretch>
          <a:fillRect/>
        </a:stretch>
      </xdr:blipFill>
      <xdr:spPr>
        <a:xfrm>
          <a:off x="393095" y="11150298"/>
          <a:ext cx="4327806" cy="510267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6</xdr:col>
      <xdr:colOff>473392</xdr:colOff>
      <xdr:row>1</xdr:row>
      <xdr:rowOff>40005</xdr:rowOff>
    </xdr:from>
    <xdr:to>
      <xdr:col>16</xdr:col>
      <xdr:colOff>231457</xdr:colOff>
      <xdr:row>29</xdr:row>
      <xdr:rowOff>13500</xdr:rowOff>
    </xdr:to>
    <xdr:grpSp>
      <xdr:nvGrpSpPr>
        <xdr:cNvPr id="2" name="组合 1">
          <a:extLst>
            <a:ext uri="{FF2B5EF4-FFF2-40B4-BE49-F238E27FC236}">
              <a16:creationId xmlns:a16="http://schemas.microsoft.com/office/drawing/2014/main" id="{00000000-0008-0000-0300-000002000000}"/>
            </a:ext>
          </a:extLst>
        </xdr:cNvPr>
        <xdr:cNvGrpSpPr/>
      </xdr:nvGrpSpPr>
      <xdr:grpSpPr>
        <a:xfrm>
          <a:off x="5483612" y="207478"/>
          <a:ext cx="7364109" cy="4781352"/>
          <a:chOff x="7259955" y="531478"/>
          <a:chExt cx="6616065" cy="4619610"/>
        </a:xfrm>
      </xdr:grpSpPr>
      <xdr:sp macro="" textlink="">
        <xdr:nvSpPr>
          <xdr:cNvPr id="3" name="Text Box 1">
            <a:extLst>
              <a:ext uri="{FF2B5EF4-FFF2-40B4-BE49-F238E27FC236}">
                <a16:creationId xmlns:a16="http://schemas.microsoft.com/office/drawing/2014/main" id="{00000000-0008-0000-0300-000003000000}"/>
              </a:ext>
            </a:extLst>
          </xdr:cNvPr>
          <xdr:cNvSpPr txBox="1">
            <a:spLocks noChangeArrowheads="1"/>
          </xdr:cNvSpPr>
        </xdr:nvSpPr>
        <xdr:spPr>
          <a:xfrm>
            <a:off x="7259955" y="531478"/>
            <a:ext cx="6581775" cy="4460875"/>
          </a:xfrm>
          <a:prstGeom prst="rect">
            <a:avLst/>
          </a:prstGeom>
          <a:solidFill>
            <a:schemeClr val="accent1">
              <a:lumMod val="20000"/>
              <a:lumOff val="80000"/>
            </a:schemeClr>
          </a:solidFill>
          <a:ln w="9525">
            <a:solidFill>
              <a:srgbClr xmlns:mc="http://schemas.openxmlformats.org/markup-compatibility/2006" xmlns:a14="http://schemas.microsoft.com/office/drawing/2010/main" val="000000" mc:Ignorable="a14" a14:legacySpreadsheetColorIndex="64"/>
            </a:solidFill>
            <a:miter lim="800000"/>
          </a:ln>
          <a:effectLst>
            <a:outerShdw dist="35921" dir="2700000" algn="ctr" rotWithShape="0">
              <a:srgbClr val="808080"/>
            </a:outerShdw>
          </a:effectLst>
        </xdr:spPr>
        <xdr:txBody>
          <a:bodyPr vertOverflow="clip" wrap="square" lIns="27432" tIns="18288" rIns="0" bIns="0" anchor="t" upright="1"/>
          <a:lstStyle/>
          <a:p>
            <a:pPr marL="0" marR="0" indent="0" algn="l" defTabSz="914400" rtl="0" eaLnBrk="1" fontAlgn="auto" latinLnBrk="0" hangingPunct="1">
              <a:lnSpc>
                <a:spcPct val="100000"/>
              </a:lnSpc>
              <a:spcBef>
                <a:spcPts val="0"/>
              </a:spcBef>
              <a:spcAft>
                <a:spcPts val="0"/>
              </a:spcAft>
              <a:buClrTx/>
              <a:buSzTx/>
              <a:buFontTx/>
              <a:buNone/>
              <a:defRPr sz="1000"/>
            </a:pPr>
            <a:r>
              <a:rPr lang="zh-CN" altLang="zh-CN" sz="1000">
                <a:effectLst/>
                <a:latin typeface="+mn-lt"/>
                <a:ea typeface="+mn-ea"/>
                <a:cs typeface="+mn-cs"/>
              </a:rPr>
              <a:t>【例</a:t>
            </a:r>
            <a:r>
              <a:rPr lang="en-US" altLang="zh-CN" sz="1000">
                <a:effectLst/>
                <a:latin typeface="+mn-lt"/>
                <a:ea typeface="+mn-ea"/>
                <a:cs typeface="+mn-cs"/>
              </a:rPr>
              <a:t>7-3</a:t>
            </a:r>
            <a:r>
              <a:rPr lang="zh-CN" altLang="zh-CN" sz="1000">
                <a:effectLst/>
                <a:latin typeface="+mn-lt"/>
                <a:ea typeface="+mn-ea"/>
                <a:cs typeface="+mn-cs"/>
              </a:rPr>
              <a:t>】乐普公司的财务主管根据【例</a:t>
            </a:r>
            <a:r>
              <a:rPr lang="en-US" altLang="zh-CN" sz="1000">
                <a:effectLst/>
                <a:latin typeface="+mn-lt"/>
                <a:ea typeface="+mn-ea"/>
                <a:cs typeface="+mn-cs"/>
              </a:rPr>
              <a:t>7-2</a:t>
            </a:r>
            <a:r>
              <a:rPr lang="zh-CN" altLang="zh-CN" sz="1000">
                <a:effectLst/>
                <a:latin typeface="+mn-lt"/>
                <a:ea typeface="+mn-ea"/>
                <a:cs typeface="+mn-cs"/>
              </a:rPr>
              <a:t>】的盈亏平衡分析模型已经知道，如果公司的芯片每片能买到</a:t>
            </a:r>
            <a:r>
              <a:rPr lang="en-US" altLang="zh-CN" sz="1000">
                <a:effectLst/>
                <a:latin typeface="+mn-lt"/>
                <a:ea typeface="+mn-ea"/>
                <a:cs typeface="+mn-cs"/>
              </a:rPr>
              <a:t>200</a:t>
            </a:r>
            <a:r>
              <a:rPr lang="zh-CN" altLang="zh-CN" sz="1000">
                <a:effectLst/>
                <a:latin typeface="+mn-lt"/>
                <a:ea typeface="+mn-ea"/>
                <a:cs typeface="+mn-cs"/>
              </a:rPr>
              <a:t>元，销量能超过</a:t>
            </a:r>
            <a:r>
              <a:rPr lang="en-US" altLang="zh-CN" sz="1000">
                <a:effectLst/>
                <a:latin typeface="+mn-lt"/>
                <a:ea typeface="+mn-ea"/>
                <a:cs typeface="+mn-cs"/>
              </a:rPr>
              <a:t>5333</a:t>
            </a:r>
            <a:r>
              <a:rPr lang="zh-CN" altLang="zh-CN" sz="1000">
                <a:effectLst/>
                <a:latin typeface="+mn-lt"/>
                <a:ea typeface="+mn-ea"/>
                <a:cs typeface="+mn-cs"/>
              </a:rPr>
              <a:t>，公司就有盈利。他想进一步知道，如果公司希望达到</a:t>
            </a:r>
            <a:r>
              <a:rPr lang="en-US" altLang="zh-CN" sz="1000">
                <a:effectLst/>
                <a:latin typeface="+mn-lt"/>
                <a:ea typeface="+mn-ea"/>
                <a:cs typeface="+mn-cs"/>
              </a:rPr>
              <a:t>1000000</a:t>
            </a:r>
            <a:r>
              <a:rPr lang="zh-CN" altLang="zh-CN" sz="1000">
                <a:effectLst/>
                <a:latin typeface="+mn-lt"/>
                <a:ea typeface="+mn-ea"/>
                <a:cs typeface="+mn-cs"/>
              </a:rPr>
              <a:t>元利润，那么至少需要销售多少芯片，才能有足够大的安全边际和安全边际率。当然，他也想知道不同的目标利润，应该销售多少芯片，相应的安全边际与安全变化率也会让他了解实现目标利润的安全程度。 </a:t>
            </a:r>
            <a:r>
              <a:rPr lang="zh-CN" altLang="en-US" sz="1050">
                <a:effectLst/>
                <a:latin typeface="+mn-lt"/>
                <a:ea typeface="+mn-ea"/>
                <a:cs typeface="+mn-cs"/>
              </a:rPr>
              <a:t>参照下图建立模型。</a:t>
            </a:r>
            <a:endParaRPr lang="zh-CN" altLang="en-US" sz="1200">
              <a:latin typeface="+mn-ea"/>
              <a:ea typeface="+mn-ea"/>
            </a:endParaRPr>
          </a:p>
        </xdr:txBody>
      </xdr:sp>
      <xdr:pic>
        <xdr:nvPicPr>
          <xdr:cNvPr id="4" name="图片 3">
            <a:extLst>
              <a:ext uri="{FF2B5EF4-FFF2-40B4-BE49-F238E27FC236}">
                <a16:creationId xmlns:a16="http://schemas.microsoft.com/office/drawing/2014/main" id="{00000000-0008-0000-0300-000004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7741920" y="1563338"/>
            <a:ext cx="6134100" cy="3587750"/>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1</xdr:col>
      <xdr:colOff>1148953</xdr:colOff>
      <xdr:row>30</xdr:row>
      <xdr:rowOff>21432</xdr:rowOff>
    </xdr:from>
    <xdr:to>
      <xdr:col>7</xdr:col>
      <xdr:colOff>696515</xdr:colOff>
      <xdr:row>47</xdr:row>
      <xdr:rowOff>133351</xdr:rowOff>
    </xdr:to>
    <xdr:graphicFrame macro="">
      <xdr:nvGraphicFramePr>
        <xdr:cNvPr id="5" name="图表 4">
          <a:extLst>
            <a:ext uri="{FF2B5EF4-FFF2-40B4-BE49-F238E27FC236}">
              <a16:creationId xmlns:a16="http://schemas.microsoft.com/office/drawing/2014/main" id="{00000000-0008-0000-03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9</xdr:col>
      <xdr:colOff>683846</xdr:colOff>
      <xdr:row>29</xdr:row>
      <xdr:rowOff>132582</xdr:rowOff>
    </xdr:from>
    <xdr:to>
      <xdr:col>20</xdr:col>
      <xdr:colOff>21960</xdr:colOff>
      <xdr:row>50</xdr:row>
      <xdr:rowOff>148992</xdr:rowOff>
    </xdr:to>
    <xdr:pic>
      <xdr:nvPicPr>
        <xdr:cNvPr id="6" name="图片 5">
          <a:extLst>
            <a:ext uri="{FF2B5EF4-FFF2-40B4-BE49-F238E27FC236}">
              <a16:creationId xmlns:a16="http://schemas.microsoft.com/office/drawing/2014/main" id="{00000000-0008-0000-0300-000006000000}"/>
            </a:ext>
          </a:extLst>
        </xdr:cNvPr>
        <xdr:cNvPicPr>
          <a:picLocks noChangeAspect="1"/>
        </xdr:cNvPicPr>
      </xdr:nvPicPr>
      <xdr:blipFill>
        <a:blip xmlns:r="http://schemas.openxmlformats.org/officeDocument/2006/relationships" r:embed="rId3"/>
        <a:stretch>
          <a:fillRect/>
        </a:stretch>
      </xdr:blipFill>
      <xdr:spPr>
        <a:xfrm>
          <a:off x="7975879" y="5107912"/>
          <a:ext cx="7704762" cy="3533333"/>
        </a:xfrm>
        <a:prstGeom prst="rect">
          <a:avLst/>
        </a:prstGeom>
      </xdr:spPr>
    </xdr:pic>
    <xdr:clientData/>
  </xdr:twoCellAnchor>
  <xdr:twoCellAnchor editAs="oneCell">
    <xdr:from>
      <xdr:col>1</xdr:col>
      <xdr:colOff>0</xdr:colOff>
      <xdr:row>54</xdr:row>
      <xdr:rowOff>0</xdr:rowOff>
    </xdr:from>
    <xdr:to>
      <xdr:col>10</xdr:col>
      <xdr:colOff>297500</xdr:colOff>
      <xdr:row>90</xdr:row>
      <xdr:rowOff>93143</xdr:rowOff>
    </xdr:to>
    <xdr:pic>
      <xdr:nvPicPr>
        <xdr:cNvPr id="7" name="图片 6">
          <a:extLst>
            <a:ext uri="{FF2B5EF4-FFF2-40B4-BE49-F238E27FC236}">
              <a16:creationId xmlns:a16="http://schemas.microsoft.com/office/drawing/2014/main" id="{00000000-0008-0000-0300-000007000000}"/>
            </a:ext>
          </a:extLst>
        </xdr:cNvPr>
        <xdr:cNvPicPr>
          <a:picLocks noChangeAspect="1"/>
        </xdr:cNvPicPr>
      </xdr:nvPicPr>
      <xdr:blipFill>
        <a:blip xmlns:r="http://schemas.openxmlformats.org/officeDocument/2006/relationships" r:embed="rId4"/>
        <a:stretch>
          <a:fillRect/>
        </a:stretch>
      </xdr:blipFill>
      <xdr:spPr>
        <a:xfrm>
          <a:off x="762000" y="9125857"/>
          <a:ext cx="7600000" cy="597142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57150</xdr:colOff>
          <xdr:row>15</xdr:row>
          <xdr:rowOff>95250</xdr:rowOff>
        </xdr:from>
        <xdr:to>
          <xdr:col>12</xdr:col>
          <xdr:colOff>57150</xdr:colOff>
          <xdr:row>18</xdr:row>
          <xdr:rowOff>88900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400-000001040000}"/>
                </a:ext>
              </a:extLst>
            </xdr:cNvPr>
            <xdr:cNvSpPr/>
          </xdr:nvSpPr>
          <xdr:spPr bwMode="auto">
            <a:xfrm>
              <a:off x="0" y="0"/>
              <a:ext cx="0" cy="0"/>
            </a:xfrm>
            <a:prstGeom prst="rect">
              <a:avLst/>
            </a:prstGeom>
            <a:solidFill>
              <a:srgbClr val="CCFFFF"/>
            </a:solidFill>
            <a:ln w="9525">
              <a:solidFill>
                <a:srgbClr val="000000"/>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88900</xdr:colOff>
          <xdr:row>19</xdr:row>
          <xdr:rowOff>76200</xdr:rowOff>
        </xdr:from>
        <xdr:to>
          <xdr:col>9</xdr:col>
          <xdr:colOff>133350</xdr:colOff>
          <xdr:row>24</xdr:row>
          <xdr:rowOff>19050</xdr:rowOff>
        </xdr:to>
        <xdr:sp macro="" textlink="">
          <xdr:nvSpPr>
            <xdr:cNvPr id="1026" name="Object 2" hidden="1">
              <a:extLst>
                <a:ext uri="{63B3BB69-23CF-44E3-9099-C40C66FF867C}">
                  <a14:compatExt spid="_x0000_s1026"/>
                </a:ext>
                <a:ext uri="{FF2B5EF4-FFF2-40B4-BE49-F238E27FC236}">
                  <a16:creationId xmlns:a16="http://schemas.microsoft.com/office/drawing/2014/main" id="{00000000-0008-0000-0400-000002040000}"/>
                </a:ext>
              </a:extLst>
            </xdr:cNvPr>
            <xdr:cNvSpPr/>
          </xdr:nvSpPr>
          <xdr:spPr bwMode="auto">
            <a:xfrm>
              <a:off x="0" y="0"/>
              <a:ext cx="0" cy="0"/>
            </a:xfrm>
            <a:prstGeom prst="rect">
              <a:avLst/>
            </a:prstGeom>
            <a:solidFill>
              <a:srgbClr val="CCFFFF"/>
            </a:solidFill>
            <a:ln w="9525">
              <a:solidFill>
                <a:srgbClr val="000000"/>
              </a:solidFill>
              <a:miter lim="800000"/>
              <a:headEnd/>
              <a:tailEnd/>
            </a:ln>
          </xdr:spPr>
        </xdr:sp>
        <xdr:clientData/>
      </xdr:twoCellAnchor>
    </mc:Choice>
    <mc:Fallback/>
  </mc:AlternateContent>
  <xdr:twoCellAnchor>
    <xdr:from>
      <xdr:col>27</xdr:col>
      <xdr:colOff>379691</xdr:colOff>
      <xdr:row>18</xdr:row>
      <xdr:rowOff>26185</xdr:rowOff>
    </xdr:from>
    <xdr:to>
      <xdr:col>36</xdr:col>
      <xdr:colOff>210101</xdr:colOff>
      <xdr:row>60</xdr:row>
      <xdr:rowOff>147470</xdr:rowOff>
    </xdr:to>
    <xdr:sp macro="" textlink="">
      <xdr:nvSpPr>
        <xdr:cNvPr id="4" name="Text Box 7">
          <a:extLst>
            <a:ext uri="{FF2B5EF4-FFF2-40B4-BE49-F238E27FC236}">
              <a16:creationId xmlns:a16="http://schemas.microsoft.com/office/drawing/2014/main" id="{00000000-0008-0000-0400-000004000000}"/>
            </a:ext>
          </a:extLst>
        </xdr:cNvPr>
        <xdr:cNvSpPr txBox="1">
          <a:spLocks noChangeArrowheads="1"/>
        </xdr:cNvSpPr>
      </xdr:nvSpPr>
      <xdr:spPr>
        <a:xfrm>
          <a:off x="15194176" y="3030979"/>
          <a:ext cx="6193502" cy="6720048"/>
        </a:xfrm>
        <a:prstGeom prst="rect">
          <a:avLst/>
        </a:prstGeom>
        <a:solidFill>
          <a:schemeClr val="accent1">
            <a:lumMod val="20000"/>
            <a:lumOff val="80000"/>
          </a:schemeClr>
        </a:solidFill>
        <a:ln w="9525">
          <a:solidFill>
            <a:srgbClr xmlns:mc="http://schemas.openxmlformats.org/markup-compatibility/2006" xmlns:a14="http://schemas.microsoft.com/office/drawing/2010/main" val="000000" mc:Ignorable="a14" a14:legacySpreadsheetColorIndex="64"/>
          </a:solidFill>
          <a:miter lim="800000"/>
        </a:ln>
      </xdr:spPr>
      <xdr:txBody>
        <a:bodyPr vertOverflow="clip" wrap="square" lIns="27432" tIns="18288" rIns="0" bIns="0" anchor="t" upright="1"/>
        <a:lstStyle/>
        <a:p>
          <a:pPr algn="l" rtl="0">
            <a:lnSpc>
              <a:spcPts val="1100"/>
            </a:lnSpc>
            <a:defRPr sz="1000"/>
          </a:pPr>
          <a:r>
            <a:rPr lang="en-US" altLang="zh-CN" sz="1100" b="0" i="0" u="none" strike="noStrike" baseline="0">
              <a:solidFill>
                <a:srgbClr val="000000"/>
              </a:solidFill>
              <a:latin typeface="宋体" panose="02010600030101010101" pitchFamily="7" charset="-122"/>
              <a:ea typeface="+mn-ea"/>
            </a:rPr>
            <a:t>【</a:t>
          </a:r>
          <a:r>
            <a:rPr lang="zh-CN" altLang="en-US" sz="1100" b="0" i="0" u="none" strike="noStrike" baseline="0">
              <a:solidFill>
                <a:srgbClr val="000000"/>
              </a:solidFill>
              <a:latin typeface="宋体" panose="02010600030101010101" pitchFamily="7" charset="-122"/>
              <a:ea typeface="+mn-ea"/>
            </a:rPr>
            <a:t>例</a:t>
          </a:r>
          <a:r>
            <a:rPr lang="en-US" altLang="zh-CN" sz="1100" b="0" i="0" u="none" strike="noStrike" baseline="0">
              <a:solidFill>
                <a:srgbClr val="000000"/>
              </a:solidFill>
              <a:latin typeface="宋体" panose="02010600030101010101" pitchFamily="7" charset="-122"/>
              <a:ea typeface="+mn-ea"/>
            </a:rPr>
            <a:t>7-4】</a:t>
          </a:r>
          <a:r>
            <a:rPr lang="zh-CN" altLang="en-US" sz="1100" b="0" i="0" u="none" strike="noStrike" baseline="0">
              <a:solidFill>
                <a:srgbClr val="000000"/>
              </a:solidFill>
              <a:latin typeface="宋体" panose="02010600030101010101" pitchFamily="7" charset="-122"/>
              <a:ea typeface="+mn-ea"/>
            </a:rPr>
            <a:t>乐普公司生产和销售一种垄断产品，固定成本为</a:t>
          </a:r>
          <a:r>
            <a:rPr lang="en-US" altLang="zh-CN" sz="1100" b="0" i="0" u="none" strike="noStrike" baseline="0">
              <a:solidFill>
                <a:srgbClr val="000000"/>
              </a:solidFill>
              <a:latin typeface="宋体" panose="02010600030101010101" pitchFamily="7" charset="-122"/>
              <a:ea typeface="+mn-ea"/>
            </a:rPr>
            <a:t>37800</a:t>
          </a:r>
          <a:r>
            <a:rPr lang="zh-CN" altLang="en-US" sz="1100" b="0" i="0" u="none" strike="noStrike" baseline="0">
              <a:solidFill>
                <a:srgbClr val="000000"/>
              </a:solidFill>
              <a:latin typeface="宋体" panose="02010600030101010101" pitchFamily="7" charset="-122"/>
              <a:ea typeface="+mn-ea"/>
            </a:rPr>
            <a:t>元。单位变动成本估计在</a:t>
          </a:r>
          <a:r>
            <a:rPr lang="en-US" altLang="zh-CN" sz="1100" b="0" i="0" u="none" strike="noStrike" baseline="0">
              <a:solidFill>
                <a:srgbClr val="000000"/>
              </a:solidFill>
              <a:latin typeface="宋体" panose="02010600030101010101" pitchFamily="7" charset="-122"/>
              <a:ea typeface="+mn-ea"/>
            </a:rPr>
            <a:t>25—60</a:t>
          </a:r>
          <a:r>
            <a:rPr lang="zh-CN" altLang="en-US" sz="1100" b="0" i="0" u="none" strike="noStrike" baseline="0">
              <a:solidFill>
                <a:srgbClr val="000000"/>
              </a:solidFill>
              <a:latin typeface="宋体" panose="02010600030101010101" pitchFamily="7" charset="-122"/>
              <a:ea typeface="+mn-ea"/>
            </a:rPr>
            <a:t>元，销量</a:t>
          </a:r>
          <a:r>
            <a:rPr lang="en-US" altLang="zh-CN" sz="1100" b="0" i="0" u="none" strike="noStrike" baseline="0">
              <a:solidFill>
                <a:srgbClr val="000000"/>
              </a:solidFill>
              <a:latin typeface="宋体" panose="02010600030101010101" pitchFamily="7" charset="-122"/>
              <a:ea typeface="+mn-ea"/>
            </a:rPr>
            <a:t>Q</a:t>
          </a:r>
          <a:r>
            <a:rPr lang="zh-CN" altLang="en-US" sz="1100" b="0" i="0" u="none" strike="noStrike" baseline="0">
              <a:solidFill>
                <a:srgbClr val="000000"/>
              </a:solidFill>
              <a:latin typeface="宋体" panose="02010600030101010101" pitchFamily="7" charset="-122"/>
              <a:ea typeface="+mn-ea"/>
            </a:rPr>
            <a:t>与单价</a:t>
          </a:r>
          <a:r>
            <a:rPr lang="en-US" altLang="zh-CN" sz="1100" b="0" i="0" u="none" strike="noStrike" baseline="0">
              <a:solidFill>
                <a:srgbClr val="000000"/>
              </a:solidFill>
              <a:latin typeface="宋体" panose="02010600030101010101" pitchFamily="7" charset="-122"/>
              <a:ea typeface="+mn-ea"/>
            </a:rPr>
            <a:t>p</a:t>
          </a:r>
          <a:r>
            <a:rPr lang="zh-CN" altLang="en-US" sz="1100" b="0" i="0" u="none" strike="noStrike" baseline="0">
              <a:solidFill>
                <a:srgbClr val="000000"/>
              </a:solidFill>
              <a:latin typeface="宋体" panose="02010600030101010101" pitchFamily="7" charset="-122"/>
              <a:ea typeface="+mn-ea"/>
            </a:rPr>
            <a:t>之间的关系为</a:t>
          </a:r>
          <a:r>
            <a:rPr lang="en-US" altLang="zh-CN" sz="1100" b="0" i="0" u="none" strike="noStrike" baseline="0">
              <a:solidFill>
                <a:srgbClr val="000000"/>
              </a:solidFill>
              <a:latin typeface="宋体" panose="02010600030101010101" pitchFamily="7" charset="-122"/>
              <a:ea typeface="+mn-ea"/>
            </a:rPr>
            <a:t>Q=3500 -15p</a:t>
          </a:r>
          <a:r>
            <a:rPr lang="zh-CN" altLang="en-US" sz="1100" b="0" i="0" u="none" strike="noStrike" baseline="0">
              <a:solidFill>
                <a:srgbClr val="000000"/>
              </a:solidFill>
              <a:latin typeface="宋体" panose="02010600030101010101" pitchFamily="7" charset="-122"/>
              <a:ea typeface="+mn-ea"/>
            </a:rPr>
            <a:t>。根据市场分析，该产品销售单价可能的在</a:t>
          </a:r>
          <a:r>
            <a:rPr lang="en-US" altLang="zh-CN" sz="1100" b="0" i="0" u="none" strike="noStrike" baseline="0">
              <a:solidFill>
                <a:srgbClr val="000000"/>
              </a:solidFill>
              <a:latin typeface="宋体" panose="02010600030101010101" pitchFamily="7" charset="-122"/>
              <a:ea typeface="+mn-ea"/>
            </a:rPr>
            <a:t>50—250</a:t>
          </a:r>
          <a:r>
            <a:rPr lang="zh-CN" altLang="en-US" sz="1100" b="0" i="0" u="none" strike="noStrike" baseline="0">
              <a:solidFill>
                <a:srgbClr val="000000"/>
              </a:solidFill>
              <a:latin typeface="宋体" panose="02010600030101010101" pitchFamily="7" charset="-122"/>
              <a:ea typeface="+mn-ea"/>
            </a:rPr>
            <a:t>元之间，销售经理希望借助于利润极大值分析模型进行销售单价分析，以判断销售单价定为</a:t>
          </a:r>
          <a:r>
            <a:rPr lang="en-US" altLang="zh-CN" sz="1100" b="0" i="0" u="none" strike="noStrike" baseline="0">
              <a:solidFill>
                <a:srgbClr val="000000"/>
              </a:solidFill>
              <a:latin typeface="宋体" panose="02010600030101010101" pitchFamily="7" charset="-122"/>
              <a:ea typeface="+mn-ea"/>
            </a:rPr>
            <a:t>90</a:t>
          </a:r>
          <a:r>
            <a:rPr lang="zh-CN" altLang="en-US" sz="1100" b="0" i="0" u="none" strike="noStrike" baseline="0">
              <a:solidFill>
                <a:srgbClr val="000000"/>
              </a:solidFill>
              <a:latin typeface="宋体" panose="02010600030101010101" pitchFamily="7" charset="-122"/>
              <a:ea typeface="+mn-ea"/>
            </a:rPr>
            <a:t>元是否合适。</a:t>
          </a:r>
          <a:r>
            <a:rPr lang="zh-CN" altLang="zh-CN" sz="1000">
              <a:effectLst/>
              <a:latin typeface="+mn-lt"/>
              <a:ea typeface="+mn-ea"/>
              <a:cs typeface="+mn-cs"/>
            </a:rPr>
            <a:t>参照下</a:t>
          </a:r>
          <a:r>
            <a:rPr lang="zh-CN" altLang="en-US" sz="1000">
              <a:effectLst/>
              <a:latin typeface="+mn-lt"/>
              <a:ea typeface="+mn-ea"/>
              <a:cs typeface="+mn-cs"/>
            </a:rPr>
            <a:t>面两</a:t>
          </a:r>
          <a:r>
            <a:rPr lang="zh-CN" altLang="zh-CN" sz="1000">
              <a:effectLst/>
              <a:latin typeface="+mn-lt"/>
              <a:ea typeface="+mn-ea"/>
              <a:cs typeface="+mn-cs"/>
            </a:rPr>
            <a:t>图建立模型</a:t>
          </a:r>
          <a:r>
            <a:rPr lang="zh-CN" altLang="en-US" sz="1000">
              <a:effectLst/>
              <a:latin typeface="+mn-lt"/>
              <a:ea typeface="+mn-ea"/>
              <a:cs typeface="+mn-cs"/>
            </a:rPr>
            <a:t>。</a:t>
          </a:r>
          <a:endParaRPr lang="zh-CN" altLang="en-US" sz="1100"/>
        </a:p>
      </xdr:txBody>
    </xdr:sp>
    <xdr:clientData/>
  </xdr:twoCellAnchor>
  <xdr:twoCellAnchor editAs="oneCell">
    <xdr:from>
      <xdr:col>28</xdr:col>
      <xdr:colOff>193129</xdr:colOff>
      <xdr:row>24</xdr:row>
      <xdr:rowOff>85104</xdr:rowOff>
    </xdr:from>
    <xdr:to>
      <xdr:col>35</xdr:col>
      <xdr:colOff>150860</xdr:colOff>
      <xdr:row>39</xdr:row>
      <xdr:rowOff>131996</xdr:rowOff>
    </xdr:to>
    <xdr:pic>
      <xdr:nvPicPr>
        <xdr:cNvPr id="6" name="图片 5">
          <a:extLst>
            <a:ext uri="{FF2B5EF4-FFF2-40B4-BE49-F238E27FC236}">
              <a16:creationId xmlns:a16="http://schemas.microsoft.com/office/drawing/2014/main" id="{00000000-0008-0000-0400-000006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5714624" y="4032578"/>
          <a:ext cx="4906803" cy="2403593"/>
        </a:xfrm>
        <a:prstGeom prst="rect">
          <a:avLst/>
        </a:prstGeom>
        <a:noFill/>
        <a:ln>
          <a:noFill/>
        </a:ln>
      </xdr:spPr>
    </xdr:pic>
    <xdr:clientData/>
  </xdr:twoCellAnchor>
  <xdr:twoCellAnchor editAs="oneCell">
    <xdr:from>
      <xdr:col>27</xdr:col>
      <xdr:colOff>581944</xdr:colOff>
      <xdr:row>41</xdr:row>
      <xdr:rowOff>57929</xdr:rowOff>
    </xdr:from>
    <xdr:to>
      <xdr:col>35</xdr:col>
      <xdr:colOff>666890</xdr:colOff>
      <xdr:row>59</xdr:row>
      <xdr:rowOff>57535</xdr:rowOff>
    </xdr:to>
    <xdr:pic>
      <xdr:nvPicPr>
        <xdr:cNvPr id="7" name="图片 6">
          <a:extLst>
            <a:ext uri="{FF2B5EF4-FFF2-40B4-BE49-F238E27FC236}">
              <a16:creationId xmlns:a16="http://schemas.microsoft.com/office/drawing/2014/main" id="{00000000-0008-0000-0400-000007000000}"/>
            </a:ext>
          </a:extLst>
        </xdr:cNvPr>
        <xdr:cNvPicPr>
          <a:picLocks noChangeAspect="1"/>
        </xdr:cNvPicPr>
      </xdr:nvPicPr>
      <xdr:blipFill>
        <a:blip xmlns:r="http://schemas.openxmlformats.org/officeDocument/2006/relationships" r:embed="rId2"/>
        <a:stretch>
          <a:fillRect/>
        </a:stretch>
      </xdr:blipFill>
      <xdr:spPr>
        <a:xfrm>
          <a:off x="15396429" y="6676331"/>
          <a:ext cx="5741028" cy="2827647"/>
        </a:xfrm>
        <a:prstGeom prst="rect">
          <a:avLst/>
        </a:prstGeom>
      </xdr:spPr>
    </xdr:pic>
    <xdr:clientData/>
  </xdr:twoCellAnchor>
  <xdr:twoCellAnchor>
    <xdr:from>
      <xdr:col>1</xdr:col>
      <xdr:colOff>752146</xdr:colOff>
      <xdr:row>26</xdr:row>
      <xdr:rowOff>35253</xdr:rowOff>
    </xdr:from>
    <xdr:to>
      <xdr:col>8</xdr:col>
      <xdr:colOff>528801</xdr:colOff>
      <xdr:row>42</xdr:row>
      <xdr:rowOff>150867</xdr:rowOff>
    </xdr:to>
    <xdr:graphicFrame macro="">
      <xdr:nvGraphicFramePr>
        <xdr:cNvPr id="2" name="图表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680982</xdr:colOff>
      <xdr:row>22</xdr:row>
      <xdr:rowOff>144734</xdr:rowOff>
    </xdr:from>
    <xdr:to>
      <xdr:col>26</xdr:col>
      <xdr:colOff>0</xdr:colOff>
      <xdr:row>47</xdr:row>
      <xdr:rowOff>120431</xdr:rowOff>
    </xdr:to>
    <xdr:graphicFrame macro="">
      <xdr:nvGraphicFramePr>
        <xdr:cNvPr id="3" name="图表 2">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mc:AlternateContent xmlns:mc="http://schemas.openxmlformats.org/markup-compatibility/2006">
    <mc:Choice xmlns:a14="http://schemas.microsoft.com/office/drawing/2010/main" Requires="a14">
      <xdr:twoCellAnchor>
        <xdr:from>
          <xdr:col>11</xdr:col>
          <xdr:colOff>241300</xdr:colOff>
          <xdr:row>24</xdr:row>
          <xdr:rowOff>133350</xdr:rowOff>
        </xdr:from>
        <xdr:to>
          <xdr:col>13</xdr:col>
          <xdr:colOff>107950</xdr:colOff>
          <xdr:row>27</xdr:row>
          <xdr:rowOff>44450</xdr:rowOff>
        </xdr:to>
        <xdr:sp macro="" textlink="">
          <xdr:nvSpPr>
            <xdr:cNvPr id="1027" name="Spinner 3" hidden="1">
              <a:extLst>
                <a:ext uri="{63B3BB69-23CF-44E3-9099-C40C66FF867C}">
                  <a14:compatExt spid="_x0000_s1027"/>
                </a:ext>
                <a:ext uri="{FF2B5EF4-FFF2-40B4-BE49-F238E27FC236}">
                  <a16:creationId xmlns:a16="http://schemas.microsoft.com/office/drawing/2014/main" id="{00000000-0008-0000-0400-0000030400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xdr:twoCellAnchor>
    <xdr:from>
      <xdr:col>18</xdr:col>
      <xdr:colOff>0</xdr:colOff>
      <xdr:row>5</xdr:row>
      <xdr:rowOff>0</xdr:rowOff>
    </xdr:from>
    <xdr:to>
      <xdr:col>28</xdr:col>
      <xdr:colOff>209551</xdr:colOff>
      <xdr:row>60</xdr:row>
      <xdr:rowOff>34289</xdr:rowOff>
    </xdr:to>
    <xdr:sp macro="" textlink="">
      <xdr:nvSpPr>
        <xdr:cNvPr id="2" name="Text Box 1">
          <a:extLst>
            <a:ext uri="{FF2B5EF4-FFF2-40B4-BE49-F238E27FC236}">
              <a16:creationId xmlns:a16="http://schemas.microsoft.com/office/drawing/2014/main" id="{00000000-0008-0000-0500-000002000000}"/>
            </a:ext>
          </a:extLst>
        </xdr:cNvPr>
        <xdr:cNvSpPr txBox="1">
          <a:spLocks noChangeArrowheads="1"/>
        </xdr:cNvSpPr>
      </xdr:nvSpPr>
      <xdr:spPr>
        <a:xfrm>
          <a:off x="11039475" y="889000"/>
          <a:ext cx="7829550" cy="9812655"/>
        </a:xfrm>
        <a:prstGeom prst="rect">
          <a:avLst/>
        </a:prstGeom>
        <a:solidFill>
          <a:schemeClr val="accent1">
            <a:lumMod val="20000"/>
            <a:lumOff val="80000"/>
          </a:schemeClr>
        </a:solidFill>
        <a:ln w="9525">
          <a:solidFill>
            <a:srgbClr xmlns:mc="http://schemas.openxmlformats.org/markup-compatibility/2006" xmlns:a14="http://schemas.microsoft.com/office/drawing/2010/main" val="000000" mc:Ignorable="a14" a14:legacySpreadsheetColorIndex="64"/>
          </a:solidFill>
          <a:miter lim="800000"/>
        </a:ln>
        <a:effectLst>
          <a:outerShdw dist="35921" dir="2700000" algn="ctr" rotWithShape="0">
            <a:srgbClr val="808080"/>
          </a:outerShdw>
        </a:effectLst>
      </xdr:spPr>
      <xdr:txBody>
        <a:bodyPr vertOverflow="clip" wrap="square" lIns="27432" tIns="18288" rIns="0" bIns="0" anchor="t" upright="1"/>
        <a:lstStyle/>
        <a:p>
          <a:r>
            <a:rPr lang="zh-CN" altLang="zh-CN" sz="1100">
              <a:effectLst/>
              <a:latin typeface="+mn-lt"/>
              <a:ea typeface="+mn-ea"/>
              <a:cs typeface="+mn-cs"/>
            </a:rPr>
            <a:t>【例</a:t>
          </a:r>
          <a:r>
            <a:rPr lang="en-US" altLang="zh-CN" sz="1100">
              <a:effectLst/>
              <a:latin typeface="+mn-lt"/>
              <a:ea typeface="+mn-ea"/>
              <a:cs typeface="+mn-cs"/>
            </a:rPr>
            <a:t>7-5</a:t>
          </a:r>
          <a:r>
            <a:rPr lang="zh-CN" altLang="zh-CN" sz="1100">
              <a:effectLst/>
              <a:latin typeface="+mn-lt"/>
              <a:ea typeface="+mn-ea"/>
              <a:cs typeface="+mn-cs"/>
            </a:rPr>
            <a:t>】特力公司生产的产品需要一种电容零件，零件可以自行生产，也可以外购。如果自行生产，需要的单位变动成本为</a:t>
          </a:r>
          <a:r>
            <a:rPr lang="en-US" altLang="zh-CN" sz="1100">
              <a:effectLst/>
              <a:latin typeface="+mn-lt"/>
              <a:ea typeface="+mn-ea"/>
              <a:cs typeface="+mn-cs"/>
            </a:rPr>
            <a:t>140</a:t>
          </a:r>
          <a:r>
            <a:rPr lang="zh-CN" altLang="zh-CN" sz="1100">
              <a:effectLst/>
              <a:latin typeface="+mn-lt"/>
              <a:ea typeface="+mn-ea"/>
              <a:cs typeface="+mn-cs"/>
            </a:rPr>
            <a:t>元</a:t>
          </a:r>
          <a:r>
            <a:rPr lang="en-US" altLang="zh-CN" sz="1100">
              <a:effectLst/>
              <a:latin typeface="+mn-lt"/>
              <a:ea typeface="+mn-ea"/>
              <a:cs typeface="+mn-cs"/>
            </a:rPr>
            <a:t>/</a:t>
          </a:r>
          <a:r>
            <a:rPr lang="zh-CN" altLang="zh-CN" sz="1100">
              <a:effectLst/>
              <a:latin typeface="+mn-lt"/>
              <a:ea typeface="+mn-ea"/>
              <a:cs typeface="+mn-cs"/>
            </a:rPr>
            <a:t>件，固定成本为</a:t>
          </a:r>
          <a:r>
            <a:rPr lang="en-US" altLang="zh-CN" sz="1100">
              <a:effectLst/>
              <a:latin typeface="+mn-lt"/>
              <a:ea typeface="+mn-ea"/>
              <a:cs typeface="+mn-cs"/>
            </a:rPr>
            <a:t>640000</a:t>
          </a:r>
          <a:r>
            <a:rPr lang="zh-CN" altLang="zh-CN" sz="1100">
              <a:effectLst/>
              <a:latin typeface="+mn-lt"/>
              <a:ea typeface="+mn-ea"/>
              <a:cs typeface="+mn-cs"/>
            </a:rPr>
            <a:t>元。如果向其他公司采购，采购单价为</a:t>
          </a:r>
          <a:r>
            <a:rPr lang="en-US" altLang="zh-CN" sz="1100">
              <a:effectLst/>
              <a:latin typeface="+mn-lt"/>
              <a:ea typeface="+mn-ea"/>
              <a:cs typeface="+mn-cs"/>
            </a:rPr>
            <a:t>260</a:t>
          </a:r>
          <a:r>
            <a:rPr lang="zh-CN" altLang="zh-CN" sz="1100">
              <a:effectLst/>
              <a:latin typeface="+mn-lt"/>
              <a:ea typeface="+mn-ea"/>
              <a:cs typeface="+mn-cs"/>
            </a:rPr>
            <a:t>元。因无需自己组织生产，固定成本可降至</a:t>
          </a:r>
          <a:r>
            <a:rPr lang="en-US" altLang="zh-CN" sz="1100">
              <a:effectLst/>
              <a:latin typeface="+mn-lt"/>
              <a:ea typeface="+mn-ea"/>
              <a:cs typeface="+mn-cs"/>
            </a:rPr>
            <a:t>200000</a:t>
          </a:r>
          <a:r>
            <a:rPr lang="zh-CN" altLang="zh-CN" sz="1100">
              <a:effectLst/>
              <a:latin typeface="+mn-lt"/>
              <a:ea typeface="+mn-ea"/>
              <a:cs typeface="+mn-cs"/>
            </a:rPr>
            <a:t>元。目前公司对此零件的需求量为</a:t>
          </a:r>
          <a:r>
            <a:rPr lang="en-US" altLang="zh-CN" sz="1100">
              <a:effectLst/>
              <a:latin typeface="+mn-lt"/>
              <a:ea typeface="+mn-ea"/>
              <a:cs typeface="+mn-cs"/>
            </a:rPr>
            <a:t>15000</a:t>
          </a:r>
          <a:r>
            <a:rPr lang="zh-CN" altLang="zh-CN" sz="1100">
              <a:effectLst/>
              <a:latin typeface="+mn-lt"/>
              <a:ea typeface="+mn-ea"/>
              <a:cs typeface="+mn-cs"/>
            </a:rPr>
            <a:t>件，最大需要量为不会超过</a:t>
          </a:r>
          <a:r>
            <a:rPr lang="en-US" altLang="zh-CN" sz="1100">
              <a:effectLst/>
              <a:latin typeface="+mn-lt"/>
              <a:ea typeface="+mn-ea"/>
              <a:cs typeface="+mn-cs"/>
            </a:rPr>
            <a:t>20000</a:t>
          </a:r>
          <a:r>
            <a:rPr lang="zh-CN" altLang="zh-CN" sz="1100">
              <a:effectLst/>
              <a:latin typeface="+mn-lt"/>
              <a:ea typeface="+mn-ea"/>
              <a:cs typeface="+mn-cs"/>
            </a:rPr>
            <a:t>件。公司需要依据成本决策分析模型判断“自制”有利，还</a:t>
          </a:r>
          <a:r>
            <a:rPr lang="zh-CN" altLang="en-US" sz="1100">
              <a:effectLst/>
              <a:latin typeface="+mn-lt"/>
              <a:ea typeface="+mn-ea"/>
              <a:cs typeface="+mn-cs"/>
            </a:rPr>
            <a:t>是</a:t>
          </a:r>
          <a:r>
            <a:rPr lang="zh-CN" altLang="zh-CN" sz="1100">
              <a:effectLst/>
              <a:latin typeface="+mn-lt"/>
              <a:ea typeface="+mn-ea"/>
              <a:cs typeface="+mn-cs"/>
            </a:rPr>
            <a:t>“外购”更好。</a:t>
          </a:r>
          <a:r>
            <a:rPr lang="zh-CN" altLang="en-US" sz="1100">
              <a:effectLst/>
              <a:latin typeface="+mn-lt"/>
              <a:ea typeface="+mn-ea"/>
              <a:cs typeface="+mn-cs"/>
            </a:rPr>
            <a:t>试根据下图建立模型。</a:t>
          </a:r>
          <a:endParaRPr lang="en-US" altLang="zh-CN" sz="1100">
            <a:effectLst/>
            <a:latin typeface="+mn-lt"/>
            <a:ea typeface="+mn-ea"/>
            <a:cs typeface="+mn-cs"/>
          </a:endParaRPr>
        </a:p>
        <a:p>
          <a:pPr algn="ctr"/>
          <a:endParaRPr lang="en-US" altLang="zh-CN" sz="1100">
            <a:effectLst/>
            <a:latin typeface="+mn-lt"/>
            <a:ea typeface="+mn-ea"/>
            <a:cs typeface="+mn-cs"/>
          </a:endParaRPr>
        </a:p>
        <a:p>
          <a:endParaRPr lang="en-US" altLang="zh-CN" sz="1100">
            <a:effectLst/>
            <a:latin typeface="+mn-lt"/>
            <a:ea typeface="+mn-ea"/>
            <a:cs typeface="+mn-cs"/>
          </a:endParaRPr>
        </a:p>
        <a:p>
          <a:endParaRPr lang="en-US" altLang="zh-CN" sz="1100">
            <a:effectLst/>
            <a:latin typeface="+mn-lt"/>
            <a:ea typeface="+mn-ea"/>
            <a:cs typeface="+mn-cs"/>
          </a:endParaRPr>
        </a:p>
        <a:p>
          <a:endParaRPr lang="en-US" altLang="zh-CN" sz="1100">
            <a:effectLst/>
            <a:latin typeface="+mn-lt"/>
            <a:ea typeface="+mn-ea"/>
            <a:cs typeface="+mn-cs"/>
          </a:endParaRPr>
        </a:p>
        <a:p>
          <a:endParaRPr lang="en-US" altLang="zh-CN" sz="1100">
            <a:effectLst/>
            <a:latin typeface="+mn-lt"/>
            <a:ea typeface="+mn-ea"/>
            <a:cs typeface="+mn-cs"/>
          </a:endParaRPr>
        </a:p>
        <a:p>
          <a:endParaRPr lang="en-US" altLang="zh-CN" sz="1100">
            <a:effectLst/>
            <a:latin typeface="+mn-lt"/>
            <a:ea typeface="+mn-ea"/>
            <a:cs typeface="+mn-cs"/>
          </a:endParaRPr>
        </a:p>
        <a:p>
          <a:endParaRPr lang="en-US" altLang="zh-CN" sz="1100">
            <a:effectLst/>
            <a:latin typeface="+mn-lt"/>
            <a:ea typeface="+mn-ea"/>
            <a:cs typeface="+mn-cs"/>
          </a:endParaRPr>
        </a:p>
        <a:p>
          <a:endParaRPr lang="en-US" altLang="zh-CN" sz="1100">
            <a:effectLst/>
            <a:latin typeface="+mn-lt"/>
            <a:ea typeface="+mn-ea"/>
            <a:cs typeface="+mn-cs"/>
          </a:endParaRPr>
        </a:p>
        <a:p>
          <a:endParaRPr lang="en-US" altLang="zh-CN" sz="1100">
            <a:effectLst/>
            <a:latin typeface="+mn-lt"/>
            <a:ea typeface="+mn-ea"/>
            <a:cs typeface="+mn-cs"/>
          </a:endParaRPr>
        </a:p>
        <a:p>
          <a:endParaRPr lang="en-US" altLang="zh-CN" sz="1100">
            <a:effectLst/>
            <a:latin typeface="+mn-lt"/>
            <a:ea typeface="+mn-ea"/>
            <a:cs typeface="+mn-cs"/>
          </a:endParaRPr>
        </a:p>
        <a:p>
          <a:endParaRPr lang="en-US" altLang="zh-CN" sz="1100">
            <a:effectLst/>
            <a:latin typeface="+mn-lt"/>
            <a:ea typeface="+mn-ea"/>
            <a:cs typeface="+mn-cs"/>
          </a:endParaRPr>
        </a:p>
        <a:p>
          <a:endParaRPr lang="en-US" altLang="zh-CN" sz="1100">
            <a:effectLst/>
            <a:latin typeface="+mn-lt"/>
            <a:ea typeface="+mn-ea"/>
            <a:cs typeface="+mn-cs"/>
          </a:endParaRPr>
        </a:p>
        <a:p>
          <a:endParaRPr lang="en-US" altLang="zh-CN" sz="1100">
            <a:effectLst/>
            <a:latin typeface="+mn-lt"/>
            <a:ea typeface="+mn-ea"/>
            <a:cs typeface="+mn-cs"/>
          </a:endParaRPr>
        </a:p>
        <a:p>
          <a:endParaRPr lang="en-US" altLang="zh-CN" sz="1100">
            <a:effectLst/>
            <a:latin typeface="+mn-lt"/>
            <a:ea typeface="+mn-ea"/>
            <a:cs typeface="+mn-cs"/>
          </a:endParaRPr>
        </a:p>
        <a:p>
          <a:endParaRPr lang="en-US" altLang="zh-CN" sz="1100">
            <a:effectLst/>
            <a:latin typeface="+mn-lt"/>
            <a:ea typeface="+mn-ea"/>
            <a:cs typeface="+mn-cs"/>
          </a:endParaRPr>
        </a:p>
        <a:p>
          <a:endParaRPr lang="en-US" altLang="zh-CN" sz="1100">
            <a:effectLst/>
            <a:latin typeface="+mn-lt"/>
            <a:ea typeface="+mn-ea"/>
            <a:cs typeface="+mn-cs"/>
          </a:endParaRPr>
        </a:p>
        <a:p>
          <a:endParaRPr lang="en-US" altLang="zh-CN" sz="1100">
            <a:effectLst/>
            <a:latin typeface="+mn-lt"/>
            <a:ea typeface="+mn-ea"/>
            <a:cs typeface="+mn-cs"/>
          </a:endParaRPr>
        </a:p>
        <a:p>
          <a:endParaRPr lang="en-US" altLang="zh-CN" sz="1100">
            <a:effectLst/>
            <a:latin typeface="+mn-lt"/>
            <a:ea typeface="+mn-ea"/>
            <a:cs typeface="+mn-cs"/>
          </a:endParaRPr>
        </a:p>
        <a:p>
          <a:endParaRPr lang="en-US" altLang="zh-CN" sz="1100">
            <a:effectLst/>
            <a:latin typeface="+mn-lt"/>
            <a:ea typeface="+mn-ea"/>
            <a:cs typeface="+mn-cs"/>
          </a:endParaRPr>
        </a:p>
        <a:p>
          <a:endParaRPr lang="en-US" altLang="zh-CN" sz="1100">
            <a:effectLst/>
            <a:latin typeface="+mn-lt"/>
            <a:ea typeface="+mn-ea"/>
            <a:cs typeface="+mn-cs"/>
          </a:endParaRPr>
        </a:p>
        <a:p>
          <a:endParaRPr lang="en-US" altLang="zh-CN" sz="1100">
            <a:effectLst/>
            <a:latin typeface="+mn-lt"/>
            <a:ea typeface="+mn-ea"/>
            <a:cs typeface="+mn-cs"/>
          </a:endParaRPr>
        </a:p>
        <a:p>
          <a:endParaRPr lang="en-US" altLang="zh-CN" sz="1100">
            <a:effectLst/>
            <a:latin typeface="+mn-lt"/>
            <a:ea typeface="+mn-ea"/>
            <a:cs typeface="+mn-cs"/>
          </a:endParaRPr>
        </a:p>
        <a:p>
          <a:endParaRPr lang="en-US" altLang="zh-CN" sz="1100">
            <a:effectLst/>
            <a:latin typeface="+mn-lt"/>
            <a:ea typeface="+mn-ea"/>
            <a:cs typeface="+mn-cs"/>
          </a:endParaRPr>
        </a:p>
        <a:p>
          <a:endParaRPr lang="en-US" altLang="zh-CN" sz="1100">
            <a:effectLst/>
            <a:latin typeface="+mn-lt"/>
            <a:ea typeface="+mn-ea"/>
            <a:cs typeface="+mn-cs"/>
          </a:endParaRPr>
        </a:p>
        <a:p>
          <a:r>
            <a:rPr lang="en-US" altLang="zh-CN" sz="1100">
              <a:effectLst/>
              <a:latin typeface="+mn-lt"/>
              <a:ea typeface="+mn-ea"/>
              <a:cs typeface="+mn-cs"/>
            </a:rPr>
            <a:t>         </a:t>
          </a:r>
          <a:r>
            <a:rPr lang="zh-CN" altLang="zh-CN" sz="1100">
              <a:effectLst/>
              <a:latin typeface="+mn-lt"/>
              <a:ea typeface="+mn-ea"/>
              <a:cs typeface="+mn-cs"/>
            </a:rPr>
            <a:t>我们假定供应商给出的优惠条件为：如果采购量小于</a:t>
          </a:r>
          <a:r>
            <a:rPr lang="en-US" altLang="zh-CN" sz="1100">
              <a:effectLst/>
              <a:latin typeface="+mn-lt"/>
              <a:ea typeface="+mn-ea"/>
              <a:cs typeface="+mn-cs"/>
            </a:rPr>
            <a:t>10000</a:t>
          </a:r>
          <a:r>
            <a:rPr lang="zh-CN" altLang="zh-CN" sz="1100">
              <a:effectLst/>
              <a:latin typeface="+mn-lt"/>
              <a:ea typeface="+mn-ea"/>
              <a:cs typeface="+mn-cs"/>
            </a:rPr>
            <a:t>件，维持原价；如果采购量大于等于</a:t>
          </a:r>
          <a:r>
            <a:rPr lang="en-US" altLang="zh-CN" sz="1100">
              <a:effectLst/>
              <a:latin typeface="+mn-lt"/>
              <a:ea typeface="+mn-ea"/>
              <a:cs typeface="+mn-cs"/>
            </a:rPr>
            <a:t>10000</a:t>
          </a:r>
          <a:r>
            <a:rPr lang="zh-CN" altLang="zh-CN" sz="1100">
              <a:effectLst/>
              <a:latin typeface="+mn-lt"/>
              <a:ea typeface="+mn-ea"/>
              <a:cs typeface="+mn-cs"/>
            </a:rPr>
            <a:t>，但不超过</a:t>
          </a:r>
          <a:r>
            <a:rPr lang="en-US" altLang="zh-CN" sz="1100">
              <a:effectLst/>
              <a:latin typeface="+mn-lt"/>
              <a:ea typeface="+mn-ea"/>
              <a:cs typeface="+mn-cs"/>
            </a:rPr>
            <a:t>20000</a:t>
          </a:r>
          <a:r>
            <a:rPr lang="zh-CN" altLang="zh-CN" sz="1100">
              <a:effectLst/>
              <a:latin typeface="+mn-lt"/>
              <a:ea typeface="+mn-ea"/>
              <a:cs typeface="+mn-cs"/>
            </a:rPr>
            <a:t>，给于</a:t>
          </a:r>
          <a:r>
            <a:rPr lang="en-US" altLang="zh-CN" sz="1100">
              <a:effectLst/>
              <a:latin typeface="+mn-lt"/>
              <a:ea typeface="+mn-ea"/>
              <a:cs typeface="+mn-cs"/>
            </a:rPr>
            <a:t>25%</a:t>
          </a:r>
          <a:r>
            <a:rPr lang="zh-CN" altLang="zh-CN" sz="1100">
              <a:effectLst/>
              <a:latin typeface="+mn-lt"/>
              <a:ea typeface="+mn-ea"/>
              <a:cs typeface="+mn-cs"/>
            </a:rPr>
            <a:t>折扣优惠；如果采购量达到</a:t>
          </a:r>
          <a:r>
            <a:rPr lang="en-US" altLang="zh-CN" sz="1100">
              <a:effectLst/>
              <a:latin typeface="+mn-lt"/>
              <a:ea typeface="+mn-ea"/>
              <a:cs typeface="+mn-cs"/>
            </a:rPr>
            <a:t>20000</a:t>
          </a:r>
          <a:r>
            <a:rPr lang="zh-CN" altLang="zh-CN" sz="1100">
              <a:effectLst/>
              <a:latin typeface="+mn-lt"/>
              <a:ea typeface="+mn-ea"/>
              <a:cs typeface="+mn-cs"/>
            </a:rPr>
            <a:t>及以上，价格打对折。</a:t>
          </a:r>
          <a:r>
            <a:rPr lang="zh-CN" altLang="en-US" sz="1100">
              <a:effectLst/>
              <a:latin typeface="+mn-lt"/>
              <a:ea typeface="+mn-ea"/>
              <a:cs typeface="+mn-cs"/>
            </a:rPr>
            <a:t>试根据下图建立</a:t>
          </a:r>
          <a:r>
            <a:rPr lang="zh-CN" altLang="zh-CN" sz="1100">
              <a:effectLst/>
              <a:latin typeface="+mn-lt"/>
              <a:ea typeface="+mn-ea"/>
              <a:cs typeface="+mn-cs"/>
            </a:rPr>
            <a:t>优惠条件下的成本决策分析模型。</a:t>
          </a:r>
        </a:p>
      </xdr:txBody>
    </xdr:sp>
    <xdr:clientData/>
  </xdr:twoCellAnchor>
  <xdr:twoCellAnchor>
    <xdr:from>
      <xdr:col>18</xdr:col>
      <xdr:colOff>152400</xdr:colOff>
      <xdr:row>9</xdr:row>
      <xdr:rowOff>114300</xdr:rowOff>
    </xdr:from>
    <xdr:to>
      <xdr:col>27</xdr:col>
      <xdr:colOff>666750</xdr:colOff>
      <xdr:row>31</xdr:row>
      <xdr:rowOff>44874</xdr:rowOff>
    </xdr:to>
    <xdr:pic>
      <xdr:nvPicPr>
        <xdr:cNvPr id="3" name="图片 2">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1191875" y="1714500"/>
          <a:ext cx="7372350" cy="3841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18</xdr:col>
      <xdr:colOff>203200</xdr:colOff>
      <xdr:row>35</xdr:row>
      <xdr:rowOff>37664</xdr:rowOff>
    </xdr:from>
    <xdr:to>
      <xdr:col>27</xdr:col>
      <xdr:colOff>607988</xdr:colOff>
      <xdr:row>58</xdr:row>
      <xdr:rowOff>106861</xdr:rowOff>
    </xdr:to>
    <xdr:pic>
      <xdr:nvPicPr>
        <xdr:cNvPr id="4" name="图片 3">
          <a:extLst>
            <a:ext uri="{FF2B5EF4-FFF2-40B4-BE49-F238E27FC236}">
              <a16:creationId xmlns:a16="http://schemas.microsoft.com/office/drawing/2014/main" id="{00000000-0008-0000-05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11242675" y="6260465"/>
          <a:ext cx="7262495" cy="41586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639445</xdr:colOff>
      <xdr:row>28</xdr:row>
      <xdr:rowOff>20541</xdr:rowOff>
    </xdr:from>
    <xdr:to>
      <xdr:col>16</xdr:col>
      <xdr:colOff>510549</xdr:colOff>
      <xdr:row>43</xdr:row>
      <xdr:rowOff>62622</xdr:rowOff>
    </xdr:to>
    <xdr:graphicFrame macro="">
      <xdr:nvGraphicFramePr>
        <xdr:cNvPr id="5" name="图表 4">
          <a:extLst>
            <a:ext uri="{FF2B5EF4-FFF2-40B4-BE49-F238E27FC236}">
              <a16:creationId xmlns:a16="http://schemas.microsoft.com/office/drawing/2014/main" id="{00000000-0008-0000-05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xdr:col>
      <xdr:colOff>142165</xdr:colOff>
      <xdr:row>45</xdr:row>
      <xdr:rowOff>9477</xdr:rowOff>
    </xdr:from>
    <xdr:to>
      <xdr:col>3</xdr:col>
      <xdr:colOff>767686</xdr:colOff>
      <xdr:row>64</xdr:row>
      <xdr:rowOff>134412</xdr:rowOff>
    </xdr:to>
    <xdr:pic>
      <xdr:nvPicPr>
        <xdr:cNvPr id="6" name="图片 5">
          <a:extLst>
            <a:ext uri="{FF2B5EF4-FFF2-40B4-BE49-F238E27FC236}">
              <a16:creationId xmlns:a16="http://schemas.microsoft.com/office/drawing/2014/main" id="{00000000-0008-0000-0500-000006000000}"/>
            </a:ext>
          </a:extLst>
        </xdr:cNvPr>
        <xdr:cNvPicPr>
          <a:picLocks noChangeAspect="1"/>
        </xdr:cNvPicPr>
      </xdr:nvPicPr>
      <xdr:blipFill>
        <a:blip xmlns:r="http://schemas.openxmlformats.org/officeDocument/2006/relationships" r:embed="rId4"/>
        <a:stretch>
          <a:fillRect/>
        </a:stretch>
      </xdr:blipFill>
      <xdr:spPr>
        <a:xfrm>
          <a:off x="559180" y="8112835"/>
          <a:ext cx="2075596" cy="3546353"/>
        </a:xfrm>
        <a:prstGeom prst="rect">
          <a:avLst/>
        </a:prstGeom>
      </xdr:spPr>
    </xdr:pic>
    <xdr:clientData/>
  </xdr:twoCellAnchor>
  <xdr:twoCellAnchor editAs="oneCell">
    <xdr:from>
      <xdr:col>3</xdr:col>
      <xdr:colOff>606168</xdr:colOff>
      <xdr:row>59</xdr:row>
      <xdr:rowOff>4808</xdr:rowOff>
    </xdr:from>
    <xdr:to>
      <xdr:col>10</xdr:col>
      <xdr:colOff>307192</xdr:colOff>
      <xdr:row>81</xdr:row>
      <xdr:rowOff>43165</xdr:rowOff>
    </xdr:to>
    <xdr:pic>
      <xdr:nvPicPr>
        <xdr:cNvPr id="7" name="图片 6">
          <a:extLst>
            <a:ext uri="{FF2B5EF4-FFF2-40B4-BE49-F238E27FC236}">
              <a16:creationId xmlns:a16="http://schemas.microsoft.com/office/drawing/2014/main" id="{00000000-0008-0000-0500-000007000000}"/>
            </a:ext>
          </a:extLst>
        </xdr:cNvPr>
        <xdr:cNvPicPr>
          <a:picLocks noChangeAspect="1"/>
        </xdr:cNvPicPr>
      </xdr:nvPicPr>
      <xdr:blipFill>
        <a:blip xmlns:r="http://schemas.openxmlformats.org/officeDocument/2006/relationships" r:embed="rId5"/>
        <a:stretch>
          <a:fillRect/>
        </a:stretch>
      </xdr:blipFill>
      <xdr:spPr>
        <a:xfrm>
          <a:off x="2475393" y="10656709"/>
          <a:ext cx="4190743" cy="3973569"/>
        </a:xfrm>
        <a:prstGeom prst="rect">
          <a:avLst/>
        </a:prstGeom>
      </xdr:spPr>
    </xdr:pic>
    <xdr:clientData/>
  </xdr:twoCellAnchor>
  <xdr:twoCellAnchor>
    <xdr:from>
      <xdr:col>9</xdr:col>
      <xdr:colOff>63467</xdr:colOff>
      <xdr:row>44</xdr:row>
      <xdr:rowOff>90123</xdr:rowOff>
    </xdr:from>
    <xdr:to>
      <xdr:col>16</xdr:col>
      <xdr:colOff>705803</xdr:colOff>
      <xdr:row>60</xdr:row>
      <xdr:rowOff>4636</xdr:rowOff>
    </xdr:to>
    <xdr:graphicFrame macro="">
      <xdr:nvGraphicFramePr>
        <xdr:cNvPr id="9" name="图表 8">
          <a:extLst>
            <a:ext uri="{FF2B5EF4-FFF2-40B4-BE49-F238E27FC236}">
              <a16:creationId xmlns:a16="http://schemas.microsoft.com/office/drawing/2014/main" id="{00000000-0008-0000-05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10</xdr:col>
      <xdr:colOff>482958</xdr:colOff>
      <xdr:row>61</xdr:row>
      <xdr:rowOff>14039</xdr:rowOff>
    </xdr:from>
    <xdr:to>
      <xdr:col>16</xdr:col>
      <xdr:colOff>431628</xdr:colOff>
      <xdr:row>69</xdr:row>
      <xdr:rowOff>64592</xdr:rowOff>
    </xdr:to>
    <xdr:pic>
      <xdr:nvPicPr>
        <xdr:cNvPr id="10" name="图片 9">
          <a:extLst>
            <a:ext uri="{FF2B5EF4-FFF2-40B4-BE49-F238E27FC236}">
              <a16:creationId xmlns:a16="http://schemas.microsoft.com/office/drawing/2014/main" id="{00000000-0008-0000-0500-00000A000000}"/>
            </a:ext>
          </a:extLst>
        </xdr:cNvPr>
        <xdr:cNvPicPr>
          <a:picLocks noChangeAspect="1"/>
        </xdr:cNvPicPr>
      </xdr:nvPicPr>
      <xdr:blipFill>
        <a:blip xmlns:r="http://schemas.openxmlformats.org/officeDocument/2006/relationships" r:embed="rId7"/>
        <a:stretch>
          <a:fillRect/>
        </a:stretch>
      </xdr:blipFill>
      <xdr:spPr>
        <a:xfrm>
          <a:off x="6841902" y="11023687"/>
          <a:ext cx="3078951" cy="1481539"/>
        </a:xfrm>
        <a:prstGeom prst="rect">
          <a:avLst/>
        </a:prstGeom>
      </xdr:spPr>
    </xdr:pic>
    <xdr:clientData/>
  </xdr:twoCellAnchor>
  <xdr:twoCellAnchor editAs="oneCell">
    <xdr:from>
      <xdr:col>10</xdr:col>
      <xdr:colOff>769154</xdr:colOff>
      <xdr:row>16</xdr:row>
      <xdr:rowOff>169930</xdr:rowOff>
    </xdr:from>
    <xdr:to>
      <xdr:col>20</xdr:col>
      <xdr:colOff>350409</xdr:colOff>
      <xdr:row>19</xdr:row>
      <xdr:rowOff>61881</xdr:rowOff>
    </xdr:to>
    <xdr:pic>
      <xdr:nvPicPr>
        <xdr:cNvPr id="8" name="图片 7">
          <a:extLst>
            <a:ext uri="{FF2B5EF4-FFF2-40B4-BE49-F238E27FC236}">
              <a16:creationId xmlns:a16="http://schemas.microsoft.com/office/drawing/2014/main" id="{00000000-0008-0000-0500-000008000000}"/>
            </a:ext>
          </a:extLst>
        </xdr:cNvPr>
        <xdr:cNvPicPr>
          <a:picLocks noChangeAspect="1"/>
        </xdr:cNvPicPr>
      </xdr:nvPicPr>
      <xdr:blipFill>
        <a:blip xmlns:r="http://schemas.openxmlformats.org/officeDocument/2006/relationships" r:embed="rId8"/>
        <a:stretch>
          <a:fillRect/>
        </a:stretch>
      </xdr:blipFill>
      <xdr:spPr>
        <a:xfrm>
          <a:off x="7128098" y="3031902"/>
          <a:ext cx="5752381" cy="42857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E:\_002509\7\&#31532;07&#31456;&#20363;&#39064;&#31572;&#26696;\&#20363;7-2%20&#20048;&#26222;&#20844;&#21496;&#30408;&#20111;&#24179;&#34913;&#20998;&#26512;&#27169;&#2241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盈亏平衡分析模型"/>
    </sheetNames>
    <sheetDataSet>
      <sheetData sheetId="0"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2.xml.rels><?xml version="1.0" encoding="UTF-8" standalone="yes"?>
<Relationships xmlns="http://schemas.openxmlformats.org/package/2006/relationships"><Relationship Id="rId3" Type="http://schemas.openxmlformats.org/officeDocument/2006/relationships/ctrlProp" Target="../ctrlProps/ctrlProp3.xml"/><Relationship Id="rId2" Type="http://schemas.openxmlformats.org/officeDocument/2006/relationships/vmlDrawing" Target="../drawings/vmlDrawing2.vml"/><Relationship Id="rId1" Type="http://schemas.openxmlformats.org/officeDocument/2006/relationships/drawing" Target="../drawings/drawing2.xml"/><Relationship Id="rId4" Type="http://schemas.openxmlformats.org/officeDocument/2006/relationships/ctrlProp" Target="../ctrlProps/ctrlProp4.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oleObject" Target="../embeddings/oleObject1.bin"/><Relationship Id="rId7" Type="http://schemas.openxmlformats.org/officeDocument/2006/relationships/ctrlProp" Target="../ctrlProps/ctrlProp5.xml"/><Relationship Id="rId2" Type="http://schemas.openxmlformats.org/officeDocument/2006/relationships/vmlDrawing" Target="../drawings/vmlDrawing4.vml"/><Relationship Id="rId1" Type="http://schemas.openxmlformats.org/officeDocument/2006/relationships/drawing" Target="../drawings/drawing5.xml"/><Relationship Id="rId6" Type="http://schemas.openxmlformats.org/officeDocument/2006/relationships/image" Target="../media/image14.emf"/><Relationship Id="rId5" Type="http://schemas.openxmlformats.org/officeDocument/2006/relationships/oleObject" Target="../embeddings/oleObject2.bin"/><Relationship Id="rId4" Type="http://schemas.openxmlformats.org/officeDocument/2006/relationships/image" Target="../media/image13.emf"/></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08C30-EA0A-410C-BBBC-53DEC4E0E995}">
  <dimension ref="A43:F123"/>
  <sheetViews>
    <sheetView showGridLines="0" zoomScale="58" zoomScaleNormal="100" workbookViewId="0">
      <selection activeCell="P57" sqref="P57"/>
    </sheetView>
  </sheetViews>
  <sheetFormatPr defaultColWidth="9" defaultRowHeight="13" x14ac:dyDescent="0.25"/>
  <cols>
    <col min="1" max="1" width="9" style="76"/>
    <col min="2" max="2" width="24" style="76" customWidth="1"/>
    <col min="3" max="4" width="9" style="76"/>
    <col min="5" max="5" width="13.5" style="76" bestFit="1" customWidth="1"/>
    <col min="6" max="6" width="11.08203125" style="76" customWidth="1"/>
    <col min="7" max="16384" width="9" style="76"/>
  </cols>
  <sheetData>
    <row r="43" spans="1:6" ht="14" x14ac:dyDescent="0.25">
      <c r="D43" s="91"/>
      <c r="E43" s="91"/>
      <c r="F43" s="91"/>
    </row>
    <row r="44" spans="1:6" ht="14.5" x14ac:dyDescent="0.3">
      <c r="A44" s="83" t="s">
        <v>81</v>
      </c>
      <c r="B44" s="89">
        <f>C44*100</f>
        <v>80000</v>
      </c>
      <c r="C44" s="76">
        <v>800</v>
      </c>
      <c r="D44" s="90" t="str">
        <f>A44</f>
        <v>销量</v>
      </c>
      <c r="E44" s="89" t="str">
        <f>A54</f>
        <v>销售收入</v>
      </c>
      <c r="F44" s="89" t="str">
        <f>A50</f>
        <v>总成本</v>
      </c>
    </row>
    <row r="45" spans="1:6" ht="14" x14ac:dyDescent="0.3">
      <c r="A45" s="88"/>
      <c r="B45" s="88"/>
      <c r="E45" s="82">
        <f>B54</f>
        <v>72000</v>
      </c>
      <c r="F45" s="82">
        <f>B50</f>
        <v>112000</v>
      </c>
    </row>
    <row r="46" spans="1:6" ht="14.5" x14ac:dyDescent="0.3">
      <c r="A46" s="83" t="s">
        <v>80</v>
      </c>
      <c r="B46" s="85" cm="1">
        <f t="array" ref="B46">INDEX(D69:D72,C46)</f>
        <v>0.9</v>
      </c>
      <c r="C46" s="76">
        <v>2</v>
      </c>
      <c r="D46" s="86">
        <v>0</v>
      </c>
      <c r="E46" s="87">
        <f t="dataTable" ref="E46:F47" dt2D="0" dtr="0" r1="B44"/>
        <v>0</v>
      </c>
      <c r="F46" s="87">
        <v>80000</v>
      </c>
    </row>
    <row r="47" spans="1:6" ht="14.5" x14ac:dyDescent="0.3">
      <c r="A47" s="83" t="s">
        <v>79</v>
      </c>
      <c r="B47" s="85">
        <v>80000</v>
      </c>
      <c r="D47" s="86">
        <v>400000</v>
      </c>
      <c r="E47" s="76">
        <v>360000</v>
      </c>
      <c r="F47" s="76">
        <v>240000</v>
      </c>
    </row>
    <row r="48" spans="1:6" ht="14.5" x14ac:dyDescent="0.3">
      <c r="A48" s="83" t="s">
        <v>78</v>
      </c>
      <c r="B48" s="85">
        <v>0.4</v>
      </c>
    </row>
    <row r="49" spans="1:2" ht="14.5" x14ac:dyDescent="0.3">
      <c r="A49" s="83" t="s">
        <v>77</v>
      </c>
      <c r="B49" s="82">
        <f>B44*B48</f>
        <v>32000</v>
      </c>
    </row>
    <row r="50" spans="1:2" ht="14.5" x14ac:dyDescent="0.3">
      <c r="A50" s="83" t="s">
        <v>76</v>
      </c>
      <c r="B50" s="82">
        <f>B47+B49</f>
        <v>112000</v>
      </c>
    </row>
    <row r="51" spans="1:2" ht="14.5" x14ac:dyDescent="0.3">
      <c r="A51" s="83" t="s">
        <v>75</v>
      </c>
      <c r="B51" s="82">
        <f>B46-B48</f>
        <v>0.5</v>
      </c>
    </row>
    <row r="52" spans="1:2" ht="14.5" x14ac:dyDescent="0.3">
      <c r="A52" s="83" t="s">
        <v>74</v>
      </c>
      <c r="B52" s="82">
        <f>B51*B44</f>
        <v>40000</v>
      </c>
    </row>
    <row r="53" spans="1:2" ht="14.5" x14ac:dyDescent="0.3">
      <c r="A53" s="83" t="s">
        <v>73</v>
      </c>
      <c r="B53" s="84">
        <f>B51/B46</f>
        <v>0.55555555555555558</v>
      </c>
    </row>
    <row r="54" spans="1:2" ht="14.5" x14ac:dyDescent="0.3">
      <c r="A54" s="83" t="s">
        <v>72</v>
      </c>
      <c r="B54" s="82">
        <f>B46*B44</f>
        <v>72000</v>
      </c>
    </row>
    <row r="55" spans="1:2" ht="14.5" x14ac:dyDescent="0.3">
      <c r="A55" s="83" t="s">
        <v>71</v>
      </c>
      <c r="B55" s="82">
        <f>B54-B50</f>
        <v>-40000</v>
      </c>
    </row>
    <row r="64" spans="1:2" ht="14" x14ac:dyDescent="0.25">
      <c r="A64" s="92" t="s">
        <v>70</v>
      </c>
      <c r="B64" s="93"/>
    </row>
    <row r="65" spans="1:5" ht="14" x14ac:dyDescent="0.3">
      <c r="A65" s="81">
        <f>$B$44</f>
        <v>80000</v>
      </c>
      <c r="B65" s="80">
        <f>B54</f>
        <v>72000</v>
      </c>
    </row>
    <row r="66" spans="1:5" ht="14" x14ac:dyDescent="0.3">
      <c r="A66" s="81">
        <f>$B$44</f>
        <v>80000</v>
      </c>
      <c r="B66" s="80">
        <f>B50</f>
        <v>112000</v>
      </c>
    </row>
    <row r="69" spans="1:5" x14ac:dyDescent="0.25">
      <c r="D69" s="76">
        <v>0.7</v>
      </c>
      <c r="E69" s="76" t="str">
        <f>"销售单价="&amp;D69&amp;"元"</f>
        <v>销售单价=0.7元</v>
      </c>
    </row>
    <row r="70" spans="1:5" x14ac:dyDescent="0.25">
      <c r="D70" s="76">
        <v>0.9</v>
      </c>
      <c r="E70" s="76" t="str">
        <f>"销售单价="&amp;D70&amp;"元"</f>
        <v>销售单价=0.9元</v>
      </c>
    </row>
    <row r="71" spans="1:5" x14ac:dyDescent="0.25">
      <c r="D71" s="76">
        <v>1</v>
      </c>
      <c r="E71" s="76" t="str">
        <f>"销售单价="&amp;D71&amp;"元"</f>
        <v>销售单价=1元</v>
      </c>
    </row>
    <row r="72" spans="1:5" x14ac:dyDescent="0.25">
      <c r="D72" s="76">
        <v>1.3</v>
      </c>
      <c r="E72" s="76" t="str">
        <f>"销售单价="&amp;D72&amp;"元"</f>
        <v>销售单价=1.3元</v>
      </c>
    </row>
    <row r="77" spans="1:5" x14ac:dyDescent="0.25">
      <c r="D77" s="76" t="str">
        <f>A44&amp;"="&amp;B44&amp;"时,"&amp;IF(B55&gt;0,"盈利，盈利额="&amp;B55,IF(B55&lt;0,"亏损，亏损额="&amp;-B55,"盈亏平衡"))</f>
        <v>销量=80000时,亏损，亏损额=40000</v>
      </c>
    </row>
    <row r="81" spans="1:4" ht="14" x14ac:dyDescent="0.25">
      <c r="A81" s="79" t="s">
        <v>0</v>
      </c>
      <c r="B81" s="79" t="s">
        <v>69</v>
      </c>
      <c r="C81" s="79" t="s">
        <v>21</v>
      </c>
      <c r="D81" s="79" t="s">
        <v>22</v>
      </c>
    </row>
    <row r="82" spans="1:4" x14ac:dyDescent="0.25">
      <c r="B82" s="78">
        <f>B55</f>
        <v>-40000</v>
      </c>
    </row>
    <row r="83" spans="1:4" ht="14" x14ac:dyDescent="0.3">
      <c r="A83" s="77">
        <v>0</v>
      </c>
      <c r="B83" s="76">
        <f t="dataTable" ref="B83:B123" dt2D="0" dtr="0" r1="B44" ca="1"/>
        <v>-80000</v>
      </c>
      <c r="C83" s="76">
        <f t="shared" ref="C83:C123" si="0">IF(AND(A83=$B$44,B83&gt;0),B83,0)</f>
        <v>0</v>
      </c>
      <c r="D83" s="76">
        <f t="shared" ref="D83:D123" si="1">IF(AND(A83=$B$44,B83&lt;0),B83,0)</f>
        <v>0</v>
      </c>
    </row>
    <row r="84" spans="1:4" ht="14" x14ac:dyDescent="0.3">
      <c r="A84" s="77">
        <v>10000</v>
      </c>
      <c r="B84" s="76">
        <v>-75000</v>
      </c>
      <c r="C84" s="76">
        <f t="shared" si="0"/>
        <v>0</v>
      </c>
      <c r="D84" s="76">
        <f t="shared" si="1"/>
        <v>0</v>
      </c>
    </row>
    <row r="85" spans="1:4" ht="14" x14ac:dyDescent="0.3">
      <c r="A85" s="77">
        <v>20000</v>
      </c>
      <c r="B85" s="76">
        <v>-70000</v>
      </c>
      <c r="C85" s="76">
        <f t="shared" si="0"/>
        <v>0</v>
      </c>
      <c r="D85" s="76">
        <f t="shared" si="1"/>
        <v>0</v>
      </c>
    </row>
    <row r="86" spans="1:4" ht="14" x14ac:dyDescent="0.3">
      <c r="A86" s="77">
        <v>30000</v>
      </c>
      <c r="B86" s="76">
        <v>-65000</v>
      </c>
      <c r="C86" s="76">
        <f t="shared" si="0"/>
        <v>0</v>
      </c>
      <c r="D86" s="76">
        <f t="shared" si="1"/>
        <v>0</v>
      </c>
    </row>
    <row r="87" spans="1:4" ht="14" x14ac:dyDescent="0.3">
      <c r="A87" s="77">
        <v>40000</v>
      </c>
      <c r="B87" s="76">
        <v>-60000</v>
      </c>
      <c r="C87" s="76">
        <f t="shared" si="0"/>
        <v>0</v>
      </c>
      <c r="D87" s="76">
        <f t="shared" si="1"/>
        <v>0</v>
      </c>
    </row>
    <row r="88" spans="1:4" ht="14" x14ac:dyDescent="0.3">
      <c r="A88" s="77">
        <v>50000</v>
      </c>
      <c r="B88" s="76">
        <v>-55000</v>
      </c>
      <c r="C88" s="76">
        <f t="shared" si="0"/>
        <v>0</v>
      </c>
      <c r="D88" s="76">
        <f t="shared" si="1"/>
        <v>0</v>
      </c>
    </row>
    <row r="89" spans="1:4" ht="14" x14ac:dyDescent="0.3">
      <c r="A89" s="77">
        <v>60000</v>
      </c>
      <c r="B89" s="76">
        <v>-50000</v>
      </c>
      <c r="C89" s="76">
        <f t="shared" si="0"/>
        <v>0</v>
      </c>
      <c r="D89" s="76">
        <f t="shared" si="1"/>
        <v>0</v>
      </c>
    </row>
    <row r="90" spans="1:4" ht="14" x14ac:dyDescent="0.3">
      <c r="A90" s="77">
        <v>70000</v>
      </c>
      <c r="B90" s="76">
        <v>-45000</v>
      </c>
      <c r="C90" s="76">
        <f t="shared" si="0"/>
        <v>0</v>
      </c>
      <c r="D90" s="76">
        <f t="shared" si="1"/>
        <v>0</v>
      </c>
    </row>
    <row r="91" spans="1:4" ht="14" x14ac:dyDescent="0.3">
      <c r="A91" s="77">
        <v>80000</v>
      </c>
      <c r="B91" s="76">
        <v>-40000</v>
      </c>
      <c r="C91" s="76">
        <f t="shared" si="0"/>
        <v>0</v>
      </c>
      <c r="D91" s="76">
        <f t="shared" si="1"/>
        <v>-40000</v>
      </c>
    </row>
    <row r="92" spans="1:4" ht="14" x14ac:dyDescent="0.3">
      <c r="A92" s="77">
        <v>90000</v>
      </c>
      <c r="B92" s="76">
        <v>-35000</v>
      </c>
      <c r="C92" s="76">
        <f t="shared" si="0"/>
        <v>0</v>
      </c>
      <c r="D92" s="76">
        <f t="shared" si="1"/>
        <v>0</v>
      </c>
    </row>
    <row r="93" spans="1:4" ht="14" x14ac:dyDescent="0.3">
      <c r="A93" s="77">
        <v>100000</v>
      </c>
      <c r="B93" s="76">
        <v>-30000</v>
      </c>
      <c r="C93" s="76">
        <f t="shared" si="0"/>
        <v>0</v>
      </c>
      <c r="D93" s="76">
        <f t="shared" si="1"/>
        <v>0</v>
      </c>
    </row>
    <row r="94" spans="1:4" ht="14" x14ac:dyDescent="0.3">
      <c r="A94" s="77">
        <v>110000</v>
      </c>
      <c r="B94" s="76">
        <v>-25000</v>
      </c>
      <c r="C94" s="76">
        <f t="shared" si="0"/>
        <v>0</v>
      </c>
      <c r="D94" s="76">
        <f t="shared" si="1"/>
        <v>0</v>
      </c>
    </row>
    <row r="95" spans="1:4" ht="14" x14ac:dyDescent="0.3">
      <c r="A95" s="77">
        <v>120000</v>
      </c>
      <c r="B95" s="76">
        <v>-20000</v>
      </c>
      <c r="C95" s="76">
        <f t="shared" si="0"/>
        <v>0</v>
      </c>
      <c r="D95" s="76">
        <f t="shared" si="1"/>
        <v>0</v>
      </c>
    </row>
    <row r="96" spans="1:4" ht="14" x14ac:dyDescent="0.3">
      <c r="A96" s="77">
        <v>130000</v>
      </c>
      <c r="B96" s="76">
        <v>-15000</v>
      </c>
      <c r="C96" s="76">
        <f t="shared" si="0"/>
        <v>0</v>
      </c>
      <c r="D96" s="76">
        <f t="shared" si="1"/>
        <v>0</v>
      </c>
    </row>
    <row r="97" spans="1:4" ht="14" x14ac:dyDescent="0.3">
      <c r="A97" s="77">
        <v>140000</v>
      </c>
      <c r="B97" s="76">
        <v>-10000</v>
      </c>
      <c r="C97" s="76">
        <f t="shared" si="0"/>
        <v>0</v>
      </c>
      <c r="D97" s="76">
        <f t="shared" si="1"/>
        <v>0</v>
      </c>
    </row>
    <row r="98" spans="1:4" ht="14" x14ac:dyDescent="0.3">
      <c r="A98" s="77">
        <v>150000</v>
      </c>
      <c r="B98" s="76">
        <v>-5000</v>
      </c>
      <c r="C98" s="76">
        <f t="shared" si="0"/>
        <v>0</v>
      </c>
      <c r="D98" s="76">
        <f t="shared" si="1"/>
        <v>0</v>
      </c>
    </row>
    <row r="99" spans="1:4" ht="14" x14ac:dyDescent="0.3">
      <c r="A99" s="77">
        <v>160000</v>
      </c>
      <c r="B99" s="76">
        <v>0</v>
      </c>
      <c r="C99" s="76">
        <f t="shared" si="0"/>
        <v>0</v>
      </c>
      <c r="D99" s="76">
        <f t="shared" si="1"/>
        <v>0</v>
      </c>
    </row>
    <row r="100" spans="1:4" ht="14" x14ac:dyDescent="0.3">
      <c r="A100" s="77">
        <v>170000</v>
      </c>
      <c r="B100" s="76">
        <v>5000</v>
      </c>
      <c r="C100" s="76">
        <f t="shared" si="0"/>
        <v>0</v>
      </c>
      <c r="D100" s="76">
        <f t="shared" si="1"/>
        <v>0</v>
      </c>
    </row>
    <row r="101" spans="1:4" ht="14" x14ac:dyDescent="0.3">
      <c r="A101" s="77">
        <v>180000</v>
      </c>
      <c r="B101" s="76">
        <v>10000</v>
      </c>
      <c r="C101" s="76">
        <f t="shared" si="0"/>
        <v>0</v>
      </c>
      <c r="D101" s="76">
        <f t="shared" si="1"/>
        <v>0</v>
      </c>
    </row>
    <row r="102" spans="1:4" ht="14" x14ac:dyDescent="0.3">
      <c r="A102" s="77">
        <v>190000</v>
      </c>
      <c r="B102" s="76">
        <v>15000</v>
      </c>
      <c r="C102" s="76">
        <f t="shared" si="0"/>
        <v>0</v>
      </c>
      <c r="D102" s="76">
        <f t="shared" si="1"/>
        <v>0</v>
      </c>
    </row>
    <row r="103" spans="1:4" ht="14" x14ac:dyDescent="0.3">
      <c r="A103" s="77">
        <v>200000</v>
      </c>
      <c r="B103" s="76">
        <v>20000</v>
      </c>
      <c r="C103" s="76">
        <f t="shared" si="0"/>
        <v>0</v>
      </c>
      <c r="D103" s="76">
        <f t="shared" si="1"/>
        <v>0</v>
      </c>
    </row>
    <row r="104" spans="1:4" ht="14" x14ac:dyDescent="0.3">
      <c r="A104" s="77">
        <v>210000</v>
      </c>
      <c r="B104" s="76">
        <v>25000</v>
      </c>
      <c r="C104" s="76">
        <f t="shared" si="0"/>
        <v>0</v>
      </c>
      <c r="D104" s="76">
        <f t="shared" si="1"/>
        <v>0</v>
      </c>
    </row>
    <row r="105" spans="1:4" ht="14" x14ac:dyDescent="0.3">
      <c r="A105" s="77">
        <v>220000</v>
      </c>
      <c r="B105" s="76">
        <v>30000</v>
      </c>
      <c r="C105" s="76">
        <f t="shared" si="0"/>
        <v>0</v>
      </c>
      <c r="D105" s="76">
        <f t="shared" si="1"/>
        <v>0</v>
      </c>
    </row>
    <row r="106" spans="1:4" ht="14" x14ac:dyDescent="0.3">
      <c r="A106" s="77">
        <v>230000</v>
      </c>
      <c r="B106" s="76">
        <v>35000</v>
      </c>
      <c r="C106" s="76">
        <f t="shared" si="0"/>
        <v>0</v>
      </c>
      <c r="D106" s="76">
        <f t="shared" si="1"/>
        <v>0</v>
      </c>
    </row>
    <row r="107" spans="1:4" ht="14" x14ac:dyDescent="0.3">
      <c r="A107" s="77">
        <v>240000</v>
      </c>
      <c r="B107" s="76">
        <v>40000</v>
      </c>
      <c r="C107" s="76">
        <f t="shared" si="0"/>
        <v>0</v>
      </c>
      <c r="D107" s="76">
        <f t="shared" si="1"/>
        <v>0</v>
      </c>
    </row>
    <row r="108" spans="1:4" ht="14" x14ac:dyDescent="0.3">
      <c r="A108" s="77">
        <v>250000</v>
      </c>
      <c r="B108" s="76">
        <v>45000</v>
      </c>
      <c r="C108" s="76">
        <f t="shared" si="0"/>
        <v>0</v>
      </c>
      <c r="D108" s="76">
        <f t="shared" si="1"/>
        <v>0</v>
      </c>
    </row>
    <row r="109" spans="1:4" ht="14" x14ac:dyDescent="0.3">
      <c r="A109" s="77">
        <v>260000</v>
      </c>
      <c r="B109" s="76">
        <v>50000</v>
      </c>
      <c r="C109" s="76">
        <f t="shared" si="0"/>
        <v>0</v>
      </c>
      <c r="D109" s="76">
        <f t="shared" si="1"/>
        <v>0</v>
      </c>
    </row>
    <row r="110" spans="1:4" ht="14" x14ac:dyDescent="0.3">
      <c r="A110" s="77">
        <v>270000</v>
      </c>
      <c r="B110" s="76">
        <v>55000</v>
      </c>
      <c r="C110" s="76">
        <f t="shared" si="0"/>
        <v>0</v>
      </c>
      <c r="D110" s="76">
        <f t="shared" si="1"/>
        <v>0</v>
      </c>
    </row>
    <row r="111" spans="1:4" ht="14" x14ac:dyDescent="0.3">
      <c r="A111" s="77">
        <v>280000</v>
      </c>
      <c r="B111" s="76">
        <v>60000</v>
      </c>
      <c r="C111" s="76">
        <f t="shared" si="0"/>
        <v>0</v>
      </c>
      <c r="D111" s="76">
        <f t="shared" si="1"/>
        <v>0</v>
      </c>
    </row>
    <row r="112" spans="1:4" ht="14" x14ac:dyDescent="0.3">
      <c r="A112" s="77">
        <v>290000</v>
      </c>
      <c r="B112" s="76">
        <v>65000</v>
      </c>
      <c r="C112" s="76">
        <f t="shared" si="0"/>
        <v>0</v>
      </c>
      <c r="D112" s="76">
        <f t="shared" si="1"/>
        <v>0</v>
      </c>
    </row>
    <row r="113" spans="1:4" ht="14" x14ac:dyDescent="0.3">
      <c r="A113" s="77">
        <v>300000</v>
      </c>
      <c r="B113" s="76">
        <v>70000</v>
      </c>
      <c r="C113" s="76">
        <f t="shared" si="0"/>
        <v>0</v>
      </c>
      <c r="D113" s="76">
        <f t="shared" si="1"/>
        <v>0</v>
      </c>
    </row>
    <row r="114" spans="1:4" ht="14" x14ac:dyDescent="0.3">
      <c r="A114" s="77">
        <v>310000</v>
      </c>
      <c r="B114" s="76">
        <v>75000</v>
      </c>
      <c r="C114" s="76">
        <f t="shared" si="0"/>
        <v>0</v>
      </c>
      <c r="D114" s="76">
        <f t="shared" si="1"/>
        <v>0</v>
      </c>
    </row>
    <row r="115" spans="1:4" ht="14" x14ac:dyDescent="0.3">
      <c r="A115" s="77">
        <v>320000</v>
      </c>
      <c r="B115" s="76">
        <v>80000</v>
      </c>
      <c r="C115" s="76">
        <f t="shared" si="0"/>
        <v>0</v>
      </c>
      <c r="D115" s="76">
        <f t="shared" si="1"/>
        <v>0</v>
      </c>
    </row>
    <row r="116" spans="1:4" ht="14" x14ac:dyDescent="0.3">
      <c r="A116" s="77">
        <v>330000</v>
      </c>
      <c r="B116" s="76">
        <v>85000</v>
      </c>
      <c r="C116" s="76">
        <f t="shared" si="0"/>
        <v>0</v>
      </c>
      <c r="D116" s="76">
        <f t="shared" si="1"/>
        <v>0</v>
      </c>
    </row>
    <row r="117" spans="1:4" ht="14" x14ac:dyDescent="0.3">
      <c r="A117" s="77">
        <v>340000</v>
      </c>
      <c r="B117" s="76">
        <v>90000</v>
      </c>
      <c r="C117" s="76">
        <f t="shared" si="0"/>
        <v>0</v>
      </c>
      <c r="D117" s="76">
        <f t="shared" si="1"/>
        <v>0</v>
      </c>
    </row>
    <row r="118" spans="1:4" ht="14" x14ac:dyDescent="0.3">
      <c r="A118" s="77">
        <v>350000</v>
      </c>
      <c r="B118" s="76">
        <v>95000</v>
      </c>
      <c r="C118" s="76">
        <f t="shared" si="0"/>
        <v>0</v>
      </c>
      <c r="D118" s="76">
        <f t="shared" si="1"/>
        <v>0</v>
      </c>
    </row>
    <row r="119" spans="1:4" ht="14" x14ac:dyDescent="0.3">
      <c r="A119" s="77">
        <v>360000</v>
      </c>
      <c r="B119" s="76">
        <v>100000</v>
      </c>
      <c r="C119" s="76">
        <f t="shared" si="0"/>
        <v>0</v>
      </c>
      <c r="D119" s="76">
        <f t="shared" si="1"/>
        <v>0</v>
      </c>
    </row>
    <row r="120" spans="1:4" ht="14" x14ac:dyDescent="0.3">
      <c r="A120" s="77">
        <v>370000</v>
      </c>
      <c r="B120" s="76">
        <v>105000</v>
      </c>
      <c r="C120" s="76">
        <f t="shared" si="0"/>
        <v>0</v>
      </c>
      <c r="D120" s="76">
        <f t="shared" si="1"/>
        <v>0</v>
      </c>
    </row>
    <row r="121" spans="1:4" ht="14" x14ac:dyDescent="0.3">
      <c r="A121" s="77">
        <v>380000</v>
      </c>
      <c r="B121" s="76">
        <v>110000</v>
      </c>
      <c r="C121" s="76">
        <f t="shared" si="0"/>
        <v>0</v>
      </c>
      <c r="D121" s="76">
        <f t="shared" si="1"/>
        <v>0</v>
      </c>
    </row>
    <row r="122" spans="1:4" ht="14" x14ac:dyDescent="0.3">
      <c r="A122" s="77">
        <v>390000</v>
      </c>
      <c r="B122" s="76">
        <v>115000</v>
      </c>
      <c r="C122" s="76">
        <f t="shared" si="0"/>
        <v>0</v>
      </c>
      <c r="D122" s="76">
        <f t="shared" si="1"/>
        <v>0</v>
      </c>
    </row>
    <row r="123" spans="1:4" ht="14" x14ac:dyDescent="0.3">
      <c r="A123" s="77">
        <v>400000</v>
      </c>
      <c r="B123" s="76">
        <v>120000</v>
      </c>
      <c r="C123" s="76">
        <f t="shared" si="0"/>
        <v>0</v>
      </c>
      <c r="D123" s="76">
        <f t="shared" si="1"/>
        <v>0</v>
      </c>
    </row>
  </sheetData>
  <mergeCells count="1">
    <mergeCell ref="A64:B64"/>
  </mergeCells>
  <phoneticPr fontId="12" type="noConversion"/>
  <pageMargins left="0.75" right="0.75" top="1" bottom="1" header="0.5" footer="0.5"/>
  <pageSetup paperSize="9" orientation="portrait" horizontalDpi="1200" verticalDpi="12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2289" r:id="rId4" name="List Box 1">
              <controlPr defaultSize="0" autoLine="0" autoPict="0">
                <anchor moveWithCells="1">
                  <from>
                    <xdr:col>7</xdr:col>
                    <xdr:colOff>565150</xdr:colOff>
                    <xdr:row>47</xdr:row>
                    <xdr:rowOff>95250</xdr:rowOff>
                  </from>
                  <to>
                    <xdr:col>9</xdr:col>
                    <xdr:colOff>342900</xdr:colOff>
                    <xdr:row>51</xdr:row>
                    <xdr:rowOff>63500</xdr:rowOff>
                  </to>
                </anchor>
              </controlPr>
            </control>
          </mc:Choice>
        </mc:AlternateContent>
        <mc:AlternateContent xmlns:mc="http://schemas.openxmlformats.org/markup-compatibility/2006">
          <mc:Choice Requires="x14">
            <control shapeId="12290" r:id="rId5" name="Spinner 2">
              <controlPr defaultSize="0" autoPict="0">
                <anchor moveWithCells="1" sizeWithCells="1">
                  <from>
                    <xdr:col>3</xdr:col>
                    <xdr:colOff>571500</xdr:colOff>
                    <xdr:row>48</xdr:row>
                    <xdr:rowOff>31750</xdr:rowOff>
                  </from>
                  <to>
                    <xdr:col>4</xdr:col>
                    <xdr:colOff>527050</xdr:colOff>
                    <xdr:row>51</xdr:row>
                    <xdr:rowOff>38100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O89"/>
  <sheetViews>
    <sheetView topLeftCell="I1" zoomScale="48" zoomScaleNormal="90" workbookViewId="0">
      <selection activeCell="G54" sqref="G54"/>
    </sheetView>
  </sheetViews>
  <sheetFormatPr defaultColWidth="9" defaultRowHeight="14" x14ac:dyDescent="0.3"/>
  <cols>
    <col min="3" max="3" width="19.25" customWidth="1"/>
    <col min="4" max="4" width="14.83203125" customWidth="1"/>
    <col min="5" max="5" width="7" customWidth="1"/>
    <col min="6" max="6" width="16.33203125" customWidth="1"/>
    <col min="8" max="9" width="9.83203125" customWidth="1"/>
  </cols>
  <sheetData>
    <row r="2" spans="1:9" x14ac:dyDescent="0.3">
      <c r="A2" s="63"/>
      <c r="B2" s="63"/>
      <c r="C2" s="63"/>
      <c r="D2" s="63"/>
      <c r="E2" s="63"/>
    </row>
    <row r="3" spans="1:9" ht="14.5" x14ac:dyDescent="0.3">
      <c r="A3" s="63"/>
      <c r="B3" s="56"/>
      <c r="C3" s="56"/>
      <c r="D3" s="56"/>
      <c r="E3" s="56"/>
      <c r="G3" s="64" t="str">
        <f>C4</f>
        <v>销量</v>
      </c>
      <c r="H3" s="64" t="str">
        <f>C14</f>
        <v>销售收入</v>
      </c>
      <c r="I3" s="64" t="str">
        <f>C10</f>
        <v>总成本</v>
      </c>
    </row>
    <row r="4" spans="1:9" ht="14.5" x14ac:dyDescent="0.3">
      <c r="A4" s="63"/>
      <c r="B4" s="56"/>
      <c r="C4" s="65" t="s">
        <v>0</v>
      </c>
      <c r="D4" s="66">
        <f>100*E4</f>
        <v>360000</v>
      </c>
      <c r="E4">
        <v>3600</v>
      </c>
      <c r="G4" s="63"/>
      <c r="H4" s="67">
        <f>D14</f>
        <v>360000</v>
      </c>
      <c r="I4" s="67">
        <f>D10</f>
        <v>224000</v>
      </c>
    </row>
    <row r="5" spans="1:9" x14ac:dyDescent="0.3">
      <c r="A5" s="63"/>
      <c r="B5" s="56"/>
      <c r="C5" s="56"/>
      <c r="D5" s="56"/>
      <c r="E5" s="56"/>
      <c r="G5" s="68">
        <v>0</v>
      </c>
      <c r="H5">
        <f t="dataTable" ref="H5:I6" dt2D="0" dtr="0" r1="D4"/>
        <v>0</v>
      </c>
      <c r="I5">
        <v>80000</v>
      </c>
    </row>
    <row r="6" spans="1:9" ht="14.5" x14ac:dyDescent="0.3">
      <c r="A6" s="63"/>
      <c r="B6" s="56"/>
      <c r="C6" s="65" t="s">
        <v>1</v>
      </c>
      <c r="D6" s="69" cm="1">
        <f t="array" ref="D6">INDEX(G9:G12,F8)</f>
        <v>1</v>
      </c>
      <c r="E6" s="56"/>
      <c r="G6" s="68">
        <v>400000</v>
      </c>
      <c r="H6">
        <v>400000</v>
      </c>
      <c r="I6">
        <v>240000</v>
      </c>
    </row>
    <row r="7" spans="1:9" ht="14.5" x14ac:dyDescent="0.3">
      <c r="A7" s="63"/>
      <c r="B7" s="56"/>
      <c r="C7" s="65" t="s">
        <v>2</v>
      </c>
      <c r="D7" s="69">
        <v>80000</v>
      </c>
      <c r="E7" s="56"/>
    </row>
    <row r="8" spans="1:9" ht="14.5" x14ac:dyDescent="0.3">
      <c r="A8" s="63"/>
      <c r="B8" s="56"/>
      <c r="C8" s="65" t="s">
        <v>3</v>
      </c>
      <c r="D8" s="69">
        <v>0.4</v>
      </c>
      <c r="E8" s="56"/>
      <c r="F8">
        <v>3</v>
      </c>
      <c r="G8" s="65" t="s">
        <v>1</v>
      </c>
      <c r="H8" s="67"/>
      <c r="I8" s="67"/>
    </row>
    <row r="9" spans="1:9" ht="14.5" x14ac:dyDescent="0.3">
      <c r="A9" s="63"/>
      <c r="B9" s="56"/>
      <c r="C9" s="65" t="s">
        <v>4</v>
      </c>
      <c r="D9" s="70">
        <f>D4*D8</f>
        <v>144000</v>
      </c>
      <c r="E9" s="56"/>
      <c r="F9" t="str">
        <f>"销售单价="&amp;G9&amp;"元"</f>
        <v>销售单价=0.7元</v>
      </c>
      <c r="G9" s="71">
        <v>0.7</v>
      </c>
    </row>
    <row r="10" spans="1:9" ht="14.5" x14ac:dyDescent="0.3">
      <c r="A10" s="63"/>
      <c r="B10" s="56"/>
      <c r="C10" s="65" t="s">
        <v>5</v>
      </c>
      <c r="D10" s="70">
        <f>D7+D9</f>
        <v>224000</v>
      </c>
      <c r="E10" s="56"/>
      <c r="F10" t="str">
        <f t="shared" ref="F10:F12" si="0">"销售单价="&amp;G10&amp;"元"</f>
        <v>销售单价=0.9元</v>
      </c>
      <c r="G10" s="71">
        <v>0.9</v>
      </c>
    </row>
    <row r="11" spans="1:9" ht="14.5" x14ac:dyDescent="0.3">
      <c r="A11" s="63"/>
      <c r="B11" s="56"/>
      <c r="C11" s="65" t="s">
        <v>6</v>
      </c>
      <c r="D11" s="70">
        <f>D6-D8</f>
        <v>0.6</v>
      </c>
      <c r="E11" s="56"/>
      <c r="F11" t="str">
        <f t="shared" si="0"/>
        <v>销售单价=1元</v>
      </c>
      <c r="G11" s="71">
        <v>1</v>
      </c>
    </row>
    <row r="12" spans="1:9" ht="14.5" x14ac:dyDescent="0.3">
      <c r="A12" s="63"/>
      <c r="B12" s="56"/>
      <c r="C12" s="65" t="s">
        <v>7</v>
      </c>
      <c r="D12" s="70">
        <f>D11*D4</f>
        <v>216000</v>
      </c>
      <c r="E12" s="56"/>
      <c r="F12" t="str">
        <f t="shared" si="0"/>
        <v>销售单价=1.3元</v>
      </c>
      <c r="G12" s="71">
        <v>1.3</v>
      </c>
    </row>
    <row r="13" spans="1:9" ht="14.5" x14ac:dyDescent="0.3">
      <c r="A13" s="63"/>
      <c r="B13" s="56"/>
      <c r="C13" s="65" t="s">
        <v>8</v>
      </c>
      <c r="D13" s="70">
        <f>D11/D6</f>
        <v>0.6</v>
      </c>
      <c r="E13" s="56"/>
    </row>
    <row r="14" spans="1:9" ht="14.5" x14ac:dyDescent="0.3">
      <c r="A14" s="63"/>
      <c r="B14" s="56"/>
      <c r="C14" s="65" t="s">
        <v>9</v>
      </c>
      <c r="D14" s="70">
        <f>D6*D4</f>
        <v>360000</v>
      </c>
      <c r="E14" s="56"/>
    </row>
    <row r="15" spans="1:9" ht="14.5" x14ac:dyDescent="0.3">
      <c r="A15" s="63"/>
      <c r="B15" s="56"/>
      <c r="C15" s="65" t="s">
        <v>10</v>
      </c>
      <c r="D15" s="70">
        <f>D14-D10</f>
        <v>136000</v>
      </c>
      <c r="E15" s="56"/>
    </row>
    <row r="16" spans="1:9" x14ac:dyDescent="0.3">
      <c r="A16" s="63"/>
      <c r="B16" s="56"/>
      <c r="C16" s="56"/>
      <c r="D16" s="56"/>
      <c r="E16" s="56"/>
      <c r="G16" s="72">
        <f>$D$4</f>
        <v>360000</v>
      </c>
      <c r="H16" s="67">
        <f>D14</f>
        <v>360000</v>
      </c>
    </row>
    <row r="17" spans="6:8" x14ac:dyDescent="0.3">
      <c r="G17" s="72">
        <f>$D$4</f>
        <v>360000</v>
      </c>
      <c r="H17" s="67">
        <f>D10</f>
        <v>224000</v>
      </c>
    </row>
    <row r="21" spans="6:8" x14ac:dyDescent="0.3">
      <c r="F21" t="str">
        <f>C4&amp;"="&amp;D4&amp;"时，"&amp;IF(D15&gt;0,"盈利!盈利额="&amp;D15,IF(D15&lt;0,"亏损，亏损额="&amp;-D15,"盈亏平衡"))</f>
        <v>销量=360000时，盈利!盈利额=136000</v>
      </c>
    </row>
    <row r="44" spans="1:15" x14ac:dyDescent="0.25">
      <c r="A44" s="42"/>
      <c r="B44" s="42"/>
      <c r="C44" s="42"/>
      <c r="D44" s="42"/>
      <c r="E44" s="42"/>
      <c r="F44" s="42"/>
      <c r="G44" s="42"/>
      <c r="H44" s="42"/>
      <c r="I44" s="42"/>
      <c r="J44" s="42"/>
      <c r="K44" s="42"/>
      <c r="L44" s="42"/>
      <c r="M44" s="42"/>
      <c r="N44" s="42"/>
      <c r="O44" s="42"/>
    </row>
    <row r="45" spans="1:15" x14ac:dyDescent="0.25">
      <c r="A45" s="73"/>
      <c r="B45" s="73"/>
      <c r="C45" s="73"/>
      <c r="D45" s="73"/>
      <c r="E45" s="42"/>
      <c r="F45" s="42"/>
      <c r="G45" s="42"/>
      <c r="H45" s="42"/>
      <c r="I45" s="42"/>
      <c r="J45" s="42"/>
      <c r="K45" s="42"/>
      <c r="L45" s="42"/>
      <c r="M45" s="42"/>
      <c r="N45" s="42"/>
      <c r="O45" s="42"/>
    </row>
    <row r="46" spans="1:15" x14ac:dyDescent="0.25">
      <c r="A46" s="42"/>
      <c r="B46" s="74"/>
      <c r="C46" s="42"/>
      <c r="D46" s="42"/>
      <c r="E46" s="42"/>
      <c r="F46" s="42"/>
      <c r="G46" s="42"/>
      <c r="H46" s="42"/>
      <c r="I46" s="42"/>
      <c r="J46" s="42"/>
      <c r="K46" s="42"/>
      <c r="L46" s="42"/>
      <c r="M46" s="42"/>
      <c r="N46" s="42"/>
      <c r="O46" s="42"/>
    </row>
    <row r="47" spans="1:15" x14ac:dyDescent="0.3">
      <c r="A47" s="75"/>
      <c r="B47" s="42"/>
      <c r="C47" s="42"/>
      <c r="D47" s="42"/>
      <c r="E47" s="42"/>
      <c r="F47" s="42"/>
      <c r="G47" s="42"/>
      <c r="H47" s="42"/>
      <c r="I47" s="42"/>
      <c r="J47" s="42"/>
      <c r="K47" s="42"/>
      <c r="L47" s="42"/>
      <c r="M47" s="42"/>
      <c r="N47" s="42"/>
      <c r="O47" s="42"/>
    </row>
    <row r="48" spans="1:15" x14ac:dyDescent="0.3">
      <c r="A48" s="75"/>
      <c r="B48" s="42"/>
      <c r="C48" s="42"/>
      <c r="D48" s="42"/>
      <c r="E48" s="42"/>
      <c r="F48" s="42"/>
      <c r="G48" s="42"/>
      <c r="H48" s="42"/>
      <c r="I48" s="42"/>
      <c r="J48" s="42"/>
      <c r="K48" s="42"/>
      <c r="L48" s="42"/>
      <c r="M48" s="42"/>
      <c r="N48" s="42"/>
      <c r="O48" s="42"/>
    </row>
    <row r="49" spans="1:15" x14ac:dyDescent="0.3">
      <c r="A49" s="75"/>
      <c r="B49" s="42"/>
      <c r="C49" s="42"/>
      <c r="D49" s="42"/>
      <c r="E49" s="42"/>
      <c r="F49" s="42"/>
      <c r="G49" s="42"/>
      <c r="H49" s="42"/>
      <c r="I49" s="42"/>
      <c r="J49" s="42"/>
      <c r="K49" s="42"/>
      <c r="L49" s="42"/>
      <c r="M49" s="42"/>
      <c r="N49" s="42"/>
      <c r="O49" s="42"/>
    </row>
    <row r="50" spans="1:15" x14ac:dyDescent="0.3">
      <c r="A50" s="75"/>
      <c r="B50" s="42"/>
      <c r="C50" s="42"/>
      <c r="D50" s="42"/>
      <c r="E50" s="42"/>
      <c r="F50" s="42"/>
      <c r="G50" s="42"/>
      <c r="H50" s="42"/>
      <c r="I50" s="42"/>
      <c r="J50" s="42"/>
      <c r="K50" s="42"/>
      <c r="L50" s="42"/>
      <c r="M50" s="42"/>
      <c r="N50" s="42"/>
      <c r="O50" s="42"/>
    </row>
    <row r="51" spans="1:15" x14ac:dyDescent="0.3">
      <c r="A51" s="75"/>
      <c r="B51" s="42"/>
      <c r="C51" s="42"/>
      <c r="D51" s="42"/>
      <c r="E51" s="42"/>
      <c r="F51" s="42"/>
      <c r="G51" s="42"/>
      <c r="H51" s="42"/>
      <c r="I51" s="42"/>
      <c r="J51" s="42"/>
      <c r="K51" s="42"/>
      <c r="L51" s="42"/>
      <c r="M51" s="42"/>
      <c r="N51" s="42"/>
      <c r="O51" s="42"/>
    </row>
    <row r="52" spans="1:15" x14ac:dyDescent="0.3">
      <c r="A52" s="75"/>
      <c r="B52" s="42"/>
      <c r="C52" s="42"/>
      <c r="D52" s="42"/>
      <c r="E52" s="42"/>
      <c r="F52" s="42"/>
      <c r="G52" s="42"/>
      <c r="H52" s="42"/>
      <c r="I52" s="42"/>
      <c r="J52" s="42"/>
      <c r="K52" s="42"/>
      <c r="L52" s="42"/>
      <c r="M52" s="42"/>
      <c r="N52" s="42"/>
      <c r="O52" s="42"/>
    </row>
    <row r="53" spans="1:15" x14ac:dyDescent="0.3">
      <c r="A53" s="75"/>
      <c r="B53" s="42"/>
      <c r="C53" s="42"/>
      <c r="D53" s="42"/>
      <c r="E53" s="42"/>
      <c r="F53" s="42"/>
      <c r="G53" s="42"/>
      <c r="H53" s="42"/>
      <c r="I53" s="42"/>
      <c r="J53" s="42"/>
      <c r="K53" s="42"/>
      <c r="L53" s="42"/>
      <c r="M53" s="42"/>
      <c r="N53" s="42"/>
      <c r="O53" s="42"/>
    </row>
    <row r="54" spans="1:15" x14ac:dyDescent="0.3">
      <c r="A54" s="75"/>
      <c r="B54" s="42"/>
      <c r="C54" s="42"/>
      <c r="D54" s="42"/>
      <c r="E54" s="42"/>
      <c r="F54" s="42"/>
      <c r="G54" s="42"/>
      <c r="H54" s="42"/>
      <c r="I54" s="42"/>
      <c r="J54" s="42"/>
      <c r="K54" s="42"/>
      <c r="L54" s="42"/>
      <c r="M54" s="42"/>
      <c r="N54" s="42"/>
      <c r="O54" s="42"/>
    </row>
    <row r="55" spans="1:15" x14ac:dyDescent="0.3">
      <c r="A55" s="75"/>
      <c r="B55" s="42"/>
      <c r="C55" s="42"/>
      <c r="D55" s="42"/>
      <c r="E55" s="42"/>
      <c r="F55" s="42"/>
      <c r="G55" s="42"/>
      <c r="H55" s="42"/>
      <c r="I55" s="42"/>
      <c r="J55" s="42"/>
      <c r="K55" s="42"/>
      <c r="L55" s="42"/>
      <c r="M55" s="42"/>
      <c r="N55" s="42"/>
      <c r="O55" s="42"/>
    </row>
    <row r="56" spans="1:15" x14ac:dyDescent="0.3">
      <c r="A56" s="75"/>
      <c r="B56" s="42"/>
      <c r="C56" s="42"/>
      <c r="D56" s="42"/>
      <c r="E56" s="42"/>
      <c r="F56" s="42"/>
      <c r="G56" s="42"/>
      <c r="H56" s="42"/>
      <c r="I56" s="42"/>
      <c r="J56" s="42"/>
      <c r="K56" s="42"/>
      <c r="L56" s="42"/>
      <c r="M56" s="42"/>
      <c r="N56" s="42"/>
      <c r="O56" s="42"/>
    </row>
    <row r="57" spans="1:15" x14ac:dyDescent="0.3">
      <c r="A57" s="75"/>
      <c r="B57" s="42"/>
      <c r="C57" s="42"/>
      <c r="D57" s="42"/>
      <c r="E57" s="42"/>
      <c r="F57" s="42"/>
      <c r="G57" s="42"/>
      <c r="H57" s="42"/>
      <c r="I57" s="42"/>
      <c r="J57" s="42"/>
      <c r="K57" s="42"/>
      <c r="L57" s="42"/>
      <c r="M57" s="42"/>
      <c r="N57" s="42"/>
      <c r="O57" s="42"/>
    </row>
    <row r="58" spans="1:15" x14ac:dyDescent="0.3">
      <c r="A58" s="75"/>
      <c r="B58" s="42"/>
      <c r="C58" s="42"/>
      <c r="D58" s="42"/>
      <c r="E58" s="42"/>
      <c r="F58" s="42"/>
      <c r="G58" s="42"/>
      <c r="H58" s="42"/>
      <c r="I58" s="42"/>
      <c r="J58" s="42"/>
      <c r="K58" s="42"/>
      <c r="L58" s="42"/>
      <c r="M58" s="42"/>
      <c r="N58" s="42"/>
      <c r="O58" s="42"/>
    </row>
    <row r="59" spans="1:15" x14ac:dyDescent="0.3">
      <c r="A59" s="75"/>
      <c r="B59" s="42"/>
      <c r="C59" s="42"/>
      <c r="D59" s="42"/>
      <c r="E59" s="42"/>
      <c r="F59" s="42"/>
      <c r="G59" s="42"/>
      <c r="H59" s="42"/>
      <c r="I59" s="42"/>
      <c r="J59" s="42"/>
      <c r="K59" s="42"/>
      <c r="L59" s="42"/>
      <c r="M59" s="42"/>
      <c r="N59" s="42"/>
      <c r="O59" s="42"/>
    </row>
    <row r="60" spans="1:15" x14ac:dyDescent="0.3">
      <c r="A60" s="75"/>
      <c r="B60" s="42"/>
      <c r="C60" s="42"/>
      <c r="D60" s="42"/>
      <c r="E60" s="42"/>
      <c r="F60" s="42"/>
      <c r="G60" s="42"/>
      <c r="H60" s="42"/>
      <c r="I60" s="42"/>
      <c r="J60" s="42"/>
      <c r="K60" s="42"/>
      <c r="L60" s="42"/>
      <c r="M60" s="42"/>
      <c r="N60" s="42"/>
      <c r="O60" s="42"/>
    </row>
    <row r="61" spans="1:15" x14ac:dyDescent="0.3">
      <c r="A61" s="75"/>
      <c r="B61" s="42"/>
      <c r="C61" s="42"/>
      <c r="D61" s="42"/>
      <c r="E61" s="42"/>
      <c r="F61" s="42"/>
      <c r="G61" s="42"/>
      <c r="H61" s="42"/>
      <c r="I61" s="42"/>
      <c r="J61" s="42"/>
      <c r="K61" s="42"/>
      <c r="L61" s="42"/>
      <c r="M61" s="42"/>
      <c r="N61" s="42"/>
      <c r="O61" s="42"/>
    </row>
    <row r="62" spans="1:15" x14ac:dyDescent="0.3">
      <c r="A62" s="75"/>
      <c r="B62" s="42"/>
      <c r="C62" s="42"/>
      <c r="D62" s="42"/>
      <c r="E62" s="42"/>
      <c r="F62" s="42"/>
      <c r="G62" s="42"/>
      <c r="H62" s="42"/>
      <c r="I62" s="42"/>
      <c r="J62" s="42"/>
      <c r="K62" s="42"/>
      <c r="L62" s="42"/>
      <c r="M62" s="42"/>
      <c r="N62" s="42"/>
      <c r="O62" s="42"/>
    </row>
    <row r="63" spans="1:15" x14ac:dyDescent="0.3">
      <c r="A63" s="75"/>
      <c r="B63" s="42"/>
      <c r="C63" s="42"/>
      <c r="D63" s="42"/>
      <c r="E63" s="42"/>
      <c r="F63" s="42"/>
      <c r="G63" s="42"/>
      <c r="H63" s="42"/>
      <c r="I63" s="42"/>
      <c r="J63" s="42"/>
      <c r="K63" s="42"/>
      <c r="L63" s="42"/>
      <c r="M63" s="42"/>
      <c r="N63" s="42"/>
      <c r="O63" s="42"/>
    </row>
    <row r="64" spans="1:15" x14ac:dyDescent="0.3">
      <c r="A64" s="75"/>
      <c r="B64" s="42"/>
      <c r="C64" s="42"/>
      <c r="D64" s="42"/>
      <c r="E64" s="42"/>
      <c r="F64" s="42"/>
      <c r="G64" s="42"/>
      <c r="H64" s="42"/>
      <c r="I64" s="42"/>
      <c r="J64" s="42"/>
      <c r="K64" s="42"/>
      <c r="L64" s="42"/>
      <c r="M64" s="42"/>
      <c r="N64" s="42"/>
      <c r="O64" s="42"/>
    </row>
    <row r="65" spans="1:15" x14ac:dyDescent="0.3">
      <c r="A65" s="75"/>
      <c r="B65" s="42"/>
      <c r="C65" s="42"/>
      <c r="D65" s="42"/>
      <c r="E65" s="42"/>
      <c r="F65" s="42"/>
      <c r="G65" s="42"/>
      <c r="H65" s="42"/>
      <c r="I65" s="42"/>
      <c r="J65" s="42"/>
      <c r="K65" s="42"/>
      <c r="L65" s="42"/>
      <c r="M65" s="42"/>
      <c r="N65" s="42"/>
      <c r="O65" s="42"/>
    </row>
    <row r="66" spans="1:15" x14ac:dyDescent="0.3">
      <c r="A66" s="75"/>
      <c r="B66" s="42"/>
      <c r="C66" s="42"/>
      <c r="D66" s="42"/>
      <c r="E66" s="42"/>
      <c r="F66" s="42"/>
      <c r="G66" s="42"/>
      <c r="H66" s="42"/>
      <c r="I66" s="42"/>
      <c r="J66" s="42"/>
      <c r="K66" s="42"/>
      <c r="L66" s="42"/>
      <c r="M66" s="42"/>
      <c r="N66" s="42"/>
      <c r="O66" s="42"/>
    </row>
    <row r="67" spans="1:15" x14ac:dyDescent="0.3">
      <c r="A67" s="75"/>
      <c r="B67" s="42"/>
      <c r="C67" s="42"/>
      <c r="D67" s="42"/>
      <c r="E67" s="42"/>
      <c r="F67" s="42"/>
      <c r="G67" s="42"/>
      <c r="H67" s="42"/>
      <c r="I67" s="42"/>
      <c r="J67" s="42"/>
      <c r="K67" s="42"/>
      <c r="L67" s="42"/>
      <c r="M67" s="42"/>
      <c r="N67" s="42"/>
      <c r="O67" s="42"/>
    </row>
    <row r="68" spans="1:15" x14ac:dyDescent="0.3">
      <c r="A68" s="75"/>
      <c r="B68" s="42"/>
      <c r="C68" s="42"/>
      <c r="D68" s="42"/>
      <c r="E68" s="42"/>
      <c r="F68" s="42"/>
      <c r="G68" s="42"/>
      <c r="H68" s="42"/>
      <c r="I68" s="42"/>
      <c r="J68" s="42"/>
      <c r="K68" s="42"/>
      <c r="L68" s="42"/>
      <c r="M68" s="42"/>
      <c r="N68" s="42"/>
      <c r="O68" s="42"/>
    </row>
    <row r="69" spans="1:15" x14ac:dyDescent="0.3">
      <c r="A69" s="75"/>
      <c r="B69" s="42"/>
      <c r="C69" s="42"/>
      <c r="D69" s="42"/>
      <c r="E69" s="42"/>
      <c r="F69" s="42"/>
      <c r="G69" s="42"/>
      <c r="H69" s="42"/>
      <c r="I69" s="42"/>
      <c r="J69" s="42"/>
      <c r="K69" s="42"/>
      <c r="L69" s="42"/>
      <c r="M69" s="42"/>
      <c r="N69" s="42"/>
      <c r="O69" s="42"/>
    </row>
    <row r="70" spans="1:15" x14ac:dyDescent="0.3">
      <c r="A70" s="75"/>
      <c r="B70" s="42"/>
      <c r="C70" s="42"/>
      <c r="D70" s="42"/>
      <c r="E70" s="42"/>
      <c r="F70" s="42"/>
      <c r="G70" s="42"/>
      <c r="H70" s="42"/>
      <c r="I70" s="42"/>
      <c r="J70" s="42"/>
      <c r="K70" s="42"/>
      <c r="L70" s="42"/>
      <c r="M70" s="42"/>
      <c r="N70" s="42"/>
      <c r="O70" s="42"/>
    </row>
    <row r="71" spans="1:15" x14ac:dyDescent="0.3">
      <c r="A71" s="75"/>
      <c r="B71" s="42"/>
      <c r="C71" s="42"/>
      <c r="D71" s="42"/>
      <c r="E71" s="42"/>
      <c r="F71" s="42"/>
      <c r="G71" s="42"/>
      <c r="H71" s="42"/>
      <c r="I71" s="42"/>
      <c r="J71" s="42"/>
      <c r="K71" s="42"/>
      <c r="L71" s="42"/>
      <c r="M71" s="42"/>
      <c r="N71" s="42"/>
      <c r="O71" s="42"/>
    </row>
    <row r="72" spans="1:15" x14ac:dyDescent="0.3">
      <c r="A72" s="75"/>
      <c r="B72" s="42"/>
      <c r="C72" s="42"/>
      <c r="D72" s="42"/>
      <c r="E72" s="42"/>
      <c r="F72" s="42"/>
      <c r="G72" s="42"/>
      <c r="H72" s="42"/>
      <c r="I72" s="42"/>
      <c r="J72" s="42"/>
      <c r="K72" s="42"/>
      <c r="L72" s="42"/>
      <c r="M72" s="42"/>
      <c r="N72" s="42"/>
      <c r="O72" s="42"/>
    </row>
    <row r="73" spans="1:15" x14ac:dyDescent="0.3">
      <c r="A73" s="75"/>
      <c r="B73" s="42"/>
      <c r="C73" s="42"/>
      <c r="D73" s="42"/>
      <c r="E73" s="42"/>
      <c r="F73" s="42"/>
      <c r="G73" s="42"/>
      <c r="H73" s="42"/>
      <c r="I73" s="42"/>
      <c r="J73" s="42"/>
      <c r="K73" s="42"/>
      <c r="L73" s="42"/>
      <c r="M73" s="42"/>
      <c r="N73" s="42"/>
      <c r="O73" s="42"/>
    </row>
    <row r="74" spans="1:15" x14ac:dyDescent="0.3">
      <c r="A74" s="75"/>
      <c r="B74" s="42"/>
      <c r="C74" s="42"/>
      <c r="D74" s="42"/>
      <c r="E74" s="42"/>
      <c r="F74" s="42"/>
      <c r="G74" s="42"/>
      <c r="H74" s="42"/>
      <c r="I74" s="42"/>
      <c r="J74" s="42"/>
      <c r="K74" s="42"/>
      <c r="L74" s="42"/>
      <c r="M74" s="42"/>
      <c r="N74" s="42"/>
      <c r="O74" s="42"/>
    </row>
    <row r="75" spans="1:15" x14ac:dyDescent="0.3">
      <c r="A75" s="75"/>
      <c r="B75" s="42"/>
      <c r="C75" s="42"/>
      <c r="D75" s="42"/>
      <c r="E75" s="42"/>
      <c r="F75" s="42"/>
      <c r="G75" s="42"/>
      <c r="H75" s="42"/>
      <c r="I75" s="42"/>
      <c r="J75" s="42"/>
      <c r="K75" s="42"/>
      <c r="L75" s="42"/>
      <c r="M75" s="42"/>
      <c r="N75" s="42"/>
      <c r="O75" s="42"/>
    </row>
    <row r="76" spans="1:15" x14ac:dyDescent="0.3">
      <c r="A76" s="75"/>
      <c r="B76" s="42"/>
      <c r="C76" s="42"/>
      <c r="D76" s="42"/>
      <c r="E76" s="42"/>
      <c r="F76" s="42"/>
      <c r="G76" s="42"/>
      <c r="H76" s="42"/>
      <c r="I76" s="42"/>
      <c r="J76" s="42"/>
      <c r="K76" s="42"/>
      <c r="L76" s="42"/>
      <c r="M76" s="42"/>
      <c r="N76" s="42"/>
      <c r="O76" s="42"/>
    </row>
    <row r="77" spans="1:15" x14ac:dyDescent="0.3">
      <c r="A77" s="75"/>
      <c r="B77" s="42"/>
      <c r="C77" s="42"/>
      <c r="D77" s="42"/>
      <c r="E77" s="42"/>
      <c r="F77" s="42"/>
      <c r="G77" s="42"/>
      <c r="H77" s="42"/>
      <c r="I77" s="42"/>
      <c r="J77" s="42"/>
      <c r="K77" s="42"/>
      <c r="L77" s="42"/>
      <c r="M77" s="42"/>
      <c r="N77" s="42"/>
      <c r="O77" s="42"/>
    </row>
    <row r="78" spans="1:15" x14ac:dyDescent="0.3">
      <c r="A78" s="75"/>
      <c r="B78" s="42"/>
      <c r="C78" s="42"/>
      <c r="D78" s="42"/>
      <c r="E78" s="42"/>
      <c r="F78" s="42"/>
      <c r="G78" s="42"/>
      <c r="H78" s="42"/>
      <c r="I78" s="42"/>
      <c r="J78" s="42"/>
      <c r="K78" s="42"/>
      <c r="L78" s="42"/>
      <c r="M78" s="42"/>
      <c r="N78" s="42"/>
      <c r="O78" s="42"/>
    </row>
    <row r="79" spans="1:15" x14ac:dyDescent="0.3">
      <c r="A79" s="75"/>
      <c r="B79" s="42"/>
      <c r="C79" s="42"/>
      <c r="D79" s="42"/>
      <c r="E79" s="42"/>
      <c r="F79" s="42"/>
      <c r="G79" s="42"/>
      <c r="H79" s="42"/>
      <c r="I79" s="42"/>
      <c r="J79" s="42"/>
      <c r="K79" s="42"/>
      <c r="L79" s="42"/>
      <c r="M79" s="42"/>
      <c r="N79" s="42"/>
      <c r="O79" s="42"/>
    </row>
    <row r="80" spans="1:15" x14ac:dyDescent="0.3">
      <c r="A80" s="75"/>
      <c r="B80" s="42"/>
      <c r="C80" s="42"/>
      <c r="D80" s="42"/>
      <c r="E80" s="42"/>
      <c r="F80" s="42"/>
      <c r="G80" s="42"/>
      <c r="H80" s="42"/>
      <c r="I80" s="42"/>
      <c r="J80" s="42"/>
      <c r="K80" s="42"/>
      <c r="L80" s="42"/>
      <c r="M80" s="42"/>
      <c r="N80" s="42"/>
      <c r="O80" s="42"/>
    </row>
    <row r="81" spans="1:15" x14ac:dyDescent="0.3">
      <c r="A81" s="75"/>
      <c r="B81" s="42"/>
      <c r="C81" s="42"/>
      <c r="D81" s="42"/>
      <c r="E81" s="42"/>
      <c r="F81" s="42"/>
      <c r="G81" s="42"/>
      <c r="H81" s="42"/>
      <c r="I81" s="42"/>
      <c r="J81" s="42"/>
      <c r="K81" s="42"/>
      <c r="L81" s="42"/>
      <c r="M81" s="42"/>
      <c r="N81" s="42"/>
      <c r="O81" s="42"/>
    </row>
    <row r="82" spans="1:15" x14ac:dyDescent="0.3">
      <c r="A82" s="75"/>
      <c r="B82" s="42"/>
      <c r="C82" s="42"/>
      <c r="D82" s="42"/>
      <c r="E82" s="42"/>
      <c r="F82" s="42"/>
      <c r="G82" s="42"/>
      <c r="H82" s="42"/>
      <c r="I82" s="42"/>
      <c r="J82" s="42"/>
      <c r="K82" s="42"/>
      <c r="L82" s="42"/>
      <c r="M82" s="42"/>
      <c r="N82" s="42"/>
      <c r="O82" s="42"/>
    </row>
    <row r="83" spans="1:15" x14ac:dyDescent="0.3">
      <c r="A83" s="75"/>
      <c r="B83" s="42"/>
      <c r="C83" s="42"/>
      <c r="D83" s="42"/>
      <c r="E83" s="42"/>
      <c r="F83" s="42"/>
      <c r="G83" s="42"/>
      <c r="H83" s="42"/>
      <c r="I83" s="42"/>
      <c r="J83" s="42"/>
      <c r="K83" s="42"/>
      <c r="L83" s="42"/>
      <c r="M83" s="42"/>
      <c r="N83" s="42"/>
      <c r="O83" s="42"/>
    </row>
    <row r="84" spans="1:15" x14ac:dyDescent="0.3">
      <c r="A84" s="75"/>
      <c r="B84" s="42"/>
      <c r="C84" s="42"/>
      <c r="D84" s="42"/>
      <c r="E84" s="42"/>
      <c r="F84" s="42"/>
      <c r="G84" s="42"/>
      <c r="H84" s="42"/>
      <c r="I84" s="42"/>
      <c r="J84" s="42"/>
      <c r="K84" s="42"/>
      <c r="L84" s="42"/>
      <c r="M84" s="42"/>
      <c r="N84" s="42"/>
      <c r="O84" s="42"/>
    </row>
    <row r="85" spans="1:15" x14ac:dyDescent="0.3">
      <c r="A85" s="75"/>
      <c r="B85" s="42"/>
      <c r="C85" s="42"/>
      <c r="D85" s="42"/>
      <c r="E85" s="42"/>
      <c r="F85" s="42"/>
      <c r="G85" s="42"/>
      <c r="H85" s="42"/>
      <c r="I85" s="42"/>
      <c r="J85" s="42"/>
      <c r="K85" s="42"/>
      <c r="L85" s="42"/>
      <c r="M85" s="42"/>
      <c r="N85" s="42"/>
      <c r="O85" s="42"/>
    </row>
    <row r="86" spans="1:15" x14ac:dyDescent="0.3">
      <c r="A86" s="75"/>
      <c r="B86" s="42"/>
      <c r="C86" s="42"/>
      <c r="D86" s="42"/>
      <c r="E86" s="42"/>
      <c r="F86" s="42"/>
      <c r="G86" s="42"/>
      <c r="H86" s="42"/>
      <c r="I86" s="42"/>
      <c r="J86" s="42"/>
      <c r="K86" s="42"/>
      <c r="L86" s="42"/>
      <c r="M86" s="42"/>
      <c r="N86" s="42"/>
      <c r="O86" s="42"/>
    </row>
    <row r="87" spans="1:15" x14ac:dyDescent="0.3">
      <c r="A87" s="75"/>
      <c r="B87" s="42"/>
      <c r="C87" s="42"/>
      <c r="D87" s="42"/>
      <c r="E87" s="42"/>
      <c r="F87" s="42"/>
      <c r="G87" s="42"/>
      <c r="H87" s="42"/>
      <c r="I87" s="42"/>
      <c r="J87" s="42"/>
      <c r="K87" s="42"/>
      <c r="L87" s="42"/>
      <c r="M87" s="42"/>
      <c r="N87" s="42"/>
      <c r="O87" s="42"/>
    </row>
    <row r="88" spans="1:15" x14ac:dyDescent="0.25">
      <c r="A88" s="42"/>
      <c r="B88" s="42"/>
      <c r="C88" s="42"/>
      <c r="D88" s="42"/>
      <c r="E88" s="42"/>
      <c r="F88" s="42"/>
      <c r="G88" s="42"/>
      <c r="H88" s="42"/>
      <c r="I88" s="42"/>
      <c r="J88" s="42"/>
      <c r="K88" s="42"/>
      <c r="L88" s="42"/>
      <c r="M88" s="42"/>
      <c r="N88" s="42"/>
      <c r="O88" s="42"/>
    </row>
    <row r="89" spans="1:15" x14ac:dyDescent="0.25">
      <c r="A89" s="42"/>
      <c r="B89" s="42"/>
      <c r="C89" s="42"/>
      <c r="D89" s="42"/>
      <c r="E89" s="42"/>
      <c r="F89" s="42"/>
      <c r="G89" s="42"/>
      <c r="H89" s="42"/>
      <c r="I89" s="42"/>
      <c r="J89" s="42"/>
      <c r="K89" s="42"/>
      <c r="L89" s="42"/>
      <c r="M89" s="42"/>
      <c r="N89" s="42"/>
      <c r="O89" s="42"/>
    </row>
  </sheetData>
  <phoneticPr fontId="12" type="noConversion"/>
  <pageMargins left="0.7" right="0.7" top="0.75" bottom="0.75" header="0.3" footer="0.3"/>
  <pageSetup paperSize="9" orientation="portrait"/>
  <drawing r:id="rId1"/>
  <legacyDrawing r:id="rId2"/>
  <mc:AlternateContent xmlns:mc="http://schemas.openxmlformats.org/markup-compatibility/2006">
    <mc:Choice Requires="x14">
      <controls>
        <mc:AlternateContent xmlns:mc="http://schemas.openxmlformats.org/markup-compatibility/2006">
          <mc:Choice Requires="x14">
            <control shapeId="7169" r:id="rId3" name="List Box 1">
              <controlPr defaultSize="0" autoPict="0">
                <anchor moveWithCells="1">
                  <from>
                    <xdr:col>3</xdr:col>
                    <xdr:colOff>1047750</xdr:colOff>
                    <xdr:row>23</xdr:row>
                    <xdr:rowOff>76200</xdr:rowOff>
                  </from>
                  <to>
                    <xdr:col>5</xdr:col>
                    <xdr:colOff>590550</xdr:colOff>
                    <xdr:row>26</xdr:row>
                    <xdr:rowOff>88900</xdr:rowOff>
                  </to>
                </anchor>
              </controlPr>
            </control>
          </mc:Choice>
        </mc:AlternateContent>
        <mc:AlternateContent xmlns:mc="http://schemas.openxmlformats.org/markup-compatibility/2006">
          <mc:Choice Requires="x14">
            <control shapeId="7170" r:id="rId4" name="Spinner 2">
              <controlPr defaultSize="0" autoPict="0">
                <anchor moveWithCells="1" sizeWithCells="1">
                  <from>
                    <xdr:col>3</xdr:col>
                    <xdr:colOff>990600</xdr:colOff>
                    <xdr:row>26</xdr:row>
                    <xdr:rowOff>165100</xdr:rowOff>
                  </from>
                  <to>
                    <xdr:col>4</xdr:col>
                    <xdr:colOff>247650</xdr:colOff>
                    <xdr:row>29</xdr:row>
                    <xdr:rowOff>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I79"/>
  <sheetViews>
    <sheetView topLeftCell="A25" zoomScale="68" zoomScaleNormal="53" workbookViewId="0">
      <selection activeCell="F35" sqref="F35"/>
    </sheetView>
  </sheetViews>
  <sheetFormatPr defaultColWidth="10" defaultRowHeight="13" x14ac:dyDescent="0.25"/>
  <cols>
    <col min="1" max="1" width="3" style="42" customWidth="1"/>
    <col min="2" max="2" width="14.83203125" style="42" customWidth="1"/>
    <col min="3" max="3" width="18.08203125" style="42" customWidth="1"/>
    <col min="4" max="4" width="10.08203125" style="42" customWidth="1"/>
    <col min="5" max="16384" width="10" style="42"/>
  </cols>
  <sheetData>
    <row r="2" spans="1:9" x14ac:dyDescent="0.25">
      <c r="F2" s="42" t="s">
        <v>0</v>
      </c>
      <c r="G2" s="42" t="s">
        <v>9</v>
      </c>
      <c r="H2" s="42" t="s">
        <v>5</v>
      </c>
      <c r="I2" s="42" t="s">
        <v>10</v>
      </c>
    </row>
    <row r="3" spans="1:9" x14ac:dyDescent="0.25">
      <c r="G3" s="46">
        <f>C11</f>
        <v>2000000</v>
      </c>
      <c r="H3" s="46">
        <f>C12</f>
        <v>1440000</v>
      </c>
      <c r="I3" s="46">
        <f>C13</f>
        <v>560000</v>
      </c>
    </row>
    <row r="4" spans="1:9" ht="14" x14ac:dyDescent="0.3">
      <c r="A4" s="56"/>
      <c r="B4" s="56"/>
      <c r="C4" s="56"/>
      <c r="D4" s="56"/>
      <c r="F4" s="57">
        <v>0</v>
      </c>
      <c r="G4" s="42">
        <f t="dataTable" ref="G4:I5" dt2D="0" dtr="0" r1="C5"/>
        <v>0</v>
      </c>
      <c r="H4" s="42">
        <v>640000</v>
      </c>
      <c r="I4" s="42">
        <v>-640000</v>
      </c>
    </row>
    <row r="5" spans="1:9" ht="14" x14ac:dyDescent="0.3">
      <c r="A5" s="56"/>
      <c r="B5" s="58" t="s">
        <v>11</v>
      </c>
      <c r="C5" s="59">
        <v>10000</v>
      </c>
      <c r="D5" s="56"/>
      <c r="F5" s="57">
        <v>20000</v>
      </c>
      <c r="G5" s="42">
        <v>4000000</v>
      </c>
      <c r="H5" s="42">
        <v>2240000</v>
      </c>
      <c r="I5" s="42">
        <v>1760000</v>
      </c>
    </row>
    <row r="6" spans="1:9" ht="14" x14ac:dyDescent="0.3">
      <c r="A6" s="56"/>
      <c r="B6" s="56"/>
      <c r="C6" s="56"/>
      <c r="D6" s="56"/>
    </row>
    <row r="7" spans="1:9" ht="14" x14ac:dyDescent="0.3">
      <c r="A7" s="56"/>
      <c r="B7" s="58" t="s">
        <v>12</v>
      </c>
      <c r="C7" s="60">
        <v>200</v>
      </c>
      <c r="D7" s="56"/>
    </row>
    <row r="8" spans="1:9" ht="14" x14ac:dyDescent="0.3">
      <c r="A8" s="56"/>
      <c r="B8" s="58" t="s">
        <v>13</v>
      </c>
      <c r="C8" s="60">
        <v>640000</v>
      </c>
      <c r="D8" s="56"/>
    </row>
    <row r="9" spans="1:9" ht="14" x14ac:dyDescent="0.3">
      <c r="A9" s="56"/>
      <c r="B9" s="58" t="s">
        <v>14</v>
      </c>
      <c r="C9" s="60">
        <v>80</v>
      </c>
      <c r="D9" s="56"/>
    </row>
    <row r="10" spans="1:9" ht="14" x14ac:dyDescent="0.3">
      <c r="A10" s="56"/>
      <c r="B10" s="58" t="s">
        <v>15</v>
      </c>
      <c r="C10" s="61">
        <f>(C7-C9)*C5</f>
        <v>1200000</v>
      </c>
      <c r="D10" s="56"/>
    </row>
    <row r="11" spans="1:9" ht="14" x14ac:dyDescent="0.3">
      <c r="A11" s="56"/>
      <c r="B11" s="58" t="s">
        <v>16</v>
      </c>
      <c r="C11" s="61">
        <f>C7*C5</f>
        <v>2000000</v>
      </c>
      <c r="D11" s="56"/>
    </row>
    <row r="12" spans="1:9" ht="14" x14ac:dyDescent="0.3">
      <c r="A12" s="56"/>
      <c r="B12" s="58" t="s">
        <v>17</v>
      </c>
      <c r="C12" s="61">
        <f>C8+C9*C5</f>
        <v>1440000</v>
      </c>
      <c r="D12" s="56"/>
    </row>
    <row r="13" spans="1:9" ht="14" x14ac:dyDescent="0.3">
      <c r="A13" s="56"/>
      <c r="B13" s="58" t="s">
        <v>18</v>
      </c>
      <c r="C13" s="62">
        <f>C11-C12</f>
        <v>560000</v>
      </c>
      <c r="D13" s="56"/>
    </row>
    <row r="14" spans="1:9" ht="14" x14ac:dyDescent="0.3">
      <c r="A14" s="56"/>
      <c r="B14" s="56"/>
      <c r="C14" s="56"/>
      <c r="D14" s="56"/>
    </row>
    <row r="15" spans="1:9" ht="14" x14ac:dyDescent="0.3">
      <c r="A15" s="56"/>
      <c r="B15" s="58" t="s">
        <v>19</v>
      </c>
      <c r="C15" s="62">
        <f>C8/(C7-C9)</f>
        <v>5333.3333333333303</v>
      </c>
      <c r="D15" s="56"/>
    </row>
    <row r="16" spans="1:9" ht="14" x14ac:dyDescent="0.3">
      <c r="A16" s="56"/>
      <c r="B16" s="56"/>
      <c r="C16" s="56"/>
      <c r="D16" s="56"/>
    </row>
    <row r="27" spans="2:7" x14ac:dyDescent="0.25">
      <c r="B27" s="46">
        <f>$C$15</f>
        <v>5333.3333333333303</v>
      </c>
      <c r="C27" s="42">
        <v>5000000</v>
      </c>
      <c r="F27" s="46">
        <f>$C$5</f>
        <v>10000</v>
      </c>
      <c r="G27" s="42">
        <v>5000000</v>
      </c>
    </row>
    <row r="28" spans="2:7" x14ac:dyDescent="0.25">
      <c r="B28" s="46">
        <f t="shared" ref="B28:B29" si="0">$C$15</f>
        <v>5333.3333333333303</v>
      </c>
      <c r="C28" s="42">
        <f>C7*C15</f>
        <v>1066666.66666667</v>
      </c>
      <c r="F28" s="46">
        <f t="shared" ref="F28:F31" si="1">$C$5</f>
        <v>10000</v>
      </c>
      <c r="G28" s="46">
        <f>C11</f>
        <v>2000000</v>
      </c>
    </row>
    <row r="29" spans="2:7" x14ac:dyDescent="0.25">
      <c r="B29" s="46">
        <f t="shared" si="0"/>
        <v>5333.3333333333303</v>
      </c>
      <c r="C29" s="42">
        <v>-1000000</v>
      </c>
      <c r="F29" s="46">
        <f t="shared" si="1"/>
        <v>10000</v>
      </c>
      <c r="G29" s="46">
        <f>C12</f>
        <v>1440000</v>
      </c>
    </row>
    <row r="30" spans="2:7" x14ac:dyDescent="0.25">
      <c r="F30" s="46">
        <f t="shared" si="1"/>
        <v>10000</v>
      </c>
      <c r="G30" s="46">
        <f>C13</f>
        <v>560000</v>
      </c>
    </row>
    <row r="31" spans="2:7" x14ac:dyDescent="0.25">
      <c r="F31" s="46">
        <f t="shared" si="1"/>
        <v>10000</v>
      </c>
      <c r="G31" s="42">
        <v>-1000000</v>
      </c>
    </row>
    <row r="32" spans="2:7" x14ac:dyDescent="0.25">
      <c r="F32" s="46"/>
    </row>
    <row r="35" spans="2:7" x14ac:dyDescent="0.25">
      <c r="B35" s="42" t="s">
        <v>0</v>
      </c>
      <c r="C35" s="42" t="s">
        <v>9</v>
      </c>
      <c r="D35" s="42" t="s">
        <v>5</v>
      </c>
      <c r="E35" s="42" t="s">
        <v>20</v>
      </c>
      <c r="F35" s="42" t="s">
        <v>21</v>
      </c>
      <c r="G35" s="42" t="s">
        <v>22</v>
      </c>
    </row>
    <row r="36" spans="2:7" x14ac:dyDescent="0.25">
      <c r="C36" s="46">
        <f>C11</f>
        <v>2000000</v>
      </c>
      <c r="D36" s="46">
        <f>C12</f>
        <v>1440000</v>
      </c>
    </row>
    <row r="37" spans="2:7" ht="14" x14ac:dyDescent="0.25">
      <c r="B37" s="57">
        <v>0</v>
      </c>
      <c r="C37" s="42">
        <f t="dataTable" ref="C37:D47" dt2D="0" dtr="0" r1="C5"/>
        <v>0</v>
      </c>
      <c r="D37" s="42">
        <v>640000</v>
      </c>
      <c r="E37" s="42">
        <f>MIN(C37,D37)</f>
        <v>0</v>
      </c>
      <c r="F37" s="42">
        <f>MAX(C37-D37,0)</f>
        <v>0</v>
      </c>
      <c r="G37" s="42">
        <f>MAX(D37-C37,0)</f>
        <v>640000</v>
      </c>
    </row>
    <row r="38" spans="2:7" ht="14" x14ac:dyDescent="0.25">
      <c r="B38" s="57">
        <v>2000</v>
      </c>
      <c r="C38" s="42">
        <v>400000</v>
      </c>
      <c r="D38" s="42">
        <v>800000</v>
      </c>
      <c r="E38" s="42">
        <f t="shared" ref="E38:E47" si="2">MIN(C38,D38)</f>
        <v>400000</v>
      </c>
      <c r="F38" s="42">
        <f t="shared" ref="F38:F47" si="3">MAX(C38-D38,0)</f>
        <v>0</v>
      </c>
      <c r="G38" s="42">
        <f t="shared" ref="G38:G47" si="4">MAX(D38-C38,0)</f>
        <v>400000</v>
      </c>
    </row>
    <row r="39" spans="2:7" ht="14" x14ac:dyDescent="0.25">
      <c r="B39" s="57">
        <v>4000</v>
      </c>
      <c r="C39" s="42">
        <v>800000</v>
      </c>
      <c r="D39" s="42">
        <v>960000</v>
      </c>
      <c r="E39" s="42">
        <f t="shared" si="2"/>
        <v>800000</v>
      </c>
      <c r="F39" s="42">
        <f t="shared" si="3"/>
        <v>0</v>
      </c>
      <c r="G39" s="42">
        <f t="shared" si="4"/>
        <v>160000</v>
      </c>
    </row>
    <row r="40" spans="2:7" ht="14" x14ac:dyDescent="0.25">
      <c r="B40" s="57">
        <v>6000</v>
      </c>
      <c r="C40" s="42">
        <v>1200000</v>
      </c>
      <c r="D40" s="42">
        <v>1120000</v>
      </c>
      <c r="E40" s="42">
        <f t="shared" si="2"/>
        <v>1120000</v>
      </c>
      <c r="F40" s="42">
        <f t="shared" si="3"/>
        <v>80000</v>
      </c>
      <c r="G40" s="42">
        <f t="shared" si="4"/>
        <v>0</v>
      </c>
    </row>
    <row r="41" spans="2:7" ht="14" x14ac:dyDescent="0.25">
      <c r="B41" s="57">
        <v>8000</v>
      </c>
      <c r="C41" s="42">
        <v>1600000</v>
      </c>
      <c r="D41" s="42">
        <v>1280000</v>
      </c>
      <c r="E41" s="42">
        <f t="shared" si="2"/>
        <v>1280000</v>
      </c>
      <c r="F41" s="42">
        <f t="shared" si="3"/>
        <v>320000</v>
      </c>
      <c r="G41" s="42">
        <f t="shared" si="4"/>
        <v>0</v>
      </c>
    </row>
    <row r="42" spans="2:7" ht="14" x14ac:dyDescent="0.25">
      <c r="B42" s="57">
        <v>10000</v>
      </c>
      <c r="C42" s="42">
        <v>2000000</v>
      </c>
      <c r="D42" s="42">
        <v>1440000</v>
      </c>
      <c r="E42" s="42">
        <f t="shared" si="2"/>
        <v>1440000</v>
      </c>
      <c r="F42" s="42">
        <f t="shared" si="3"/>
        <v>560000</v>
      </c>
      <c r="G42" s="42">
        <f t="shared" si="4"/>
        <v>0</v>
      </c>
    </row>
    <row r="43" spans="2:7" ht="14" x14ac:dyDescent="0.25">
      <c r="B43" s="57">
        <v>12000</v>
      </c>
      <c r="C43" s="42">
        <v>2400000</v>
      </c>
      <c r="D43" s="42">
        <v>1600000</v>
      </c>
      <c r="E43" s="42">
        <f t="shared" si="2"/>
        <v>1600000</v>
      </c>
      <c r="F43" s="42">
        <f t="shared" si="3"/>
        <v>800000</v>
      </c>
      <c r="G43" s="42">
        <f t="shared" si="4"/>
        <v>0</v>
      </c>
    </row>
    <row r="44" spans="2:7" ht="14" x14ac:dyDescent="0.25">
      <c r="B44" s="57">
        <v>14000</v>
      </c>
      <c r="C44" s="42">
        <v>2800000</v>
      </c>
      <c r="D44" s="42">
        <v>1760000</v>
      </c>
      <c r="E44" s="42">
        <f t="shared" si="2"/>
        <v>1760000</v>
      </c>
      <c r="F44" s="42">
        <f t="shared" si="3"/>
        <v>1040000</v>
      </c>
      <c r="G44" s="42">
        <f t="shared" si="4"/>
        <v>0</v>
      </c>
    </row>
    <row r="45" spans="2:7" ht="14" x14ac:dyDescent="0.25">
      <c r="B45" s="57">
        <v>16000</v>
      </c>
      <c r="C45" s="42">
        <v>3200000</v>
      </c>
      <c r="D45" s="42">
        <v>1920000</v>
      </c>
      <c r="E45" s="42">
        <f t="shared" si="2"/>
        <v>1920000</v>
      </c>
      <c r="F45" s="42">
        <f t="shared" si="3"/>
        <v>1280000</v>
      </c>
      <c r="G45" s="42">
        <f t="shared" si="4"/>
        <v>0</v>
      </c>
    </row>
    <row r="46" spans="2:7" ht="14" x14ac:dyDescent="0.25">
      <c r="B46" s="57">
        <v>18000</v>
      </c>
      <c r="C46" s="42">
        <v>3600000</v>
      </c>
      <c r="D46" s="42">
        <v>2080000</v>
      </c>
      <c r="E46" s="42">
        <f t="shared" si="2"/>
        <v>2080000</v>
      </c>
      <c r="F46" s="42">
        <f t="shared" si="3"/>
        <v>1520000</v>
      </c>
      <c r="G46" s="42">
        <f t="shared" si="4"/>
        <v>0</v>
      </c>
    </row>
    <row r="47" spans="2:7" ht="14" x14ac:dyDescent="0.25">
      <c r="B47" s="57">
        <v>20000</v>
      </c>
      <c r="C47" s="42">
        <v>4000000</v>
      </c>
      <c r="D47" s="42">
        <v>2240000</v>
      </c>
      <c r="E47" s="42">
        <f t="shared" si="2"/>
        <v>2240000</v>
      </c>
      <c r="F47" s="42">
        <f t="shared" si="3"/>
        <v>1760000</v>
      </c>
      <c r="G47" s="42">
        <f t="shared" si="4"/>
        <v>0</v>
      </c>
    </row>
    <row r="79" spans="7:7" x14ac:dyDescent="0.25">
      <c r="G79" s="42" t="s">
        <v>68</v>
      </c>
    </row>
  </sheetData>
  <phoneticPr fontId="12" type="noConversion"/>
  <pageMargins left="0.7" right="0.7" top="0.75" bottom="0.75" header="0.3" footer="0.3"/>
  <drawing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3:F21"/>
  <sheetViews>
    <sheetView topLeftCell="B1" zoomScale="91" zoomScaleNormal="70" workbookViewId="0">
      <selection activeCell="F21" sqref="F21"/>
    </sheetView>
  </sheetViews>
  <sheetFormatPr defaultColWidth="10" defaultRowHeight="13" x14ac:dyDescent="0.25"/>
  <cols>
    <col min="1" max="1" width="10" style="42"/>
    <col min="2" max="2" width="15.83203125" style="42" customWidth="1"/>
    <col min="3" max="16384" width="10" style="42"/>
  </cols>
  <sheetData>
    <row r="3" spans="2:6" ht="14" x14ac:dyDescent="0.3">
      <c r="B3" s="3"/>
      <c r="C3" s="3"/>
      <c r="E3" s="43" t="s">
        <v>0</v>
      </c>
      <c r="F3" s="43" t="s">
        <v>10</v>
      </c>
    </row>
    <row r="4" spans="2:6" ht="14" x14ac:dyDescent="0.25">
      <c r="B4" s="44" t="s">
        <v>0</v>
      </c>
      <c r="C4" s="45">
        <v>10000</v>
      </c>
      <c r="F4" s="46">
        <f>C12</f>
        <v>560000</v>
      </c>
    </row>
    <row r="5" spans="2:6" ht="14" x14ac:dyDescent="0.3">
      <c r="B5" s="3"/>
      <c r="C5" s="3"/>
      <c r="E5" s="42">
        <v>0</v>
      </c>
      <c r="F5" s="42">
        <f t="dataTable" ref="F5:F6" dt2D="0" dtr="0" r1="C4"/>
        <v>-640000</v>
      </c>
    </row>
    <row r="6" spans="2:6" ht="14" x14ac:dyDescent="0.3">
      <c r="B6" s="44" t="s">
        <v>1</v>
      </c>
      <c r="C6" s="47">
        <v>200</v>
      </c>
      <c r="E6" s="42">
        <v>20000</v>
      </c>
      <c r="F6" s="42">
        <v>1760000</v>
      </c>
    </row>
    <row r="7" spans="2:6" ht="14" x14ac:dyDescent="0.3">
      <c r="B7" s="44" t="s">
        <v>2</v>
      </c>
      <c r="C7" s="47">
        <v>640000</v>
      </c>
    </row>
    <row r="8" spans="2:6" ht="14" x14ac:dyDescent="0.3">
      <c r="B8" s="44" t="s">
        <v>3</v>
      </c>
      <c r="C8" s="47">
        <v>80</v>
      </c>
      <c r="E8" s="48" t="s">
        <v>23</v>
      </c>
    </row>
    <row r="9" spans="2:6" ht="14" x14ac:dyDescent="0.3">
      <c r="B9" s="44" t="s">
        <v>7</v>
      </c>
      <c r="C9" s="49">
        <f>(C6-C8)*C4</f>
        <v>1200000</v>
      </c>
    </row>
    <row r="10" spans="2:6" ht="14" x14ac:dyDescent="0.3">
      <c r="B10" s="44" t="s">
        <v>9</v>
      </c>
      <c r="C10" s="49">
        <f>C6*C4</f>
        <v>2000000</v>
      </c>
      <c r="E10" s="42">
        <v>0</v>
      </c>
      <c r="F10" s="42">
        <f>$C$15</f>
        <v>1000000</v>
      </c>
    </row>
    <row r="11" spans="2:6" ht="14" x14ac:dyDescent="0.3">
      <c r="B11" s="44" t="s">
        <v>5</v>
      </c>
      <c r="C11" s="49">
        <f>C7+C8*C4</f>
        <v>1440000</v>
      </c>
      <c r="E11" s="42">
        <f>$C$16</f>
        <v>13666.666666666701</v>
      </c>
      <c r="F11" s="42">
        <f>$C$15</f>
        <v>1000000</v>
      </c>
    </row>
    <row r="12" spans="2:6" ht="14" x14ac:dyDescent="0.25">
      <c r="B12" s="44" t="s">
        <v>10</v>
      </c>
      <c r="C12" s="50">
        <f>C10-C11</f>
        <v>560000</v>
      </c>
      <c r="E12" s="42">
        <f>$C$16</f>
        <v>13666.666666666701</v>
      </c>
      <c r="F12" s="42">
        <v>0</v>
      </c>
    </row>
    <row r="13" spans="2:6" ht="14" x14ac:dyDescent="0.25">
      <c r="B13" s="44" t="s">
        <v>24</v>
      </c>
      <c r="C13" s="50">
        <f>C7/(C6-C8)</f>
        <v>5333.3333333333303</v>
      </c>
    </row>
    <row r="14" spans="2:6" ht="14" x14ac:dyDescent="0.3">
      <c r="B14" s="3"/>
      <c r="C14" s="3"/>
      <c r="E14" s="51" t="s">
        <v>25</v>
      </c>
    </row>
    <row r="15" spans="2:6" ht="14" x14ac:dyDescent="0.25">
      <c r="B15" s="52" t="s">
        <v>26</v>
      </c>
      <c r="C15" s="53">
        <v>1000000</v>
      </c>
      <c r="E15" s="46">
        <f>$C$13</f>
        <v>5333.3333333333303</v>
      </c>
      <c r="F15" s="42">
        <v>2000000</v>
      </c>
    </row>
    <row r="16" spans="2:6" ht="14" x14ac:dyDescent="0.25">
      <c r="B16" s="52" t="s">
        <v>27</v>
      </c>
      <c r="C16" s="54">
        <f>(C15+C7)/(C6-C8)</f>
        <v>13666.666666666701</v>
      </c>
      <c r="E16" s="46">
        <f t="shared" ref="E16:E17" si="0">$C$13</f>
        <v>5333.3333333333303</v>
      </c>
      <c r="F16" s="42">
        <v>0</v>
      </c>
    </row>
    <row r="17" spans="2:6" ht="14" x14ac:dyDescent="0.25">
      <c r="B17" s="52" t="s">
        <v>28</v>
      </c>
      <c r="C17" s="50">
        <f>C16-C13</f>
        <v>8333.3333333333303</v>
      </c>
      <c r="E17" s="46">
        <f t="shared" si="0"/>
        <v>5333.3333333333303</v>
      </c>
      <c r="F17" s="42">
        <v>-1000000</v>
      </c>
    </row>
    <row r="18" spans="2:6" ht="14" x14ac:dyDescent="0.25">
      <c r="B18" s="52" t="s">
        <v>29</v>
      </c>
      <c r="C18" s="55">
        <f>C17/C16</f>
        <v>0.60975609756097604</v>
      </c>
    </row>
    <row r="19" spans="2:6" ht="14" x14ac:dyDescent="0.3">
      <c r="B19" s="3"/>
      <c r="C19" s="3"/>
      <c r="E19" s="51" t="s">
        <v>30</v>
      </c>
    </row>
    <row r="20" spans="2:6" x14ac:dyDescent="0.25">
      <c r="E20" s="46">
        <f>C13</f>
        <v>5333.3333333333303</v>
      </c>
      <c r="F20" s="42">
        <v>0</v>
      </c>
    </row>
    <row r="21" spans="2:6" x14ac:dyDescent="0.25">
      <c r="E21" s="42">
        <f>C16</f>
        <v>13666.666666666701</v>
      </c>
      <c r="F21" s="42">
        <v>0</v>
      </c>
    </row>
  </sheetData>
  <phoneticPr fontId="12"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A30"/>
  <sheetViews>
    <sheetView topLeftCell="G1" zoomScale="74" zoomScaleNormal="40" workbookViewId="0">
      <selection activeCell="AC14" sqref="AC14"/>
    </sheetView>
  </sheetViews>
  <sheetFormatPr defaultColWidth="9.25" defaultRowHeight="12.75" customHeight="1" x14ac:dyDescent="0.25"/>
  <cols>
    <col min="1" max="1" width="1.75" style="22" customWidth="1"/>
    <col min="2" max="2" width="22.25" style="22" customWidth="1"/>
    <col min="3" max="3" width="13.83203125" style="22" customWidth="1"/>
    <col min="4" max="4" width="2.75" style="22" customWidth="1"/>
    <col min="5" max="5" width="3" style="22" customWidth="1"/>
    <col min="6" max="7" width="9.25" style="22"/>
    <col min="8" max="8" width="2.58203125" style="22" customWidth="1"/>
    <col min="9" max="9" width="11" style="22" customWidth="1"/>
    <col min="10" max="10" width="10.75" style="22" customWidth="1"/>
    <col min="11" max="11" width="9.25" style="22"/>
    <col min="12" max="12" width="6.83203125" style="22" customWidth="1"/>
    <col min="13" max="13" width="2" style="22" customWidth="1"/>
    <col min="14" max="14" width="6.25" style="22" customWidth="1"/>
    <col min="15" max="18" width="7.25" style="22" customWidth="1"/>
    <col min="19" max="22" width="6.83203125" style="22" customWidth="1"/>
    <col min="23" max="23" width="1.75" style="22" customWidth="1"/>
    <col min="24" max="24" width="1.5" style="22" customWidth="1"/>
    <col min="25" max="25" width="6.5" style="22" customWidth="1"/>
    <col min="26" max="26" width="7.33203125" style="22" customWidth="1"/>
    <col min="27" max="27" width="10.25" style="22" customWidth="1"/>
    <col min="28" max="16384" width="9.25" style="22"/>
  </cols>
  <sheetData>
    <row r="1" spans="1:27" ht="13" x14ac:dyDescent="0.25">
      <c r="A1" s="23"/>
      <c r="B1" s="23"/>
      <c r="C1" s="23"/>
      <c r="D1" s="23"/>
      <c r="F1" s="24" t="s">
        <v>31</v>
      </c>
      <c r="G1" s="24" t="s">
        <v>10</v>
      </c>
      <c r="I1" s="25" t="s">
        <v>82</v>
      </c>
      <c r="J1" s="24"/>
    </row>
    <row r="2" spans="1:27" ht="13" x14ac:dyDescent="0.25">
      <c r="A2" s="23"/>
      <c r="B2" s="26"/>
      <c r="C2" s="27" t="s">
        <v>32</v>
      </c>
      <c r="D2" s="23"/>
      <c r="F2" s="28"/>
      <c r="G2" s="29">
        <f>C11</f>
        <v>69700</v>
      </c>
      <c r="I2" s="30">
        <f t="array" ref="I2:I4">C13</f>
        <v>136.66666666666666</v>
      </c>
      <c r="J2" s="30">
        <v>150000</v>
      </c>
      <c r="N2" s="29">
        <f>C11</f>
        <v>69700</v>
      </c>
      <c r="O2" s="31">
        <v>25</v>
      </c>
      <c r="P2" s="31">
        <v>30</v>
      </c>
      <c r="Q2" s="31">
        <v>35</v>
      </c>
      <c r="R2" s="31">
        <v>40</v>
      </c>
      <c r="S2" s="31">
        <v>45</v>
      </c>
      <c r="T2" s="31">
        <v>50</v>
      </c>
      <c r="U2" s="31">
        <v>55</v>
      </c>
      <c r="V2" s="31">
        <v>60</v>
      </c>
      <c r="Y2" s="24" t="s">
        <v>33</v>
      </c>
    </row>
    <row r="3" spans="1:27" ht="13.5" x14ac:dyDescent="0.3">
      <c r="A3" s="23"/>
      <c r="B3" s="26" t="s">
        <v>34</v>
      </c>
      <c r="C3" s="32">
        <v>37800</v>
      </c>
      <c r="D3" s="23"/>
      <c r="F3" s="31">
        <v>50</v>
      </c>
      <c r="G3" s="33">
        <f t="dataTable" ref="G3:G23" dt2D="0" dtr="0" r1="C7" ca="1"/>
        <v>-10300</v>
      </c>
      <c r="I3" s="30">
        <v>136.66666666666666</v>
      </c>
      <c r="J3" s="30">
        <f>C14</f>
        <v>102366.66666666669</v>
      </c>
      <c r="N3" s="31">
        <v>50</v>
      </c>
      <c r="O3" s="33">
        <f t="dataTable" ref="O3:V23" dt2D="1" dtr="1" r1="C4" r2="C7"/>
        <v>30950</v>
      </c>
      <c r="P3" s="33">
        <v>17200</v>
      </c>
      <c r="Q3" s="33">
        <v>3450</v>
      </c>
      <c r="R3" s="33">
        <v>-10300</v>
      </c>
      <c r="S3" s="33">
        <v>-24050</v>
      </c>
      <c r="T3" s="33">
        <v>-37800</v>
      </c>
      <c r="U3" s="33">
        <v>-51550</v>
      </c>
      <c r="V3" s="33">
        <v>-65300</v>
      </c>
      <c r="Y3" s="28"/>
      <c r="Z3" s="34">
        <f>C13</f>
        <v>136.66666666666666</v>
      </c>
      <c r="AA3" s="34">
        <f>C14</f>
        <v>102366.66666666669</v>
      </c>
    </row>
    <row r="4" spans="1:27" ht="13.5" x14ac:dyDescent="0.3">
      <c r="A4" s="23"/>
      <c r="B4" s="26" t="s">
        <v>35</v>
      </c>
      <c r="C4" s="32">
        <v>40</v>
      </c>
      <c r="D4" s="23"/>
      <c r="F4" s="31">
        <v>60</v>
      </c>
      <c r="G4" s="33">
        <v>14200</v>
      </c>
      <c r="I4" s="30">
        <v>136.66666666666666</v>
      </c>
      <c r="J4" s="30">
        <v>-50000</v>
      </c>
      <c r="N4" s="31">
        <v>60</v>
      </c>
      <c r="O4" s="33">
        <v>53200</v>
      </c>
      <c r="P4" s="33">
        <v>40200</v>
      </c>
      <c r="Q4" s="33">
        <v>27200</v>
      </c>
      <c r="R4" s="33">
        <v>14200</v>
      </c>
      <c r="S4" s="33">
        <v>1200</v>
      </c>
      <c r="T4" s="33">
        <v>-11800</v>
      </c>
      <c r="U4" s="33">
        <v>-24800</v>
      </c>
      <c r="V4" s="33">
        <v>-37800</v>
      </c>
      <c r="Y4" s="31">
        <v>25</v>
      </c>
      <c r="Z4" s="34">
        <f t="dataTable" ref="Z4:AA11" dt2D="0" dtr="0" r1="C4" ca="1"/>
        <v>129.16666666666666</v>
      </c>
      <c r="AA4" s="33">
        <v>124960.41666666666</v>
      </c>
    </row>
    <row r="5" spans="1:27" ht="13" x14ac:dyDescent="0.25">
      <c r="A5" s="23"/>
      <c r="B5" s="26" t="s">
        <v>36</v>
      </c>
      <c r="C5" s="32">
        <v>3500</v>
      </c>
      <c r="D5" s="23"/>
      <c r="F5" s="31">
        <v>70</v>
      </c>
      <c r="G5" s="33">
        <v>35700</v>
      </c>
      <c r="I5" s="35"/>
      <c r="J5" s="35"/>
      <c r="N5" s="31">
        <v>70</v>
      </c>
      <c r="O5" s="33">
        <v>72450</v>
      </c>
      <c r="P5" s="33">
        <v>60200</v>
      </c>
      <c r="Q5" s="33">
        <v>47950</v>
      </c>
      <c r="R5" s="33">
        <v>35700</v>
      </c>
      <c r="S5" s="33">
        <v>23450</v>
      </c>
      <c r="T5" s="33">
        <v>11200</v>
      </c>
      <c r="U5" s="33">
        <v>-1050</v>
      </c>
      <c r="V5" s="33">
        <v>-13300</v>
      </c>
      <c r="Y5" s="31">
        <v>30</v>
      </c>
      <c r="Z5" s="34">
        <v>131.66666666666666</v>
      </c>
      <c r="AA5" s="33">
        <v>117241.66666666666</v>
      </c>
    </row>
    <row r="6" spans="1:27" ht="13" x14ac:dyDescent="0.25">
      <c r="A6" s="23"/>
      <c r="B6" s="26" t="s">
        <v>37</v>
      </c>
      <c r="C6" s="32">
        <v>-15</v>
      </c>
      <c r="D6" s="23"/>
      <c r="F6" s="31">
        <v>80</v>
      </c>
      <c r="G6" s="33">
        <v>54200</v>
      </c>
      <c r="I6" s="25" t="s">
        <v>83</v>
      </c>
      <c r="J6" s="35"/>
      <c r="N6" s="31">
        <v>80</v>
      </c>
      <c r="O6" s="33">
        <v>88700</v>
      </c>
      <c r="P6" s="33">
        <v>77200</v>
      </c>
      <c r="Q6" s="33">
        <v>65700</v>
      </c>
      <c r="R6" s="33">
        <v>54200</v>
      </c>
      <c r="S6" s="33">
        <v>42700</v>
      </c>
      <c r="T6" s="33">
        <v>31200</v>
      </c>
      <c r="U6" s="33">
        <v>19700</v>
      </c>
      <c r="V6" s="33">
        <v>8200</v>
      </c>
      <c r="Y6" s="31">
        <v>35</v>
      </c>
      <c r="Z6" s="34">
        <v>134.16666666666666</v>
      </c>
      <c r="AA6" s="33">
        <v>109710.41666666669</v>
      </c>
    </row>
    <row r="7" spans="1:27" ht="13.5" x14ac:dyDescent="0.3">
      <c r="A7" s="23"/>
      <c r="B7" s="26" t="s">
        <v>38</v>
      </c>
      <c r="C7" s="36">
        <v>90</v>
      </c>
      <c r="D7" s="23"/>
      <c r="F7" s="31">
        <v>90</v>
      </c>
      <c r="G7" s="33">
        <v>69700</v>
      </c>
      <c r="I7" s="37">
        <f t="array" ref="I7:I9">C7</f>
        <v>90</v>
      </c>
      <c r="J7" s="30">
        <v>150000</v>
      </c>
      <c r="N7" s="31">
        <v>90</v>
      </c>
      <c r="O7" s="33">
        <v>101950</v>
      </c>
      <c r="P7" s="33">
        <v>91200</v>
      </c>
      <c r="Q7" s="33">
        <v>80450</v>
      </c>
      <c r="R7" s="33">
        <v>69700</v>
      </c>
      <c r="S7" s="33">
        <v>58950</v>
      </c>
      <c r="T7" s="33">
        <v>48200</v>
      </c>
      <c r="U7" s="33">
        <v>37450</v>
      </c>
      <c r="V7" s="33">
        <v>26700</v>
      </c>
      <c r="Y7" s="31">
        <v>40</v>
      </c>
      <c r="Z7" s="34">
        <v>136.66666666666666</v>
      </c>
      <c r="AA7" s="33">
        <v>102366.66666666669</v>
      </c>
    </row>
    <row r="8" spans="1:27" ht="13.5" x14ac:dyDescent="0.3">
      <c r="A8" s="23"/>
      <c r="B8" s="26" t="s">
        <v>39</v>
      </c>
      <c r="C8" s="38">
        <f>C5+C6*C7</f>
        <v>2150</v>
      </c>
      <c r="D8" s="23"/>
      <c r="F8" s="31">
        <v>100</v>
      </c>
      <c r="G8" s="33">
        <v>82200</v>
      </c>
      <c r="I8" s="37">
        <v>90</v>
      </c>
      <c r="J8" s="30">
        <f>C11</f>
        <v>69700</v>
      </c>
      <c r="N8" s="31">
        <v>100</v>
      </c>
      <c r="O8" s="33">
        <v>112200</v>
      </c>
      <c r="P8" s="33">
        <v>102200</v>
      </c>
      <c r="Q8" s="33">
        <v>92200</v>
      </c>
      <c r="R8" s="33">
        <v>82200</v>
      </c>
      <c r="S8" s="33">
        <v>72200</v>
      </c>
      <c r="T8" s="33">
        <v>62200</v>
      </c>
      <c r="U8" s="33">
        <v>52200</v>
      </c>
      <c r="V8" s="33">
        <v>42200</v>
      </c>
      <c r="Y8" s="31">
        <v>45</v>
      </c>
      <c r="Z8" s="34">
        <v>139.16666666666666</v>
      </c>
      <c r="AA8" s="33">
        <v>95210.416666666686</v>
      </c>
    </row>
    <row r="9" spans="1:27" ht="13.5" x14ac:dyDescent="0.3">
      <c r="A9" s="23"/>
      <c r="B9" s="26" t="s">
        <v>40</v>
      </c>
      <c r="C9" s="38">
        <f>C3+C4*C8</f>
        <v>123800</v>
      </c>
      <c r="D9" s="23"/>
      <c r="F9" s="31">
        <v>110</v>
      </c>
      <c r="G9" s="33">
        <v>91700</v>
      </c>
      <c r="I9" s="37">
        <v>90</v>
      </c>
      <c r="J9" s="30">
        <v>-50000</v>
      </c>
      <c r="N9" s="31">
        <v>110</v>
      </c>
      <c r="O9" s="33">
        <v>119450</v>
      </c>
      <c r="P9" s="33">
        <v>110200</v>
      </c>
      <c r="Q9" s="33">
        <v>100950</v>
      </c>
      <c r="R9" s="33">
        <v>91700</v>
      </c>
      <c r="S9" s="33">
        <v>82450</v>
      </c>
      <c r="T9" s="33">
        <v>73200</v>
      </c>
      <c r="U9" s="33">
        <v>63950</v>
      </c>
      <c r="V9" s="33">
        <v>54700</v>
      </c>
      <c r="Y9" s="31">
        <v>50</v>
      </c>
      <c r="Z9" s="34">
        <v>141.66666666666666</v>
      </c>
      <c r="AA9" s="33">
        <v>88241.666666666686</v>
      </c>
    </row>
    <row r="10" spans="1:27" ht="13.5" x14ac:dyDescent="0.3">
      <c r="A10" s="23"/>
      <c r="B10" s="26" t="s">
        <v>41</v>
      </c>
      <c r="C10" s="38">
        <f>C8*C7</f>
        <v>193500</v>
      </c>
      <c r="D10" s="23"/>
      <c r="F10" s="31">
        <v>120</v>
      </c>
      <c r="G10" s="33">
        <v>98200</v>
      </c>
      <c r="I10" s="22" t="s">
        <v>42</v>
      </c>
      <c r="N10" s="31">
        <v>120</v>
      </c>
      <c r="O10" s="33">
        <v>123700</v>
      </c>
      <c r="P10" s="33">
        <v>115200</v>
      </c>
      <c r="Q10" s="33">
        <v>106700</v>
      </c>
      <c r="R10" s="33">
        <v>98200</v>
      </c>
      <c r="S10" s="33">
        <v>89700</v>
      </c>
      <c r="T10" s="33">
        <v>81200</v>
      </c>
      <c r="U10" s="33">
        <v>72700</v>
      </c>
      <c r="V10" s="33">
        <v>64200</v>
      </c>
      <c r="Y10" s="31">
        <v>55</v>
      </c>
      <c r="Z10" s="34">
        <v>144.16666666666666</v>
      </c>
      <c r="AA10" s="33">
        <v>81460.416666666686</v>
      </c>
    </row>
    <row r="11" spans="1:27" ht="13.5" x14ac:dyDescent="0.3">
      <c r="A11" s="23"/>
      <c r="B11" s="26" t="s">
        <v>43</v>
      </c>
      <c r="C11" s="39">
        <f>C10-C9</f>
        <v>69700</v>
      </c>
      <c r="D11" s="23"/>
      <c r="F11" s="31">
        <v>130</v>
      </c>
      <c r="G11" s="33">
        <v>101700</v>
      </c>
      <c r="I11" s="35" t="s">
        <v>84</v>
      </c>
      <c r="J11" s="35" t="s">
        <v>85</v>
      </c>
      <c r="N11" s="31">
        <v>130</v>
      </c>
      <c r="O11" s="33">
        <v>124950</v>
      </c>
      <c r="P11" s="33">
        <v>117200</v>
      </c>
      <c r="Q11" s="33">
        <v>109450</v>
      </c>
      <c r="R11" s="33">
        <v>101700</v>
      </c>
      <c r="S11" s="33">
        <v>93950</v>
      </c>
      <c r="T11" s="33">
        <v>86200</v>
      </c>
      <c r="U11" s="33">
        <v>78450</v>
      </c>
      <c r="V11" s="33">
        <v>70700</v>
      </c>
      <c r="Y11" s="31">
        <v>60</v>
      </c>
      <c r="Z11" s="34">
        <v>146.66666666666666</v>
      </c>
      <c r="AA11" s="33">
        <v>74866.666666666686</v>
      </c>
    </row>
    <row r="12" spans="1:27" ht="13" x14ac:dyDescent="0.25">
      <c r="A12" s="23"/>
      <c r="B12" s="23"/>
      <c r="C12" s="23"/>
      <c r="D12" s="23"/>
      <c r="F12" s="31">
        <v>140</v>
      </c>
      <c r="G12" s="33">
        <v>102200</v>
      </c>
      <c r="I12" s="37">
        <f>INDEX(F3:F27,MATCH(MAX(G3:G27),G3:G27,0))</f>
        <v>140</v>
      </c>
      <c r="J12" s="30">
        <f>MAX(G3:G27)</f>
        <v>102200</v>
      </c>
      <c r="N12" s="31">
        <v>140</v>
      </c>
      <c r="O12" s="33">
        <v>123200</v>
      </c>
      <c r="P12" s="33">
        <v>116200</v>
      </c>
      <c r="Q12" s="33">
        <v>109200</v>
      </c>
      <c r="R12" s="33">
        <v>102200</v>
      </c>
      <c r="S12" s="33">
        <v>95200</v>
      </c>
      <c r="T12" s="33">
        <v>88200</v>
      </c>
      <c r="U12" s="33">
        <v>81200</v>
      </c>
      <c r="V12" s="33">
        <v>74200</v>
      </c>
    </row>
    <row r="13" spans="1:27" ht="15" x14ac:dyDescent="0.4">
      <c r="A13" s="23"/>
      <c r="B13" s="26" t="s">
        <v>44</v>
      </c>
      <c r="C13" s="40">
        <f>(C6*C4-C5)/(2*C6)</f>
        <v>136.66666666666666</v>
      </c>
      <c r="D13" s="23"/>
      <c r="F13" s="31">
        <v>150</v>
      </c>
      <c r="G13" s="33">
        <v>99700</v>
      </c>
      <c r="N13" s="31">
        <v>150</v>
      </c>
      <c r="O13" s="33">
        <v>118450</v>
      </c>
      <c r="P13" s="33">
        <v>112200</v>
      </c>
      <c r="Q13" s="33">
        <v>105950</v>
      </c>
      <c r="R13" s="33">
        <v>99700</v>
      </c>
      <c r="S13" s="33">
        <v>93450</v>
      </c>
      <c r="T13" s="33">
        <v>87200</v>
      </c>
      <c r="U13" s="33">
        <v>80950</v>
      </c>
      <c r="V13" s="33">
        <v>74700</v>
      </c>
      <c r="Z13" s="24" t="s">
        <v>45</v>
      </c>
    </row>
    <row r="14" spans="1:27" ht="13.5" x14ac:dyDescent="0.3">
      <c r="A14" s="23"/>
      <c r="B14" s="26" t="s">
        <v>46</v>
      </c>
      <c r="C14" s="40">
        <f>-1*(C6*C4-C5)^2/(4*C6)-C3-C4*C5</f>
        <v>102366.66666666669</v>
      </c>
      <c r="D14" s="23"/>
      <c r="F14" s="31">
        <v>160</v>
      </c>
      <c r="G14" s="33">
        <v>94200</v>
      </c>
      <c r="N14" s="31">
        <v>160</v>
      </c>
      <c r="O14" s="33">
        <v>110700</v>
      </c>
      <c r="P14" s="33">
        <v>105200</v>
      </c>
      <c r="Q14" s="33">
        <v>99700</v>
      </c>
      <c r="R14" s="33">
        <v>94200</v>
      </c>
      <c r="S14" s="33">
        <v>88700</v>
      </c>
      <c r="T14" s="33">
        <v>83200</v>
      </c>
      <c r="U14" s="33">
        <v>77700</v>
      </c>
      <c r="V14" s="33">
        <v>72200</v>
      </c>
      <c r="Z14" s="33">
        <v>50</v>
      </c>
      <c r="AA14" s="34">
        <f>$C$14</f>
        <v>102366.66666666669</v>
      </c>
    </row>
    <row r="15" spans="1:27" ht="12.5" x14ac:dyDescent="0.25">
      <c r="A15" s="23"/>
      <c r="B15" s="23"/>
      <c r="C15" s="23"/>
      <c r="D15" s="23"/>
      <c r="F15" s="31">
        <v>170</v>
      </c>
      <c r="G15" s="33">
        <v>85700</v>
      </c>
      <c r="N15" s="31">
        <v>170</v>
      </c>
      <c r="O15" s="33">
        <v>99950</v>
      </c>
      <c r="P15" s="33">
        <v>95200</v>
      </c>
      <c r="Q15" s="33">
        <v>90450</v>
      </c>
      <c r="R15" s="33">
        <v>85700</v>
      </c>
      <c r="S15" s="33">
        <v>80950</v>
      </c>
      <c r="T15" s="33">
        <v>76200</v>
      </c>
      <c r="U15" s="33">
        <v>71450</v>
      </c>
      <c r="V15" s="33">
        <v>66700</v>
      </c>
      <c r="Z15" s="34">
        <f>$C$13</f>
        <v>136.66666666666666</v>
      </c>
      <c r="AA15" s="34">
        <f>$C$14</f>
        <v>102366.66666666669</v>
      </c>
    </row>
    <row r="16" spans="1:27" ht="13" x14ac:dyDescent="0.25">
      <c r="B16" s="24" t="s">
        <v>47</v>
      </c>
      <c r="F16" s="31">
        <v>180</v>
      </c>
      <c r="G16" s="33">
        <v>74200</v>
      </c>
      <c r="N16" s="31">
        <v>180</v>
      </c>
      <c r="O16" s="33">
        <v>86200</v>
      </c>
      <c r="P16" s="33">
        <v>82200</v>
      </c>
      <c r="Q16" s="33">
        <v>78200</v>
      </c>
      <c r="R16" s="33">
        <v>74200</v>
      </c>
      <c r="S16" s="33">
        <v>70200</v>
      </c>
      <c r="T16" s="33">
        <v>66200</v>
      </c>
      <c r="U16" s="33">
        <v>62200</v>
      </c>
      <c r="V16" s="33">
        <v>58200</v>
      </c>
      <c r="Z16" s="34">
        <f>$C$13</f>
        <v>136.66666666666666</v>
      </c>
      <c r="AA16" s="33">
        <v>0</v>
      </c>
    </row>
    <row r="17" spans="2:23" ht="12.5" x14ac:dyDescent="0.25">
      <c r="B17" s="94" t="str">
        <f>"单位变动成本="&amp;ROUND($C$4,2)&amp;"元"</f>
        <v>单位变动成本=40元</v>
      </c>
      <c r="C17" s="94"/>
      <c r="F17" s="31">
        <v>190</v>
      </c>
      <c r="G17" s="33">
        <v>59700</v>
      </c>
      <c r="N17" s="31">
        <v>190</v>
      </c>
      <c r="O17" s="33">
        <v>69450</v>
      </c>
      <c r="P17" s="33">
        <v>66200</v>
      </c>
      <c r="Q17" s="33">
        <v>62950</v>
      </c>
      <c r="R17" s="33">
        <v>59700</v>
      </c>
      <c r="S17" s="33">
        <v>56450</v>
      </c>
      <c r="T17" s="33">
        <v>53200</v>
      </c>
      <c r="U17" s="33">
        <v>49950</v>
      </c>
      <c r="V17" s="33">
        <v>46700</v>
      </c>
    </row>
    <row r="18" spans="2:23" ht="12.5" x14ac:dyDescent="0.25">
      <c r="B18" s="94" t="str">
        <f>"单价="&amp;ROUND($C$7,2)&amp;"元时，利润="&amp;ROUND($C$11,2)&amp;"元"</f>
        <v>单价=90元时，利润=69700元</v>
      </c>
      <c r="C18" s="94"/>
      <c r="F18" s="31">
        <v>200</v>
      </c>
      <c r="G18" s="33">
        <v>42200</v>
      </c>
      <c r="N18" s="31">
        <v>200</v>
      </c>
      <c r="O18" s="33">
        <v>49700</v>
      </c>
      <c r="P18" s="33">
        <v>47200</v>
      </c>
      <c r="Q18" s="33">
        <v>44700</v>
      </c>
      <c r="R18" s="33">
        <v>42200</v>
      </c>
      <c r="S18" s="33">
        <v>39700</v>
      </c>
      <c r="T18" s="33">
        <v>37200</v>
      </c>
      <c r="U18" s="33">
        <v>34700</v>
      </c>
      <c r="V18" s="33">
        <v>32200</v>
      </c>
    </row>
    <row r="19" spans="2:23" ht="12.5" x14ac:dyDescent="0.25">
      <c r="B19" s="94" t="str">
        <f>"最优单价="&amp;ROUND($C$13,2)&amp;"元，最大利润="&amp;ROUND($C$14,2)&amp;"元"</f>
        <v>最优单价=136.67元，最大利润=102366.67元</v>
      </c>
      <c r="C19" s="94"/>
      <c r="F19" s="31">
        <v>210</v>
      </c>
      <c r="G19" s="33">
        <v>21700</v>
      </c>
      <c r="N19" s="31">
        <v>210</v>
      </c>
      <c r="O19" s="33">
        <v>26950</v>
      </c>
      <c r="P19" s="33">
        <v>25200</v>
      </c>
      <c r="Q19" s="33">
        <v>23450</v>
      </c>
      <c r="R19" s="33">
        <v>21700</v>
      </c>
      <c r="S19" s="33">
        <v>19950</v>
      </c>
      <c r="T19" s="33">
        <v>18200</v>
      </c>
      <c r="U19" s="33">
        <v>16450</v>
      </c>
      <c r="V19" s="33">
        <v>14700</v>
      </c>
    </row>
    <row r="20" spans="2:23" ht="12.5" x14ac:dyDescent="0.25">
      <c r="F20" s="31">
        <v>220</v>
      </c>
      <c r="G20" s="33">
        <v>-1800</v>
      </c>
      <c r="N20" s="31">
        <v>220</v>
      </c>
      <c r="O20" s="33">
        <v>1200</v>
      </c>
      <c r="P20" s="33">
        <v>200</v>
      </c>
      <c r="Q20" s="33">
        <v>-800</v>
      </c>
      <c r="R20" s="33">
        <v>-1800</v>
      </c>
      <c r="S20" s="33">
        <v>-2800</v>
      </c>
      <c r="T20" s="33">
        <v>-3800</v>
      </c>
      <c r="U20" s="33">
        <v>-4800</v>
      </c>
      <c r="V20" s="33">
        <v>-5800</v>
      </c>
    </row>
    <row r="21" spans="2:23" ht="12.5" x14ac:dyDescent="0.25">
      <c r="F21" s="31">
        <v>230</v>
      </c>
      <c r="G21" s="33">
        <v>-28300</v>
      </c>
      <c r="N21" s="31">
        <v>230</v>
      </c>
      <c r="O21" s="33">
        <v>-27550</v>
      </c>
      <c r="P21" s="33">
        <v>-27800</v>
      </c>
      <c r="Q21" s="33">
        <v>-28050</v>
      </c>
      <c r="R21" s="33">
        <v>-28300</v>
      </c>
      <c r="S21" s="33">
        <v>-28550</v>
      </c>
      <c r="T21" s="33">
        <v>-28800</v>
      </c>
      <c r="U21" s="33">
        <v>-29050</v>
      </c>
      <c r="V21" s="33">
        <v>-29300</v>
      </c>
    </row>
    <row r="22" spans="2:23" ht="12.5" x14ac:dyDescent="0.25">
      <c r="F22" s="31">
        <v>240</v>
      </c>
      <c r="G22" s="33">
        <v>-57800</v>
      </c>
      <c r="N22" s="31">
        <v>240</v>
      </c>
      <c r="O22" s="33">
        <v>-59300</v>
      </c>
      <c r="P22" s="33">
        <v>-58800</v>
      </c>
      <c r="Q22" s="33">
        <v>-58300</v>
      </c>
      <c r="R22" s="33">
        <v>-57800</v>
      </c>
      <c r="S22" s="33">
        <v>-57300</v>
      </c>
      <c r="T22" s="33">
        <v>-56800</v>
      </c>
      <c r="U22" s="33">
        <v>-56300</v>
      </c>
      <c r="V22" s="33">
        <v>-55800</v>
      </c>
    </row>
    <row r="23" spans="2:23" ht="12.5" x14ac:dyDescent="0.25">
      <c r="F23" s="31">
        <v>250</v>
      </c>
      <c r="G23" s="33">
        <v>-90300</v>
      </c>
      <c r="N23" s="31">
        <v>250</v>
      </c>
      <c r="O23" s="33">
        <v>-94050</v>
      </c>
      <c r="P23" s="33">
        <v>-92800</v>
      </c>
      <c r="Q23" s="33">
        <v>-91550</v>
      </c>
      <c r="R23" s="33">
        <v>-90300</v>
      </c>
      <c r="S23" s="33">
        <v>-89050</v>
      </c>
      <c r="T23" s="33">
        <v>-87800</v>
      </c>
      <c r="U23" s="33">
        <v>-86550</v>
      </c>
      <c r="V23" s="33">
        <v>-85300</v>
      </c>
    </row>
    <row r="24" spans="2:23" ht="12.75" customHeight="1" x14ac:dyDescent="0.3">
      <c r="F24" s="41"/>
      <c r="G24" s="41"/>
      <c r="N24" s="41"/>
      <c r="O24" s="41"/>
      <c r="P24" s="41"/>
      <c r="Q24" s="41"/>
      <c r="R24" s="41"/>
      <c r="S24" s="41"/>
      <c r="T24" s="41"/>
      <c r="U24" s="41"/>
      <c r="V24" s="41"/>
      <c r="W24" s="41"/>
    </row>
    <row r="25" spans="2:23" ht="12.75" customHeight="1" x14ac:dyDescent="0.3">
      <c r="F25" s="41"/>
      <c r="G25" s="41"/>
      <c r="N25" s="41"/>
      <c r="O25" s="41"/>
      <c r="P25" s="41"/>
      <c r="Q25" s="41"/>
      <c r="R25" s="41"/>
      <c r="S25" s="41"/>
      <c r="T25" s="41"/>
      <c r="U25" s="41"/>
      <c r="V25" s="41"/>
      <c r="W25" s="41"/>
    </row>
    <row r="26" spans="2:23" ht="12.75" customHeight="1" x14ac:dyDescent="0.3">
      <c r="F26" s="41"/>
      <c r="G26" s="41"/>
      <c r="N26" s="41"/>
      <c r="O26" s="41"/>
      <c r="P26" s="41"/>
      <c r="Q26" s="41"/>
      <c r="R26" s="41"/>
      <c r="S26" s="41"/>
      <c r="T26" s="41"/>
      <c r="U26" s="41"/>
      <c r="V26" s="41"/>
      <c r="W26" s="41"/>
    </row>
    <row r="27" spans="2:23" ht="12.75" customHeight="1" x14ac:dyDescent="0.3">
      <c r="F27" s="41"/>
      <c r="G27" s="41"/>
      <c r="N27" s="41"/>
      <c r="O27" s="41"/>
      <c r="P27" s="41"/>
      <c r="Q27" s="41"/>
      <c r="R27" s="41"/>
      <c r="S27" s="41"/>
      <c r="T27" s="41"/>
      <c r="U27" s="41"/>
      <c r="V27" s="41"/>
      <c r="W27" s="41"/>
    </row>
    <row r="28" spans="2:23" ht="12.75" customHeight="1" x14ac:dyDescent="0.3">
      <c r="N28" s="41"/>
      <c r="O28" s="41"/>
      <c r="P28" s="41"/>
      <c r="Q28" s="41"/>
      <c r="R28" s="41"/>
      <c r="S28" s="41"/>
      <c r="T28" s="41"/>
      <c r="U28" s="41"/>
      <c r="V28" s="41"/>
      <c r="W28" s="41"/>
    </row>
    <row r="29" spans="2:23" ht="12.75" customHeight="1" x14ac:dyDescent="0.3">
      <c r="N29" s="41"/>
      <c r="O29" s="41"/>
      <c r="P29" s="41"/>
      <c r="Q29" s="41"/>
      <c r="R29" s="41"/>
      <c r="S29" s="41"/>
      <c r="T29" s="41"/>
      <c r="U29" s="41"/>
      <c r="V29" s="41"/>
      <c r="W29" s="41"/>
    </row>
    <row r="30" spans="2:23" ht="12.75" customHeight="1" x14ac:dyDescent="0.3">
      <c r="N30" s="41"/>
      <c r="O30" s="41"/>
      <c r="P30" s="41"/>
      <c r="Q30" s="41"/>
      <c r="R30" s="41"/>
      <c r="S30" s="41"/>
      <c r="T30" s="41"/>
      <c r="U30" s="41"/>
      <c r="V30" s="41"/>
      <c r="W30" s="41"/>
    </row>
  </sheetData>
  <mergeCells count="3">
    <mergeCell ref="B17:C17"/>
    <mergeCell ref="B18:C18"/>
    <mergeCell ref="B19:C19"/>
  </mergeCells>
  <phoneticPr fontId="12" type="noConversion"/>
  <pageMargins left="0.7" right="0.7" top="0.75" bottom="0.75" header="0.3" footer="0.3"/>
  <drawing r:id="rId1"/>
  <legacyDrawing r:id="rId2"/>
  <oleObjects>
    <mc:AlternateContent xmlns:mc="http://schemas.openxmlformats.org/markup-compatibility/2006">
      <mc:Choice Requires="x14">
        <oleObject progId="Equation.3" shapeId="1025" r:id="rId3">
          <objectPr defaultSize="0" altText="" r:id="rId4">
            <anchor moveWithCells="1">
              <from>
                <xdr:col>8</xdr:col>
                <xdr:colOff>57150</xdr:colOff>
                <xdr:row>15</xdr:row>
                <xdr:rowOff>95250</xdr:rowOff>
              </from>
              <to>
                <xdr:col>12</xdr:col>
                <xdr:colOff>57150</xdr:colOff>
                <xdr:row>18</xdr:row>
                <xdr:rowOff>88900</xdr:rowOff>
              </to>
            </anchor>
          </objectPr>
        </oleObject>
      </mc:Choice>
      <mc:Fallback>
        <oleObject progId="Equation.3" shapeId="1025" r:id="rId3"/>
      </mc:Fallback>
    </mc:AlternateContent>
    <mc:AlternateContent xmlns:mc="http://schemas.openxmlformats.org/markup-compatibility/2006">
      <mc:Choice Requires="x14">
        <oleObject progId="Equation.3" shapeId="1026" r:id="rId5">
          <objectPr defaultSize="0" altText="" r:id="rId6">
            <anchor moveWithCells="1">
              <from>
                <xdr:col>8</xdr:col>
                <xdr:colOff>88900</xdr:colOff>
                <xdr:row>19</xdr:row>
                <xdr:rowOff>76200</xdr:rowOff>
              </from>
              <to>
                <xdr:col>9</xdr:col>
                <xdr:colOff>133350</xdr:colOff>
                <xdr:row>24</xdr:row>
                <xdr:rowOff>19050</xdr:rowOff>
              </to>
            </anchor>
          </objectPr>
        </oleObject>
      </mc:Choice>
      <mc:Fallback>
        <oleObject progId="Equation.3" shapeId="1026" r:id="rId5"/>
      </mc:Fallback>
    </mc:AlternateContent>
  </oleObjects>
  <mc:AlternateContent xmlns:mc="http://schemas.openxmlformats.org/markup-compatibility/2006">
    <mc:Choice Requires="x14">
      <controls>
        <mc:AlternateContent xmlns:mc="http://schemas.openxmlformats.org/markup-compatibility/2006">
          <mc:Choice Requires="x14">
            <control shapeId="1027" r:id="rId7" name="Spinner 3">
              <controlPr defaultSize="0" autoPict="0">
                <anchor moveWithCells="1" sizeWithCells="1">
                  <from>
                    <xdr:col>11</xdr:col>
                    <xdr:colOff>241300</xdr:colOff>
                    <xdr:row>24</xdr:row>
                    <xdr:rowOff>133350</xdr:rowOff>
                  </from>
                  <to>
                    <xdr:col>13</xdr:col>
                    <xdr:colOff>107950</xdr:colOff>
                    <xdr:row>27</xdr:row>
                    <xdr:rowOff>44450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O58"/>
  <sheetViews>
    <sheetView tabSelected="1" zoomScale="76" zoomScaleNormal="59" workbookViewId="0">
      <selection activeCell="V1" sqref="V1"/>
    </sheetView>
  </sheetViews>
  <sheetFormatPr defaultColWidth="10" defaultRowHeight="14" x14ac:dyDescent="0.3"/>
  <cols>
    <col min="1" max="1" width="3" style="2" customWidth="1"/>
    <col min="2" max="2" width="2.5" style="2" customWidth="1"/>
    <col min="3" max="3" width="19" style="2" customWidth="1"/>
    <col min="4" max="4" width="12" style="1" customWidth="1"/>
    <col min="5" max="5" width="11.25" style="1" customWidth="1"/>
    <col min="6" max="6" width="2.5" style="2" customWidth="1"/>
    <col min="7" max="7" width="2.25" style="2" customWidth="1"/>
    <col min="8" max="8" width="10.33203125" style="1" customWidth="1"/>
    <col min="9" max="9" width="10.5" style="1" customWidth="1"/>
    <col min="10" max="10" width="10.25" style="1" customWidth="1"/>
    <col min="11" max="11" width="10.83203125" style="1" customWidth="1"/>
    <col min="12" max="12" width="2" style="2" customWidth="1"/>
    <col min="13" max="13" width="5.58203125" style="2" customWidth="1"/>
    <col min="14" max="14" width="9.5" style="2" customWidth="1"/>
    <col min="15" max="15" width="10.5" style="2" customWidth="1"/>
    <col min="16" max="16" width="2.75" style="2" customWidth="1"/>
    <col min="17" max="16384" width="10" style="2"/>
  </cols>
  <sheetData>
    <row r="2" spans="2:15" x14ac:dyDescent="0.3">
      <c r="B2" s="3"/>
      <c r="C2" s="3"/>
      <c r="D2" s="3"/>
      <c r="E2" s="3"/>
      <c r="F2" s="3"/>
    </row>
    <row r="3" spans="2:15" x14ac:dyDescent="0.3">
      <c r="B3" s="3"/>
      <c r="C3" s="4" t="s">
        <v>48</v>
      </c>
      <c r="D3" s="5">
        <v>16000</v>
      </c>
      <c r="E3" s="3"/>
      <c r="F3" s="3"/>
      <c r="H3" s="1" t="str">
        <f>C3</f>
        <v>需求量</v>
      </c>
      <c r="I3" s="6" t="str">
        <f>D5</f>
        <v>自制方案</v>
      </c>
      <c r="J3" s="6" t="str">
        <f>E5</f>
        <v>外购方案</v>
      </c>
      <c r="K3" s="6" t="s">
        <v>49</v>
      </c>
      <c r="L3" s="7"/>
      <c r="M3" s="2" t="s">
        <v>50</v>
      </c>
    </row>
    <row r="4" spans="2:15" x14ac:dyDescent="0.3">
      <c r="B4" s="3"/>
      <c r="C4" s="3"/>
      <c r="D4" s="3"/>
      <c r="E4" s="3"/>
      <c r="F4" s="3"/>
      <c r="I4" s="8">
        <f>D10</f>
        <v>2880000</v>
      </c>
      <c r="J4" s="8">
        <f>E10</f>
        <v>4360000</v>
      </c>
      <c r="K4" s="9"/>
      <c r="N4" s="8">
        <f>D14</f>
        <v>3666.67</v>
      </c>
      <c r="O4" s="8">
        <f>E14</f>
        <v>1153334.2000000002</v>
      </c>
    </row>
    <row r="5" spans="2:15" x14ac:dyDescent="0.3">
      <c r="B5" s="3"/>
      <c r="C5" s="3"/>
      <c r="D5" s="4" t="s">
        <v>51</v>
      </c>
      <c r="E5" s="4" t="s">
        <v>52</v>
      </c>
      <c r="F5" s="3"/>
      <c r="H5" s="8">
        <v>0</v>
      </c>
      <c r="I5" s="10">
        <f t="dataTable" ref="I5:J6" dt2D="0" dtr="0" r1="D3" ca="1"/>
        <v>640000</v>
      </c>
      <c r="J5" s="10">
        <v>200000</v>
      </c>
      <c r="K5" s="10">
        <f>I5-J5</f>
        <v>440000</v>
      </c>
      <c r="M5" s="8">
        <v>130</v>
      </c>
      <c r="N5" s="11">
        <f t="dataTable" ref="N5:O9" dt2D="0" dtr="0" r1="D7"/>
        <v>3384.62</v>
      </c>
      <c r="O5" s="11">
        <v>1080001.2</v>
      </c>
    </row>
    <row r="6" spans="2:15" x14ac:dyDescent="0.3">
      <c r="B6" s="3"/>
      <c r="C6" s="4" t="s">
        <v>2</v>
      </c>
      <c r="D6" s="12">
        <v>640000</v>
      </c>
      <c r="E6" s="12">
        <v>200000</v>
      </c>
      <c r="F6" s="3"/>
      <c r="H6" s="8">
        <v>20000</v>
      </c>
      <c r="I6" s="10">
        <v>3440000</v>
      </c>
      <c r="J6" s="10">
        <v>5400000</v>
      </c>
      <c r="K6" s="10">
        <f>I6-J6</f>
        <v>-1960000</v>
      </c>
      <c r="M6" s="8">
        <v>140</v>
      </c>
      <c r="N6" s="11">
        <v>3666.67</v>
      </c>
      <c r="O6" s="11">
        <v>1153334.2000000002</v>
      </c>
    </row>
    <row r="7" spans="2:15" x14ac:dyDescent="0.3">
      <c r="B7" s="3"/>
      <c r="C7" s="4" t="s">
        <v>3</v>
      </c>
      <c r="D7" s="12">
        <f>INDEX(M5:M9,F7)</f>
        <v>140</v>
      </c>
      <c r="E7" s="13"/>
      <c r="F7" s="3">
        <v>2</v>
      </c>
      <c r="M7" s="8">
        <v>150</v>
      </c>
      <c r="N7" s="11">
        <v>4000</v>
      </c>
      <c r="O7" s="11">
        <v>1240000</v>
      </c>
    </row>
    <row r="8" spans="2:15" x14ac:dyDescent="0.3">
      <c r="B8" s="3"/>
      <c r="C8" s="4" t="s">
        <v>53</v>
      </c>
      <c r="D8" s="14"/>
      <c r="E8" s="12">
        <v>260</v>
      </c>
      <c r="F8" s="3"/>
      <c r="H8" s="15" t="s">
        <v>54</v>
      </c>
      <c r="M8" s="8">
        <v>160</v>
      </c>
      <c r="N8" s="11">
        <v>4400</v>
      </c>
      <c r="O8" s="11">
        <v>1344000</v>
      </c>
    </row>
    <row r="9" spans="2:15" x14ac:dyDescent="0.3">
      <c r="B9" s="3"/>
      <c r="C9" s="4" t="s">
        <v>55</v>
      </c>
      <c r="D9" s="14"/>
      <c r="E9" s="12">
        <f>E8*(1-E26)</f>
        <v>130</v>
      </c>
      <c r="F9" s="3"/>
      <c r="G9" s="7"/>
      <c r="H9" s="10">
        <f>ROUND(H5+($K$9-$K$5)/($K$6-$K$5)*(H6-H5),2)</f>
        <v>3666.67</v>
      </c>
      <c r="I9" s="10">
        <f>D6+D7*H9</f>
        <v>1153333.8</v>
      </c>
      <c r="J9" s="10">
        <f>E6+E8*H9</f>
        <v>1153334.2000000002</v>
      </c>
      <c r="K9" s="10">
        <v>0</v>
      </c>
      <c r="M9" s="8">
        <v>170</v>
      </c>
      <c r="N9" s="11">
        <v>4888.8900000000003</v>
      </c>
      <c r="O9" s="11">
        <v>1471111.4000000001</v>
      </c>
    </row>
    <row r="10" spans="2:15" x14ac:dyDescent="0.3">
      <c r="B10" s="3"/>
      <c r="C10" s="4" t="s">
        <v>5</v>
      </c>
      <c r="D10" s="10">
        <f>D6+D7*$D$3</f>
        <v>2880000</v>
      </c>
      <c r="E10" s="10">
        <f>E6+E8*$D$3</f>
        <v>4360000</v>
      </c>
      <c r="F10" s="3"/>
    </row>
    <row r="11" spans="2:15" x14ac:dyDescent="0.3">
      <c r="B11" s="3"/>
      <c r="C11" s="4" t="s">
        <v>49</v>
      </c>
      <c r="D11" s="3"/>
      <c r="E11" s="10"/>
      <c r="F11" s="3"/>
      <c r="H11" s="15" t="s">
        <v>56</v>
      </c>
      <c r="K11" s="2" t="s">
        <v>57</v>
      </c>
    </row>
    <row r="12" spans="2:15" x14ac:dyDescent="0.3">
      <c r="B12" s="3"/>
      <c r="C12" s="3"/>
      <c r="D12" s="3"/>
      <c r="E12" s="3"/>
      <c r="F12" s="3"/>
      <c r="H12" s="10">
        <f>$D$14</f>
        <v>3666.67</v>
      </c>
      <c r="I12" s="10">
        <v>6000000</v>
      </c>
      <c r="K12" s="16" t="str">
        <f>$C$7&amp;"="&amp;N12</f>
        <v>单位可变成本=130</v>
      </c>
      <c r="L12" s="16"/>
      <c r="M12" s="16"/>
      <c r="N12" s="8">
        <v>130</v>
      </c>
    </row>
    <row r="13" spans="2:15" x14ac:dyDescent="0.3">
      <c r="B13" s="3"/>
      <c r="C13" s="3"/>
      <c r="D13" s="1" t="s">
        <v>48</v>
      </c>
      <c r="E13" s="1" t="s">
        <v>5</v>
      </c>
      <c r="F13" s="3"/>
      <c r="H13" s="10">
        <f>$D$14</f>
        <v>3666.67</v>
      </c>
      <c r="I13" s="10">
        <f>E6+E8*D14</f>
        <v>1153334.2000000002</v>
      </c>
      <c r="K13" s="16" t="str">
        <f t="shared" ref="K13:K16" si="0">$C$7&amp;"="&amp;N13</f>
        <v>单位可变成本=140</v>
      </c>
      <c r="L13" s="16"/>
      <c r="M13" s="16"/>
      <c r="N13" s="8">
        <v>140</v>
      </c>
    </row>
    <row r="14" spans="2:15" x14ac:dyDescent="0.3">
      <c r="B14" s="3"/>
      <c r="C14" s="17" t="s">
        <v>58</v>
      </c>
      <c r="D14" s="18">
        <f>ROUND((D6-E6)/(E8-D7),2)</f>
        <v>3666.67</v>
      </c>
      <c r="E14" s="10">
        <f>E6+E8*D14</f>
        <v>1153334.2000000002</v>
      </c>
      <c r="F14" s="3"/>
      <c r="H14" s="10">
        <f>$D$14</f>
        <v>3666.67</v>
      </c>
      <c r="I14" s="10">
        <v>0</v>
      </c>
      <c r="K14" s="16" t="str">
        <f t="shared" si="0"/>
        <v>单位可变成本=150</v>
      </c>
      <c r="L14" s="16"/>
      <c r="M14" s="16"/>
      <c r="N14" s="8">
        <v>150</v>
      </c>
    </row>
    <row r="15" spans="2:15" x14ac:dyDescent="0.3">
      <c r="B15" s="3"/>
      <c r="C15" s="3"/>
      <c r="D15" s="3"/>
      <c r="E15" s="3"/>
      <c r="F15" s="3"/>
      <c r="I15" s="9"/>
      <c r="J15" s="6"/>
      <c r="K15" s="16" t="str">
        <f t="shared" si="0"/>
        <v>单位可变成本=160</v>
      </c>
      <c r="L15" s="16"/>
      <c r="M15" s="16"/>
      <c r="N15" s="8">
        <v>160</v>
      </c>
    </row>
    <row r="16" spans="2:15" x14ac:dyDescent="0.3">
      <c r="B16" s="3"/>
      <c r="C16" s="2" t="s">
        <v>59</v>
      </c>
      <c r="F16" s="3"/>
      <c r="H16" s="15" t="s">
        <v>60</v>
      </c>
      <c r="I16" s="9"/>
      <c r="J16" s="6"/>
      <c r="K16" s="16" t="str">
        <f t="shared" si="0"/>
        <v>单位可变成本=170</v>
      </c>
      <c r="L16" s="16"/>
      <c r="M16" s="16"/>
      <c r="N16" s="8">
        <v>170</v>
      </c>
    </row>
    <row r="17" spans="2:15" s="1" customFormat="1" x14ac:dyDescent="0.3">
      <c r="B17" s="3"/>
      <c r="C17" s="95" t="str">
        <f>C3&amp;"="&amp;D3&amp;"时，采用"&amp;IF(D10&lt;E10,D5,IF(E10&lt;D10,E5,"两种方案皆可"))</f>
        <v>需求量=16000时，采用自制方案</v>
      </c>
      <c r="D17" s="95"/>
      <c r="E17" s="95"/>
      <c r="F17" s="3"/>
      <c r="G17" s="2"/>
      <c r="H17" s="10">
        <f>$D$3</f>
        <v>16000</v>
      </c>
      <c r="I17" s="10">
        <v>6000000</v>
      </c>
      <c r="J17" s="6"/>
    </row>
    <row r="18" spans="2:15" s="1" customFormat="1" x14ac:dyDescent="0.3">
      <c r="B18" s="3"/>
      <c r="C18" s="19" t="str">
        <f>C7&amp;"="&amp;D7&amp;"时，"&amp;C14&amp;"="&amp;ROUND(D14,0)</f>
        <v>单位可变成本=140时，相对平衡点=3667</v>
      </c>
      <c r="D18" s="11"/>
      <c r="E18" s="11"/>
      <c r="F18" s="3"/>
      <c r="G18" s="2"/>
      <c r="H18" s="10">
        <f t="shared" ref="H18:H20" si="1">$D$3</f>
        <v>16000</v>
      </c>
      <c r="I18" s="10">
        <f>D10</f>
        <v>2880000</v>
      </c>
      <c r="J18" s="6"/>
    </row>
    <row r="19" spans="2:15" s="1" customFormat="1" x14ac:dyDescent="0.3">
      <c r="B19" s="3"/>
      <c r="C19" s="3"/>
      <c r="D19" s="3"/>
      <c r="E19" s="3"/>
      <c r="F19" s="3"/>
      <c r="G19" s="2"/>
      <c r="H19" s="10">
        <f t="shared" si="1"/>
        <v>16000</v>
      </c>
      <c r="I19" s="10">
        <f>E10</f>
        <v>4360000</v>
      </c>
      <c r="J19" s="1" t="s">
        <v>48</v>
      </c>
      <c r="K19" s="1" t="s">
        <v>61</v>
      </c>
    </row>
    <row r="20" spans="2:15" s="1" customFormat="1" x14ac:dyDescent="0.3">
      <c r="F20" s="2"/>
      <c r="G20" s="2"/>
      <c r="H20" s="10">
        <f t="shared" si="1"/>
        <v>16000</v>
      </c>
      <c r="I20" s="10">
        <v>0</v>
      </c>
      <c r="K20" s="8">
        <f>E9*D3+E6</f>
        <v>2280000</v>
      </c>
    </row>
    <row r="21" spans="2:15" s="1" customFormat="1" x14ac:dyDescent="0.3">
      <c r="D21" s="1" t="s">
        <v>62</v>
      </c>
      <c r="E21" s="1" t="s">
        <v>63</v>
      </c>
      <c r="F21" s="2"/>
      <c r="G21" s="2"/>
      <c r="J21" s="8">
        <v>0</v>
      </c>
      <c r="K21" s="11">
        <f t="dataTable" ref="K21:K26" dt2D="0" dtr="0" r1="D3"/>
        <v>200000</v>
      </c>
      <c r="O21" s="1" t="s">
        <v>89</v>
      </c>
    </row>
    <row r="22" spans="2:15" ht="14.5" x14ac:dyDescent="0.3">
      <c r="B22" s="95" t="s">
        <v>64</v>
      </c>
      <c r="C22" s="95"/>
      <c r="D22" s="11">
        <v>0</v>
      </c>
      <c r="E22" s="20">
        <v>0</v>
      </c>
      <c r="J22" s="8">
        <f>D23-0.0001</f>
        <v>9999.9999000000007</v>
      </c>
      <c r="K22" s="11">
        <v>2799999.9740000004</v>
      </c>
    </row>
    <row r="23" spans="2:15" ht="14.5" x14ac:dyDescent="0.3">
      <c r="B23" s="95" t="s">
        <v>65</v>
      </c>
      <c r="C23" s="95"/>
      <c r="D23" s="11">
        <v>10000</v>
      </c>
      <c r="E23" s="20">
        <v>0.25</v>
      </c>
      <c r="J23" s="8">
        <f>D23</f>
        <v>10000</v>
      </c>
      <c r="K23" s="11">
        <v>2150000</v>
      </c>
    </row>
    <row r="24" spans="2:15" ht="14.5" x14ac:dyDescent="0.3">
      <c r="B24" s="95" t="s">
        <v>66</v>
      </c>
      <c r="C24" s="95"/>
      <c r="D24" s="11">
        <v>15000</v>
      </c>
      <c r="E24" s="20">
        <v>0.5</v>
      </c>
      <c r="J24" s="8">
        <f>D24-0.0001</f>
        <v>14999.999900000001</v>
      </c>
      <c r="K24" s="11">
        <v>3124999.9805000001</v>
      </c>
    </row>
    <row r="25" spans="2:15" x14ac:dyDescent="0.3">
      <c r="J25" s="8">
        <f>D24</f>
        <v>15000</v>
      </c>
      <c r="K25" s="11">
        <v>2150000</v>
      </c>
    </row>
    <row r="26" spans="2:15" x14ac:dyDescent="0.3">
      <c r="B26" s="17" t="s">
        <v>67</v>
      </c>
      <c r="C26" s="17"/>
      <c r="D26" s="11"/>
      <c r="E26" s="21">
        <f>INDEX(E22:E24,MATCH(D3,D22:D24,1))</f>
        <v>0.5</v>
      </c>
      <c r="J26" s="8">
        <v>20000</v>
      </c>
      <c r="K26" s="11">
        <v>2800000</v>
      </c>
    </row>
    <row r="36" spans="3:3" ht="19.5" customHeight="1" x14ac:dyDescent="0.3">
      <c r="C36" s="2" t="s">
        <v>88</v>
      </c>
    </row>
    <row r="37" spans="3:3" x14ac:dyDescent="0.3">
      <c r="C37" s="2" t="s">
        <v>87</v>
      </c>
    </row>
    <row r="58" spans="5:5" x14ac:dyDescent="0.3">
      <c r="E58" s="1" t="s">
        <v>86</v>
      </c>
    </row>
  </sheetData>
  <mergeCells count="4">
    <mergeCell ref="C17:E17"/>
    <mergeCell ref="B22:C22"/>
    <mergeCell ref="B23:C23"/>
    <mergeCell ref="B24:C24"/>
  </mergeCells>
  <phoneticPr fontId="12"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6</vt:i4>
      </vt:variant>
    </vt:vector>
  </HeadingPairs>
  <TitlesOfParts>
    <vt:vector size="6" baseType="lpstr">
      <vt:lpstr>01</vt:lpstr>
      <vt:lpstr>1</vt:lpstr>
      <vt:lpstr>2</vt:lpstr>
      <vt:lpstr>3</vt:lpstr>
      <vt:lpstr>4</vt:lpstr>
      <vt:lpstr>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bin jiao</cp:lastModifiedBy>
  <dcterms:created xsi:type="dcterms:W3CDTF">2025-05-13T23:50:00Z</dcterms:created>
  <dcterms:modified xsi:type="dcterms:W3CDTF">2025-12-25T09:24:51Z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5E8640280CDE455E9EB417DD73B87FF2_12</vt:lpwstr>
  </property>
  <property fmtid="{D5CDD505-2E9C-101B-9397-08002B2CF9AE}" pid="3" name="KSOProductBuildVer">
    <vt:lpwstr>2052-12.1.0.23542</vt:lpwstr>
  </property>
</Properties>
</file>