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4"/>
  <workbookPr defaultThemeVersion="166925"/>
  <xr:revisionPtr revIDLastSave="4215" documentId="11_2F206C6948C74EE3E979BAFA89738C9863138395" xr6:coauthVersionLast="47" xr6:coauthVersionMax="47" xr10:uidLastSave="{771E2362-DEFD-417F-9B38-5FA6872436DB}"/>
  <bookViews>
    <workbookView xWindow="240" yWindow="105" windowWidth="14805" windowHeight="8010" firstSheet="52" activeTab="30" xr2:uid="{00000000-000D-0000-FFFF-FFFF00000000}"/>
  </bookViews>
  <sheets>
    <sheet name="A1-1" sheetId="15" r:id="rId1"/>
    <sheet name="A1-2" sheetId="16" r:id="rId2"/>
    <sheet name="A1-3" sheetId="39" r:id="rId3"/>
    <sheet name="A1-4" sheetId="17" r:id="rId4"/>
    <sheet name="A1-5" sheetId="18" r:id="rId5"/>
    <sheet name="A1-6" sheetId="19" r:id="rId6"/>
    <sheet name="B1-1" sheetId="20" r:id="rId7"/>
    <sheet name="B1-2" sheetId="40" r:id="rId8"/>
    <sheet name="B1-3" sheetId="41" r:id="rId9"/>
    <sheet name="B1-4" sheetId="43" r:id="rId10"/>
    <sheet name="B1-5" sheetId="44" r:id="rId11"/>
    <sheet name="B1-6" sheetId="22" r:id="rId12"/>
    <sheet name="B1-7" sheetId="42" r:id="rId13"/>
    <sheet name="A2-1" sheetId="38" r:id="rId14"/>
    <sheet name="A2-2" sheetId="3" r:id="rId15"/>
    <sheet name="A2-3" sheetId="2" r:id="rId16"/>
    <sheet name="A2-4" sheetId="37" r:id="rId17"/>
    <sheet name="A2-5" sheetId="45" r:id="rId18"/>
    <sheet name="B2-1" sheetId="36" r:id="rId19"/>
    <sheet name="B2-2" sheetId="4" r:id="rId20"/>
    <sheet name="B2-3" sheetId="5" r:id="rId21"/>
    <sheet name="B2-4" sheetId="6" r:id="rId22"/>
    <sheet name="B2-5" sheetId="7" r:id="rId23"/>
    <sheet name="A3-1" sheetId="8" r:id="rId24"/>
    <sheet name="A3-2" sheetId="23" r:id="rId25"/>
    <sheet name="A3-3" sheetId="25" r:id="rId26"/>
    <sheet name="A3-4" sheetId="26" r:id="rId27"/>
    <sheet name="A3-5" sheetId="11" r:id="rId28"/>
    <sheet name="A3-6" sheetId="34" r:id="rId29"/>
    <sheet name="A3-7" sheetId="12" r:id="rId30"/>
    <sheet name="A3-8" sheetId="55" r:id="rId31"/>
    <sheet name="B3-1" sheetId="27" r:id="rId32"/>
    <sheet name="B3-2" sheetId="28" r:id="rId33"/>
    <sheet name="B3-3" sheetId="29" r:id="rId34"/>
    <sheet name="B3-4" sheetId="30" r:id="rId35"/>
    <sheet name="B3-5" sheetId="35" r:id="rId36"/>
    <sheet name="B3-6" sheetId="31" r:id="rId37"/>
    <sheet name="B3-7" sheetId="32" r:id="rId38"/>
    <sheet name="B3-8" sheetId="33" r:id="rId39"/>
    <sheet name="Q4-12" sheetId="9" r:id="rId40"/>
    <sheet name="Q4-13" sheetId="10" r:id="rId41"/>
    <sheet name="A4-1" sheetId="46" r:id="rId42"/>
    <sheet name="A4-2" sheetId="47" r:id="rId43"/>
    <sheet name="A4-3" sheetId="48" r:id="rId44"/>
    <sheet name="A4-4" sheetId="49" r:id="rId45"/>
    <sheet name="A4-5" sheetId="50" r:id="rId46"/>
    <sheet name="A4-6" sheetId="51" r:id="rId47"/>
    <sheet name="A4-7" sheetId="54" r:id="rId48"/>
    <sheet name="A4-8" sheetId="52" r:id="rId49"/>
    <sheet name="B4-1" sheetId="53" r:id="rId50"/>
    <sheet name="B4-2" sheetId="56" r:id="rId51"/>
    <sheet name="B4-3" sheetId="57" r:id="rId52"/>
    <sheet name="B4-4" sheetId="58" r:id="rId53"/>
    <sheet name="B4-5" sheetId="59" r:id="rId54"/>
    <sheet name="工作表5" sheetId="60" r:id="rId55"/>
    <sheet name="工作表6" sheetId="61" r:id="rId56"/>
    <sheet name="工作表7" sheetId="62" r:id="rId57"/>
    <sheet name="工作表8" sheetId="63" r:id="rId58"/>
    <sheet name="工作表9" sheetId="64" r:id="rId59"/>
    <sheet name="工作表10" sheetId="65" r:id="rId60"/>
    <sheet name="工作表11" sheetId="66" r:id="rId61"/>
    <sheet name="工作表12" sheetId="67" r:id="rId62"/>
    <sheet name="工作表13" sheetId="68" r:id="rId63"/>
    <sheet name="工作表14" sheetId="69" r:id="rId64"/>
    <sheet name="工作表15" sheetId="70" r:id="rId65"/>
    <sheet name="工作表16" sheetId="71" r:id="rId66"/>
    <sheet name="工作表17" sheetId="72" r:id="rId67"/>
    <sheet name="工作表18" sheetId="73" r:id="rId6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9" i="55" l="1"/>
  <c r="B78" i="55"/>
  <c r="B77" i="55"/>
  <c r="K12" i="59"/>
  <c r="J11" i="59"/>
  <c r="K8" i="59"/>
  <c r="J7" i="59"/>
  <c r="B83" i="55"/>
  <c r="B89" i="55"/>
  <c r="B88" i="55"/>
  <c r="B87" i="55"/>
  <c r="B86" i="55"/>
  <c r="B85" i="55"/>
  <c r="C84" i="55"/>
  <c r="C82" i="55"/>
  <c r="C81" i="55"/>
  <c r="C80" i="55"/>
  <c r="C90" i="55"/>
  <c r="B90" i="55"/>
  <c r="I20" i="50"/>
  <c r="H19" i="50"/>
  <c r="N17" i="50"/>
  <c r="I14" i="50"/>
  <c r="H13" i="50"/>
  <c r="I10" i="50"/>
  <c r="H9" i="50"/>
  <c r="I6" i="50"/>
  <c r="H5" i="50"/>
  <c r="E27" i="54"/>
  <c r="D26" i="54"/>
  <c r="E19" i="54"/>
  <c r="D18" i="54"/>
  <c r="G12" i="35"/>
  <c r="F7" i="35"/>
  <c r="G17" i="35"/>
  <c r="F17" i="35"/>
  <c r="C17" i="35"/>
  <c r="B17" i="35"/>
  <c r="F7" i="26"/>
  <c r="F9" i="26"/>
  <c r="G10" i="26"/>
  <c r="G12" i="26"/>
  <c r="G15" i="26"/>
  <c r="F15" i="26"/>
  <c r="F8" i="26"/>
  <c r="C43" i="31"/>
  <c r="C34" i="31"/>
  <c r="B33" i="31"/>
  <c r="B43" i="31" s="1"/>
  <c r="Q18" i="29"/>
  <c r="P7" i="29"/>
  <c r="Q16" i="28"/>
  <c r="P15" i="28"/>
  <c r="P7" i="28"/>
  <c r="P17" i="27"/>
  <c r="Q18" i="27"/>
  <c r="P7" i="27"/>
  <c r="Q16" i="25"/>
  <c r="P7" i="25"/>
  <c r="Q18" i="23"/>
  <c r="P7" i="23"/>
  <c r="Q16" i="8"/>
  <c r="P7" i="8"/>
  <c r="G8" i="17"/>
  <c r="X7" i="17"/>
  <c r="V6" i="17"/>
  <c r="B4" i="8"/>
  <c r="AJ3" i="6"/>
  <c r="F2" i="5"/>
  <c r="F1" i="5"/>
  <c r="F3" i="5" s="1"/>
  <c r="F4" i="5" s="1"/>
  <c r="F2" i="4"/>
  <c r="F1" i="4"/>
  <c r="F3" i="4"/>
  <c r="F4" i="4" s="1"/>
  <c r="F2" i="3"/>
  <c r="F1" i="3"/>
  <c r="F3" i="3"/>
  <c r="F4" i="3" s="1"/>
  <c r="F2" i="2"/>
  <c r="F1" i="2"/>
  <c r="F3" i="2" s="1"/>
  <c r="F4" i="2" s="1"/>
</calcChain>
</file>

<file path=xl/sharedStrings.xml><?xml version="1.0" encoding="utf-8"?>
<sst xmlns="http://schemas.openxmlformats.org/spreadsheetml/2006/main" count="1040" uniqueCount="261">
  <si>
    <t>見docx檔</t>
  </si>
  <si>
    <t>題目</t>
  </si>
  <si>
    <t>情況１</t>
  </si>
  <si>
    <t>情況２</t>
  </si>
  <si>
    <t>情況３</t>
  </si>
  <si>
    <t>答案</t>
  </si>
  <si>
    <t>期初資產</t>
  </si>
  <si>
    <t>期初負債</t>
  </si>
  <si>
    <t>期初權益</t>
  </si>
  <si>
    <t>期末資產</t>
  </si>
  <si>
    <t>期末負債</t>
  </si>
  <si>
    <t>期末權益</t>
  </si>
  <si>
    <t>本期收益</t>
  </si>
  <si>
    <t>本期費損</t>
  </si>
  <si>
    <t>本期淨利</t>
  </si>
  <si>
    <t>本期增資</t>
  </si>
  <si>
    <t>本期提取</t>
  </si>
  <si>
    <t>借方</t>
  </si>
  <si>
    <t>=</t>
  </si>
  <si>
    <t>貸方</t>
  </si>
  <si>
    <t>編號</t>
  </si>
  <si>
    <t>子編號</t>
  </si>
  <si>
    <t>日期</t>
  </si>
  <si>
    <t>資產</t>
  </si>
  <si>
    <t>+</t>
  </si>
  <si>
    <t>費損</t>
  </si>
  <si>
    <t>收益</t>
  </si>
  <si>
    <t>負債</t>
  </si>
  <si>
    <t>權益</t>
  </si>
  <si>
    <t>現金</t>
  </si>
  <si>
    <t>應收帳款</t>
  </si>
  <si>
    <t>辦公設備</t>
  </si>
  <si>
    <t>薪資費用</t>
  </si>
  <si>
    <t>郵電費</t>
  </si>
  <si>
    <t>租金費用</t>
  </si>
  <si>
    <t>雜項費用</t>
  </si>
  <si>
    <t>服務收入</t>
  </si>
  <si>
    <t>其他應付款</t>
  </si>
  <si>
    <t>業主資本</t>
  </si>
  <si>
    <t>-</t>
  </si>
  <si>
    <t>參考公式</t>
  </si>
  <si>
    <t>Δ收益 - Δ費損 = Δ淨利 </t>
  </si>
  <si>
    <t>年度</t>
  </si>
  <si>
    <t>業主提取</t>
  </si>
  <si>
    <t>增加投資</t>
  </si>
  <si>
    <t>Δ權益 + 提取 - 增資 = Δ淨利　  </t>
  </si>
  <si>
    <t>Δ資產 - Δ負債 = Δ權益 </t>
  </si>
  <si>
    <t>商店</t>
  </si>
  <si>
    <t>本期損益</t>
  </si>
  <si>
    <t>甲</t>
  </si>
  <si>
    <t>乙</t>
  </si>
  <si>
    <t>丙</t>
  </si>
  <si>
    <t>運輸設備</t>
  </si>
  <si>
    <t>修繕費</t>
  </si>
  <si>
    <t>其他費用</t>
  </si>
  <si>
    <t>期初</t>
  </si>
  <si>
    <t>期末</t>
  </si>
  <si>
    <t>本期</t>
  </si>
  <si>
    <t>損益</t>
  </si>
  <si>
    <t>應收帳款 </t>
  </si>
  <si>
    <t>資產 </t>
  </si>
  <si>
    <t>總資產</t>
  </si>
  <si>
    <t>業主權益</t>
  </si>
  <si>
    <t>現金 </t>
  </si>
  <si>
    <t>總負債</t>
  </si>
  <si>
    <t>土地 </t>
  </si>
  <si>
    <t>權益總額</t>
  </si>
  <si>
    <t>預付費用</t>
  </si>
  <si>
    <t xml:space="preserve">資產 </t>
  </si>
  <si>
    <t>應收票據 </t>
  </si>
  <si>
    <t>短期貸款</t>
  </si>
  <si>
    <t>負債 </t>
  </si>
  <si>
    <t>預收收入 </t>
  </si>
  <si>
    <t>應付費用 </t>
  </si>
  <si>
    <t xml:space="preserve">負債 </t>
  </si>
  <si>
    <t>應付票據 </t>
  </si>
  <si>
    <t>銀行借款</t>
  </si>
  <si>
    <t>見A3-8工作表</t>
  </si>
  <si>
    <t>會計科目</t>
  </si>
  <si>
    <t>會計要素分類</t>
  </si>
  <si>
    <t>增加實際方向</t>
  </si>
  <si>
    <t>土地</t>
  </si>
  <si>
    <t>業主往來</t>
  </si>
  <si>
    <t>預收收入</t>
  </si>
  <si>
    <t>稅捐</t>
  </si>
  <si>
    <t>利息收入</t>
  </si>
  <si>
    <t>薪資</t>
  </si>
  <si>
    <t>長期借款</t>
  </si>
  <si>
    <t>長期負債</t>
  </si>
  <si>
    <t xml:space="preserve">現金 </t>
  </si>
  <si>
    <t xml:space="preserve">應收票據 </t>
  </si>
  <si>
    <t xml:space="preserve">應付票據 </t>
  </si>
  <si>
    <t>應收票據</t>
  </si>
  <si>
    <t>應付帳款</t>
  </si>
  <si>
    <t>佣金收入</t>
  </si>
  <si>
    <t>廣告費</t>
  </si>
  <si>
    <t>水電費</t>
  </si>
  <si>
    <t>應付費用</t>
  </si>
  <si>
    <t>應付票據</t>
  </si>
  <si>
    <t>25種</t>
  </si>
  <si>
    <t>債務</t>
  </si>
  <si>
    <t>利息支出</t>
  </si>
  <si>
    <t>房租費用</t>
  </si>
  <si>
    <t>借現金貸權益</t>
  </si>
  <si>
    <t>借現金貸應付貨款</t>
  </si>
  <si>
    <t>借債款貸業主資本</t>
  </si>
  <si>
    <t>借利息支出貸房租費用</t>
  </si>
  <si>
    <t>T字形</t>
  </si>
  <si>
    <t>試算表</t>
  </si>
  <si>
    <t>三德貿易行</t>
  </si>
  <si>
    <t>2021/2/31</t>
  </si>
  <si>
    <t>應付設備款</t>
  </si>
  <si>
    <t>會計項目</t>
  </si>
  <si>
    <t>借方餘額</t>
  </si>
  <si>
    <t>貸方餘額</t>
  </si>
  <si>
    <t>應收傭金</t>
  </si>
  <si>
    <t>保險費</t>
  </si>
  <si>
    <t>文具用品</t>
  </si>
  <si>
    <t>辦公費用</t>
  </si>
  <si>
    <t>傭金收入</t>
  </si>
  <si>
    <t>中興行</t>
  </si>
  <si>
    <t>應付票據(本票)</t>
  </si>
  <si>
    <t>運輸設備費用</t>
  </si>
  <si>
    <t>應付文具用品費用</t>
  </si>
  <si>
    <t>應收運費</t>
  </si>
  <si>
    <t>運費收入</t>
  </si>
  <si>
    <t>金欣洗衣店</t>
  </si>
  <si>
    <t>應付物料</t>
  </si>
  <si>
    <t>洗衣設備</t>
  </si>
  <si>
    <t>物料</t>
  </si>
  <si>
    <t>應收洗衣收入</t>
  </si>
  <si>
    <t>洗衣收入</t>
  </si>
  <si>
    <t>錯誤試算表</t>
  </si>
  <si>
    <t>更正後的試算表</t>
  </si>
  <si>
    <t>台東商店</t>
  </si>
  <si>
    <t>合計</t>
  </si>
  <si>
    <t>1th</t>
  </si>
  <si>
    <t>電費</t>
  </si>
  <si>
    <t>2th</t>
  </si>
  <si>
    <t>跳過</t>
  </si>
  <si>
    <t>分錄</t>
  </si>
  <si>
    <t>A2-5</t>
  </si>
  <si>
    <t>應收洗車費用</t>
  </si>
  <si>
    <t>應付水電費</t>
  </si>
  <si>
    <t>洗車收入</t>
  </si>
  <si>
    <t>洗車設備費</t>
  </si>
  <si>
    <t>A3-8</t>
  </si>
  <si>
    <t>如上</t>
  </si>
  <si>
    <t>張氏洗車行</t>
  </si>
  <si>
    <t>約當現金(本票)</t>
  </si>
  <si>
    <t>國隆顧問社</t>
  </si>
  <si>
    <t>應付租金費用</t>
  </si>
  <si>
    <t>應收顧問費收入</t>
  </si>
  <si>
    <t>辦公設備費用</t>
  </si>
  <si>
    <t>文具用品費用</t>
  </si>
  <si>
    <t>顧問費收入</t>
  </si>
  <si>
    <t>旅費</t>
  </si>
  <si>
    <t>安全搬運行</t>
  </si>
  <si>
    <t>卡車運費</t>
  </si>
  <si>
    <t>應收運費收入</t>
  </si>
  <si>
    <t>卡車保險費</t>
  </si>
  <si>
    <t>交際費</t>
  </si>
  <si>
    <t xml:space="preserve"> 業主資金</t>
  </si>
  <si>
    <t>快潔清潔行</t>
  </si>
  <si>
    <t>應付房租</t>
  </si>
  <si>
    <t>應收票據(本票)</t>
  </si>
  <si>
    <t>辦公設備費</t>
  </si>
  <si>
    <t>應付房租收入</t>
  </si>
  <si>
    <t>服務費收入</t>
  </si>
  <si>
    <t>房租收入</t>
  </si>
  <si>
    <t>備註</t>
  </si>
  <si>
    <t>題目沒提到日期，所以日期我隨便訂。</t>
  </si>
  <si>
    <t>優點顧問社</t>
  </si>
  <si>
    <t>交易</t>
  </si>
  <si>
    <t>因為題目要求我舉例交易十則，條件只有現金餘額應為十萬元。</t>
  </si>
  <si>
    <t>內容</t>
  </si>
  <si>
    <t>微波爐設備</t>
  </si>
  <si>
    <t>業主我投入十萬的資金到旺旺便當店</t>
  </si>
  <si>
    <t>花了兩千元買微波爐，付現</t>
  </si>
  <si>
    <t>花了五千元買炒菜鍋，付現</t>
  </si>
  <si>
    <t>炒菜鍋設備</t>
  </si>
  <si>
    <t>發現椅子有點破損，於是花了一千元買椅子，付現</t>
  </si>
  <si>
    <t>業主我又投入八萬的資金到旺旺便當店</t>
  </si>
  <si>
    <t>付水電費五千，付現</t>
  </si>
  <si>
    <t>椅子設備</t>
  </si>
  <si>
    <t>業主我因急需用錢，提取兩萬的資金</t>
  </si>
  <si>
    <t>花了三千元訂購十箱高麗菜，付現</t>
  </si>
  <si>
    <t>花了七千元買切菜機，付現</t>
  </si>
  <si>
    <t>付員工薪資三萬，付現</t>
  </si>
  <si>
    <t>生鮮雜貨費</t>
  </si>
  <si>
    <t>切菜機設備</t>
  </si>
  <si>
    <t>旺旺便當店</t>
  </si>
  <si>
    <t>錯誤分錄</t>
  </si>
  <si>
    <t>分錄更正</t>
  </si>
  <si>
    <t>營業收入</t>
  </si>
  <si>
    <t>應付薪資</t>
  </si>
  <si>
    <t>預付保險費</t>
  </si>
  <si>
    <t>上年底</t>
  </si>
  <si>
    <t>租金收入</t>
  </si>
  <si>
    <t>?表示數值未知</t>
  </si>
  <si>
    <t>正泰商行</t>
  </si>
  <si>
    <t>科目餘額</t>
  </si>
  <si>
    <t>空格代表沒有數值</t>
  </si>
  <si>
    <t>調整前</t>
  </si>
  <si>
    <t>調整後</t>
  </si>
  <si>
    <t>應收收入</t>
  </si>
  <si>
    <t>?</t>
  </si>
  <si>
    <t>預付租金</t>
  </si>
  <si>
    <t>累積折舊</t>
  </si>
  <si>
    <t>業務收入</t>
  </si>
  <si>
    <t>折舊</t>
  </si>
  <si>
    <t>調整分錄</t>
  </si>
  <si>
    <t>提示</t>
  </si>
  <si>
    <t>遞延項目的期末調整</t>
  </si>
  <si>
    <t>事項</t>
  </si>
  <si>
    <t>基礎</t>
  </si>
  <si>
    <t>參考</t>
  </si>
  <si>
    <t>權責基礎</t>
  </si>
  <si>
    <t>課本CH4-4</t>
  </si>
  <si>
    <t>注意</t>
  </si>
  <si>
    <t>每種情況所用的基礎會不同</t>
  </si>
  <si>
    <t>預收租金收入</t>
  </si>
  <si>
    <t>聯合基礎</t>
  </si>
  <si>
    <t>預付租金費用</t>
  </si>
  <si>
    <t>預收票據(本票)</t>
  </si>
  <si>
    <t>年利率</t>
  </si>
  <si>
    <t>一個月的利息</t>
  </si>
  <si>
    <t>本金</t>
  </si>
  <si>
    <t>已知</t>
  </si>
  <si>
    <t>同時出租</t>
  </si>
  <si>
    <t>出租半年</t>
  </si>
  <si>
    <t>預收租金</t>
  </si>
  <si>
    <t>年底時調整分錄的試算表如右</t>
  </si>
  <si>
    <t>試問</t>
  </si>
  <si>
    <t>何時起租</t>
  </si>
  <si>
    <t>每月租金多少</t>
  </si>
  <si>
    <t>2020/10/1預付一年保費9600元</t>
  </si>
  <si>
    <t>現金基礎</t>
  </si>
  <si>
    <t>預收租金費用</t>
  </si>
  <si>
    <t>過程</t>
  </si>
  <si>
    <t>日記簿</t>
  </si>
  <si>
    <t>參考資料</t>
  </si>
  <si>
    <t>課本CH4-6的調整實例</t>
  </si>
  <si>
    <t>20年</t>
  </si>
  <si>
    <t>第三頁</t>
  </si>
  <si>
    <t>月</t>
  </si>
  <si>
    <t>日</t>
  </si>
  <si>
    <t>科目</t>
  </si>
  <si>
    <t>摘要</t>
  </si>
  <si>
    <t>類頁</t>
  </si>
  <si>
    <t>借方金額</t>
  </si>
  <si>
    <t>貸方金額</t>
  </si>
  <si>
    <t>呆帳</t>
  </si>
  <si>
    <t>"</t>
  </si>
  <si>
    <t>預計10000</t>
  </si>
  <si>
    <t>發現4000未用完</t>
  </si>
  <si>
    <t>15000已過期</t>
  </si>
  <si>
    <t>情況</t>
  </si>
  <si>
    <t>一年三十萬租金</t>
  </si>
  <si>
    <t>預收一年租金</t>
  </si>
  <si>
    <t>採歷年制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</si>
</sst>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#,##0_);[Red]\(#,##0\)"/>
    <numFmt numFmtId="177" formatCode="0.00_);[Red]\(0.00\)"/>
    <numFmt numFmtId="178" formatCode="#,##0.00_);[Red]\(#,##0.00\)"/>
  </numFmts>
  <fonts count="4">
    <font>
      <sz val="12"/>
      <color theme="1"/>
      <name val="新細明體"/>
      <family val="2"/>
      <scheme val="minor"/>
    </font>
    <font>
      <b/>
      <sz val="12"/>
      <color theme="1"/>
      <name val="新細明體"/>
      <family val="2"/>
      <scheme val="minor"/>
    </font>
    <font>
      <sz val="12"/>
      <color rgb="FF000000"/>
      <name val="Calibri"/>
      <charset val="1"/>
    </font>
    <font>
      <sz val="11"/>
      <color rgb="FF24242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41" fontId="0" fillId="0" borderId="0" xfId="0" applyNumberFormat="1"/>
    <xf numFmtId="41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0" xfId="0" applyFill="1"/>
    <xf numFmtId="14" fontId="0" fillId="0" borderId="1" xfId="0" applyNumberFormat="1" applyBorder="1"/>
    <xf numFmtId="14" fontId="0" fillId="0" borderId="0" xfId="0" applyNumberFormat="1"/>
    <xf numFmtId="41" fontId="0" fillId="0" borderId="2" xfId="0" applyNumberFormat="1" applyBorder="1"/>
    <xf numFmtId="3" fontId="0" fillId="0" borderId="0" xfId="0" applyNumberFormat="1"/>
    <xf numFmtId="0" fontId="0" fillId="0" borderId="4" xfId="0" applyBorder="1"/>
    <xf numFmtId="3" fontId="0" fillId="0" borderId="4" xfId="0" applyNumberFormat="1" applyBorder="1"/>
    <xf numFmtId="41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76" fontId="0" fillId="0" borderId="0" xfId="0" applyNumberFormat="1"/>
    <xf numFmtId="0" fontId="1" fillId="0" borderId="3" xfId="0" applyFont="1" applyBorder="1"/>
    <xf numFmtId="0" fontId="2" fillId="0" borderId="0" xfId="0" applyFont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2" fillId="4" borderId="0" xfId="0" applyFont="1" applyFill="1"/>
    <xf numFmtId="38" fontId="0" fillId="0" borderId="0" xfId="0" applyNumberFormat="1"/>
    <xf numFmtId="176" fontId="0" fillId="0" borderId="1" xfId="0" applyNumberFormat="1" applyBorder="1"/>
    <xf numFmtId="14" fontId="0" fillId="0" borderId="5" xfId="0" applyNumberFormat="1" applyBorder="1"/>
    <xf numFmtId="176" fontId="0" fillId="0" borderId="2" xfId="0" applyNumberFormat="1" applyBorder="1"/>
    <xf numFmtId="176" fontId="0" fillId="0" borderId="3" xfId="0" applyNumberFormat="1" applyBorder="1"/>
    <xf numFmtId="0" fontId="0" fillId="0" borderId="9" xfId="0" applyBorder="1"/>
    <xf numFmtId="176" fontId="0" fillId="0" borderId="4" xfId="0" applyNumberFormat="1" applyBorder="1"/>
    <xf numFmtId="176" fontId="0" fillId="0" borderId="10" xfId="0" applyNumberFormat="1" applyBorder="1"/>
    <xf numFmtId="0" fontId="0" fillId="0" borderId="11" xfId="0" applyBorder="1"/>
    <xf numFmtId="176" fontId="0" fillId="0" borderId="12" xfId="0" applyNumberFormat="1" applyBorder="1"/>
    <xf numFmtId="176" fontId="0" fillId="0" borderId="13" xfId="0" applyNumberFormat="1" applyBorder="1"/>
    <xf numFmtId="176" fontId="0" fillId="0" borderId="8" xfId="0" applyNumberFormat="1" applyBorder="1"/>
    <xf numFmtId="176" fontId="0" fillId="0" borderId="14" xfId="0" applyNumberFormat="1" applyBorder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3" fontId="0" fillId="0" borderId="6" xfId="0" applyNumberFormat="1" applyBorder="1"/>
    <xf numFmtId="3" fontId="0" fillId="0" borderId="5" xfId="0" applyNumberFormat="1" applyBorder="1"/>
    <xf numFmtId="3" fontId="0" fillId="0" borderId="7" xfId="0" applyNumberFormat="1" applyBorder="1"/>
    <xf numFmtId="3" fontId="0" fillId="0" borderId="8" xfId="0" applyNumberFormat="1" applyBorder="1"/>
    <xf numFmtId="3" fontId="0" fillId="0" borderId="14" xfId="0" applyNumberFormat="1" applyBorder="1"/>
    <xf numFmtId="177" fontId="0" fillId="0" borderId="0" xfId="0" applyNumberFormat="1"/>
    <xf numFmtId="178" fontId="0" fillId="0" borderId="0" xfId="0" applyNumberFormat="1"/>
    <xf numFmtId="0" fontId="3" fillId="0" borderId="2" xfId="0" applyFont="1" applyBorder="1"/>
    <xf numFmtId="0" fontId="0" fillId="0" borderId="10" xfId="0" applyBorder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5987786-65E7-4B26-A8E9-06770C621992}">
  <we:reference id="wa200005502" version="1.0.0.9" store="en-US" storeType="omex"/>
  <we:alternateReferences>
    <we:reference id="wa200005502" version="1.0.0.9" store="en-US" storeType="omex"/>
  </we:alternateReferences>
  <we:properties>
    <we:property name="docId" value="&quot;6olNHdQ5f8jHVcGwRCQyl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6446A-07A8-4B10-B901-BA7198F65BAB}">
  <dimension ref="A1"/>
  <sheetViews>
    <sheetView workbookViewId="0">
      <selection activeCell="B12" sqref="B12"/>
    </sheetView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DE44C-5B8B-40ED-A374-6AB6B21E1CA0}">
  <dimension ref="A1:AB15"/>
  <sheetViews>
    <sheetView topLeftCell="D1" workbookViewId="0">
      <selection activeCell="D15" sqref="D15"/>
    </sheetView>
  </sheetViews>
  <sheetFormatPr defaultRowHeight="16.5"/>
  <cols>
    <col min="3" max="3" width="9.25" bestFit="1" customWidth="1"/>
    <col min="5" max="5" width="14.375" bestFit="1" customWidth="1"/>
    <col min="7" max="7" width="14.375" bestFit="1" customWidth="1"/>
    <col min="9" max="9" width="14.375" bestFit="1" customWidth="1"/>
    <col min="11" max="11" width="14.375" bestFit="1" customWidth="1"/>
    <col min="13" max="13" width="13.5" bestFit="1" customWidth="1"/>
    <col min="15" max="15" width="13.5" bestFit="1" customWidth="1"/>
    <col min="17" max="17" width="13.5" bestFit="1" customWidth="1"/>
    <col min="19" max="19" width="13.5" bestFit="1" customWidth="1"/>
    <col min="22" max="22" width="14.375" bestFit="1" customWidth="1"/>
    <col min="24" max="24" width="14.375" bestFit="1" customWidth="1"/>
    <col min="26" max="26" width="14.375" bestFit="1" customWidth="1"/>
    <col min="28" max="28" width="13.5" bestFit="1" customWidth="1"/>
  </cols>
  <sheetData>
    <row r="1" spans="1:28">
      <c r="Q1" t="s">
        <v>17</v>
      </c>
      <c r="T1" t="s">
        <v>18</v>
      </c>
      <c r="U1" t="s">
        <v>19</v>
      </c>
    </row>
    <row r="2" spans="1:28">
      <c r="A2" t="s">
        <v>20</v>
      </c>
      <c r="B2" t="s">
        <v>21</v>
      </c>
      <c r="C2" t="s">
        <v>22</v>
      </c>
      <c r="G2" t="s">
        <v>23</v>
      </c>
      <c r="J2" t="s">
        <v>24</v>
      </c>
      <c r="M2" t="s">
        <v>25</v>
      </c>
      <c r="T2" t="s">
        <v>18</v>
      </c>
      <c r="U2" t="s">
        <v>24</v>
      </c>
      <c r="V2" t="s">
        <v>26</v>
      </c>
      <c r="X2" t="s">
        <v>27</v>
      </c>
      <c r="Y2" t="s">
        <v>24</v>
      </c>
      <c r="Z2" t="s">
        <v>28</v>
      </c>
    </row>
    <row r="3" spans="1:28">
      <c r="D3" t="s">
        <v>24</v>
      </c>
      <c r="E3" t="s">
        <v>29</v>
      </c>
      <c r="F3" t="s">
        <v>24</v>
      </c>
      <c r="G3" t="s">
        <v>30</v>
      </c>
      <c r="H3" t="s">
        <v>24</v>
      </c>
      <c r="I3" t="s">
        <v>52</v>
      </c>
      <c r="J3" t="s">
        <v>24</v>
      </c>
      <c r="K3" t="s">
        <v>32</v>
      </c>
      <c r="L3" t="s">
        <v>24</v>
      </c>
      <c r="M3" t="s">
        <v>33</v>
      </c>
      <c r="N3" t="s">
        <v>24</v>
      </c>
      <c r="O3" t="s">
        <v>34</v>
      </c>
      <c r="P3" t="s">
        <v>24</v>
      </c>
      <c r="Q3" t="s">
        <v>53</v>
      </c>
      <c r="R3" t="s">
        <v>24</v>
      </c>
      <c r="S3" t="s">
        <v>54</v>
      </c>
      <c r="T3" t="s">
        <v>18</v>
      </c>
      <c r="U3" t="s">
        <v>24</v>
      </c>
      <c r="V3" t="s">
        <v>36</v>
      </c>
      <c r="W3" t="s">
        <v>24</v>
      </c>
      <c r="X3" t="s">
        <v>37</v>
      </c>
      <c r="Y3" t="s">
        <v>24</v>
      </c>
      <c r="Z3" t="s">
        <v>38</v>
      </c>
      <c r="AA3" t="s">
        <v>24</v>
      </c>
      <c r="AB3" t="s">
        <v>43</v>
      </c>
    </row>
    <row r="4" spans="1:28">
      <c r="A4">
        <v>1</v>
      </c>
      <c r="C4" s="8">
        <v>44105</v>
      </c>
      <c r="D4" t="s">
        <v>24</v>
      </c>
      <c r="E4" s="17">
        <v>90000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 t="s">
        <v>18</v>
      </c>
      <c r="U4" s="17"/>
      <c r="V4" s="17"/>
      <c r="W4" s="17"/>
      <c r="X4" s="17"/>
      <c r="Y4" s="17" t="s">
        <v>24</v>
      </c>
      <c r="Z4" s="17">
        <v>90000</v>
      </c>
      <c r="AA4" s="17"/>
      <c r="AB4" s="17"/>
    </row>
    <row r="5" spans="1:28">
      <c r="A5">
        <v>2</v>
      </c>
      <c r="D5" t="s">
        <v>39</v>
      </c>
      <c r="E5" s="17">
        <v>200000</v>
      </c>
      <c r="F5" s="17"/>
      <c r="G5" s="17"/>
      <c r="H5" s="17" t="s">
        <v>24</v>
      </c>
      <c r="I5" s="17">
        <v>600000</v>
      </c>
      <c r="J5" s="17"/>
      <c r="K5" s="17"/>
      <c r="L5" s="17"/>
      <c r="M5" s="17"/>
      <c r="N5" s="17"/>
      <c r="O5" s="17"/>
      <c r="P5" s="17"/>
      <c r="Q5" s="17"/>
      <c r="R5" s="17"/>
      <c r="S5" s="17"/>
      <c r="T5" s="17" t="s">
        <v>18</v>
      </c>
      <c r="U5" s="17"/>
      <c r="V5" s="17"/>
      <c r="W5" s="17" t="s">
        <v>24</v>
      </c>
      <c r="X5" s="17">
        <v>400000</v>
      </c>
      <c r="Y5" s="17"/>
      <c r="Z5" s="17"/>
      <c r="AA5" s="17"/>
      <c r="AB5" s="17"/>
    </row>
    <row r="6" spans="1:28">
      <c r="A6">
        <v>3</v>
      </c>
      <c r="D6" t="s">
        <v>39</v>
      </c>
      <c r="E6" s="17">
        <v>20000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 t="s">
        <v>18</v>
      </c>
      <c r="U6" s="17"/>
      <c r="V6" s="17"/>
      <c r="W6" s="17" t="s">
        <v>39</v>
      </c>
      <c r="X6" s="17">
        <v>40000</v>
      </c>
      <c r="Y6" s="17"/>
      <c r="Z6" s="17"/>
      <c r="AA6" s="17" t="s">
        <v>39</v>
      </c>
      <c r="AB6" s="17">
        <v>20000</v>
      </c>
    </row>
    <row r="7" spans="1:28">
      <c r="A7">
        <v>4</v>
      </c>
      <c r="D7" t="s">
        <v>24</v>
      </c>
      <c r="E7" s="17">
        <v>90000</v>
      </c>
      <c r="F7" s="17" t="s">
        <v>24</v>
      </c>
      <c r="G7" s="17">
        <v>100000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 t="s">
        <v>18</v>
      </c>
      <c r="U7" s="17" t="s">
        <v>24</v>
      </c>
      <c r="V7" s="17">
        <v>190000</v>
      </c>
      <c r="W7" s="17"/>
      <c r="X7" s="17"/>
      <c r="Y7" s="17" t="s">
        <v>24</v>
      </c>
      <c r="Z7" s="17">
        <v>150000</v>
      </c>
      <c r="AA7" s="17"/>
      <c r="AB7" s="17"/>
    </row>
    <row r="8" spans="1:28">
      <c r="A8">
        <v>5</v>
      </c>
      <c r="D8" t="s">
        <v>24</v>
      </c>
      <c r="E8" s="17">
        <v>80000</v>
      </c>
      <c r="F8" s="17" t="s">
        <v>24</v>
      </c>
      <c r="G8" s="17">
        <v>60000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 t="s">
        <v>18</v>
      </c>
      <c r="U8" s="17" t="s">
        <v>24</v>
      </c>
      <c r="V8" s="17">
        <v>140000</v>
      </c>
      <c r="W8" s="17"/>
      <c r="X8" s="17"/>
      <c r="Y8" s="17"/>
      <c r="Z8" s="17"/>
      <c r="AA8" s="17"/>
      <c r="AB8" s="17"/>
    </row>
    <row r="9" spans="1:28">
      <c r="A9">
        <v>6</v>
      </c>
      <c r="B9">
        <v>1</v>
      </c>
      <c r="D9" t="s">
        <v>39</v>
      </c>
      <c r="E9" s="17">
        <v>100000</v>
      </c>
      <c r="F9" s="17"/>
      <c r="G9" s="17"/>
      <c r="H9" s="17"/>
      <c r="I9" s="17"/>
      <c r="J9" s="17" t="s">
        <v>24</v>
      </c>
      <c r="K9" s="17">
        <v>100000</v>
      </c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 spans="1:28">
      <c r="A10">
        <v>6</v>
      </c>
      <c r="B10">
        <v>2</v>
      </c>
      <c r="D10" t="s">
        <v>39</v>
      </c>
      <c r="E10" s="17">
        <v>40000</v>
      </c>
      <c r="F10" s="17"/>
      <c r="G10" s="17"/>
      <c r="H10" s="17"/>
      <c r="I10" s="17"/>
      <c r="J10" s="17"/>
      <c r="K10" s="17"/>
      <c r="L10" s="17" t="s">
        <v>24</v>
      </c>
      <c r="M10" s="17">
        <v>40000</v>
      </c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r="11" spans="1:28">
      <c r="A11">
        <v>6</v>
      </c>
      <c r="B11">
        <v>3</v>
      </c>
      <c r="D11" t="s">
        <v>39</v>
      </c>
      <c r="E11" s="17">
        <v>80000</v>
      </c>
      <c r="F11" s="17"/>
      <c r="G11" s="17"/>
      <c r="H11" s="17"/>
      <c r="I11" s="17"/>
      <c r="J11" s="17"/>
      <c r="K11" s="17"/>
      <c r="L11" s="17"/>
      <c r="M11" s="17"/>
      <c r="N11" s="17" t="s">
        <v>24</v>
      </c>
      <c r="O11" s="17">
        <v>80000</v>
      </c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 spans="1:28">
      <c r="A12">
        <v>6</v>
      </c>
      <c r="B12">
        <v>4</v>
      </c>
      <c r="D12" t="s">
        <v>39</v>
      </c>
      <c r="E12" s="17">
        <v>50000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 t="s">
        <v>24</v>
      </c>
      <c r="Q12" s="17">
        <v>50000</v>
      </c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</row>
    <row r="13" spans="1:28">
      <c r="A13">
        <v>6</v>
      </c>
      <c r="B13">
        <v>5</v>
      </c>
      <c r="D13" t="s">
        <v>39</v>
      </c>
      <c r="E13" s="17">
        <v>30000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>
        <v>30000</v>
      </c>
      <c r="T13" s="17"/>
      <c r="U13" s="17"/>
      <c r="V13" s="17"/>
      <c r="W13" s="17"/>
      <c r="X13" s="17"/>
      <c r="Y13" s="17"/>
      <c r="Z13" s="17"/>
      <c r="AA13" s="17"/>
      <c r="AB13" s="17"/>
    </row>
    <row r="14" spans="1:28">
      <c r="A14">
        <v>7</v>
      </c>
      <c r="D14" t="s">
        <v>39</v>
      </c>
      <c r="E14" s="17">
        <v>80000</v>
      </c>
      <c r="F14" s="17"/>
      <c r="G14" s="17"/>
      <c r="H14" s="17" t="s">
        <v>24</v>
      </c>
      <c r="I14" s="17">
        <v>80000</v>
      </c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 spans="1:28">
      <c r="A15">
        <v>8</v>
      </c>
      <c r="D15" t="s">
        <v>24</v>
      </c>
      <c r="E15" s="17">
        <v>40000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 t="s">
        <v>18</v>
      </c>
      <c r="U15" s="17"/>
      <c r="V15" s="17"/>
      <c r="W15" s="17"/>
      <c r="X15" s="17"/>
      <c r="Y15" s="17" t="s">
        <v>24</v>
      </c>
      <c r="Z15" s="17">
        <v>40000</v>
      </c>
      <c r="AA15" s="17"/>
      <c r="AB15" s="1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3A07-CD87-4EF8-B107-8CE59A6E4981}">
  <dimension ref="B1:S7"/>
  <sheetViews>
    <sheetView workbookViewId="0">
      <selection activeCell="A7" sqref="A7"/>
    </sheetView>
  </sheetViews>
  <sheetFormatPr defaultRowHeight="16.5"/>
  <cols>
    <col min="3" max="4" width="9.625" bestFit="1" customWidth="1"/>
    <col min="6" max="6" width="15.125" bestFit="1" customWidth="1"/>
    <col min="18" max="18" width="14.375" bestFit="1" customWidth="1"/>
  </cols>
  <sheetData>
    <row r="1" spans="2:19">
      <c r="B1" t="s">
        <v>1</v>
      </c>
      <c r="J1" t="s">
        <v>5</v>
      </c>
    </row>
    <row r="2" spans="2:19">
      <c r="B2" t="s">
        <v>42</v>
      </c>
      <c r="C2" t="s">
        <v>26</v>
      </c>
      <c r="D2" t="s">
        <v>25</v>
      </c>
      <c r="E2" t="s">
        <v>43</v>
      </c>
      <c r="F2" t="s">
        <v>44</v>
      </c>
      <c r="G2" t="s">
        <v>9</v>
      </c>
      <c r="H2" t="s">
        <v>10</v>
      </c>
      <c r="J2" t="s">
        <v>42</v>
      </c>
      <c r="K2" t="s">
        <v>26</v>
      </c>
      <c r="L2" t="s">
        <v>25</v>
      </c>
      <c r="M2" t="s">
        <v>43</v>
      </c>
      <c r="N2" t="s">
        <v>44</v>
      </c>
      <c r="O2" t="s">
        <v>9</v>
      </c>
      <c r="P2" t="s">
        <v>10</v>
      </c>
      <c r="Q2" t="s">
        <v>11</v>
      </c>
      <c r="R2" t="s">
        <v>8</v>
      </c>
      <c r="S2" t="s">
        <v>14</v>
      </c>
    </row>
    <row r="3" spans="2:19">
      <c r="B3">
        <v>17</v>
      </c>
      <c r="C3" s="17"/>
      <c r="D3" s="17">
        <v>250000</v>
      </c>
      <c r="E3" s="17">
        <v>30000</v>
      </c>
      <c r="F3" s="17">
        <v>100000</v>
      </c>
      <c r="G3" s="17">
        <v>500000</v>
      </c>
      <c r="H3" s="17">
        <v>210000</v>
      </c>
      <c r="J3">
        <v>17</v>
      </c>
      <c r="K3" s="17">
        <v>230000</v>
      </c>
      <c r="L3" s="17">
        <v>250000</v>
      </c>
      <c r="M3" s="17">
        <v>30000</v>
      </c>
      <c r="N3" s="17">
        <v>100000</v>
      </c>
      <c r="O3" s="17">
        <v>500000</v>
      </c>
      <c r="P3" s="17">
        <v>210000</v>
      </c>
      <c r="Q3" s="17">
        <v>290000</v>
      </c>
      <c r="R3" s="17">
        <v>240000</v>
      </c>
      <c r="S3" s="24">
        <v>-20000</v>
      </c>
    </row>
    <row r="4" spans="2:19">
      <c r="B4">
        <v>18</v>
      </c>
      <c r="C4" s="17">
        <v>400000</v>
      </c>
      <c r="D4" s="17">
        <v>300000</v>
      </c>
      <c r="E4" s="17">
        <v>80000</v>
      </c>
      <c r="F4" s="17">
        <v>120000</v>
      </c>
      <c r="G4" s="17">
        <v>700000</v>
      </c>
      <c r="H4" s="17"/>
      <c r="J4">
        <v>18</v>
      </c>
      <c r="K4" s="17">
        <v>400000</v>
      </c>
      <c r="L4" s="17">
        <v>300000</v>
      </c>
      <c r="M4" s="17">
        <v>80000</v>
      </c>
      <c r="N4" s="17">
        <v>120000</v>
      </c>
      <c r="O4" s="17">
        <v>700000</v>
      </c>
      <c r="P4" s="17">
        <v>270000</v>
      </c>
      <c r="Q4" s="17">
        <v>430000</v>
      </c>
      <c r="R4" s="17">
        <v>290000</v>
      </c>
      <c r="S4" s="24">
        <v>100000</v>
      </c>
    </row>
    <row r="5" spans="2:19">
      <c r="B5">
        <v>19</v>
      </c>
      <c r="C5" s="17">
        <v>500000</v>
      </c>
      <c r="D5" s="17">
        <v>370000</v>
      </c>
      <c r="E5" s="17"/>
      <c r="F5" s="17">
        <v>120000</v>
      </c>
      <c r="G5" s="17">
        <v>800000</v>
      </c>
      <c r="H5" s="17">
        <v>200000</v>
      </c>
      <c r="J5">
        <v>19</v>
      </c>
      <c r="K5" s="17">
        <v>500000</v>
      </c>
      <c r="L5" s="17">
        <v>370000</v>
      </c>
      <c r="M5" s="17">
        <v>80000</v>
      </c>
      <c r="N5" s="17">
        <v>120000</v>
      </c>
      <c r="O5" s="17">
        <v>800000</v>
      </c>
      <c r="P5" s="17">
        <v>200000</v>
      </c>
      <c r="Q5" s="17">
        <v>600000</v>
      </c>
      <c r="R5" s="17">
        <v>430000</v>
      </c>
      <c r="S5" s="24">
        <v>130000</v>
      </c>
    </row>
    <row r="6" spans="2:19">
      <c r="B6">
        <v>20</v>
      </c>
      <c r="C6" s="17">
        <v>600000</v>
      </c>
      <c r="D6" s="17">
        <v>650000</v>
      </c>
      <c r="E6" s="17">
        <v>50000</v>
      </c>
      <c r="F6" s="17">
        <v>180000</v>
      </c>
      <c r="G6" s="17"/>
      <c r="H6" s="17">
        <v>250000</v>
      </c>
      <c r="J6">
        <v>20</v>
      </c>
      <c r="K6" s="17">
        <v>600000</v>
      </c>
      <c r="L6" s="17">
        <v>650000</v>
      </c>
      <c r="M6" s="17">
        <v>50000</v>
      </c>
      <c r="N6" s="17">
        <v>180000</v>
      </c>
      <c r="O6" s="17">
        <v>330000</v>
      </c>
      <c r="P6" s="17">
        <v>250000</v>
      </c>
      <c r="Q6" s="17">
        <v>80000</v>
      </c>
      <c r="R6" s="17">
        <v>600000</v>
      </c>
      <c r="S6" s="24">
        <v>-50000</v>
      </c>
    </row>
    <row r="7" spans="2:19">
      <c r="B7">
        <v>16</v>
      </c>
      <c r="D7" s="17"/>
      <c r="E7" s="17"/>
      <c r="F7" s="17">
        <v>240000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D77C7-8E98-48AB-A084-A91A1BABDE93}">
  <dimension ref="A1:V6"/>
  <sheetViews>
    <sheetView topLeftCell="E1" workbookViewId="0">
      <selection activeCell="U4" sqref="U4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  <col min="7" max="7" width="9.625" bestFit="1" customWidth="1"/>
  </cols>
  <sheetData>
    <row r="1" spans="1:22">
      <c r="A1" s="20" t="s">
        <v>40</v>
      </c>
      <c r="B1" t="s">
        <v>1</v>
      </c>
      <c r="C1" t="s">
        <v>55</v>
      </c>
      <c r="F1" t="s">
        <v>56</v>
      </c>
      <c r="I1" t="s">
        <v>57</v>
      </c>
      <c r="M1" t="s">
        <v>5</v>
      </c>
      <c r="N1" t="s">
        <v>55</v>
      </c>
      <c r="Q1" t="s">
        <v>56</v>
      </c>
      <c r="T1" t="s">
        <v>57</v>
      </c>
    </row>
    <row r="2" spans="1:22">
      <c r="A2" s="21" t="s">
        <v>41</v>
      </c>
      <c r="B2" t="s">
        <v>47</v>
      </c>
      <c r="C2" t="s">
        <v>23</v>
      </c>
      <c r="D2" t="s">
        <v>27</v>
      </c>
      <c r="E2" t="s">
        <v>28</v>
      </c>
      <c r="F2" t="s">
        <v>23</v>
      </c>
      <c r="G2" t="s">
        <v>27</v>
      </c>
      <c r="H2" t="s">
        <v>28</v>
      </c>
      <c r="I2" t="s">
        <v>26</v>
      </c>
      <c r="J2" t="s">
        <v>25</v>
      </c>
      <c r="K2" t="s">
        <v>58</v>
      </c>
      <c r="M2" t="s">
        <v>47</v>
      </c>
      <c r="N2" t="s">
        <v>23</v>
      </c>
      <c r="O2" t="s">
        <v>27</v>
      </c>
      <c r="P2" t="s">
        <v>28</v>
      </c>
      <c r="Q2" t="s">
        <v>23</v>
      </c>
      <c r="R2" t="s">
        <v>27</v>
      </c>
      <c r="S2" t="s">
        <v>28</v>
      </c>
      <c r="T2" t="s">
        <v>26</v>
      </c>
      <c r="U2" t="s">
        <v>25</v>
      </c>
      <c r="V2" t="s">
        <v>58</v>
      </c>
    </row>
    <row r="3" spans="1:22">
      <c r="A3" s="21" t="s">
        <v>45</v>
      </c>
      <c r="B3" t="s">
        <v>49</v>
      </c>
      <c r="C3" s="17">
        <v>8000</v>
      </c>
      <c r="D3" s="17">
        <v>4020</v>
      </c>
      <c r="E3" s="17"/>
      <c r="F3" s="17">
        <v>9000</v>
      </c>
      <c r="G3" s="17"/>
      <c r="H3" s="17"/>
      <c r="I3" s="17">
        <v>2000</v>
      </c>
      <c r="J3" s="17"/>
      <c r="K3" s="17">
        <v>800</v>
      </c>
      <c r="M3" t="s">
        <v>49</v>
      </c>
      <c r="N3" s="24">
        <v>8000</v>
      </c>
      <c r="O3" s="24">
        <v>4020</v>
      </c>
      <c r="P3" s="24">
        <v>3980</v>
      </c>
      <c r="Q3" s="24">
        <v>9000</v>
      </c>
      <c r="R3" s="24">
        <v>200</v>
      </c>
      <c r="S3" s="24">
        <v>8800</v>
      </c>
      <c r="T3" s="24">
        <v>2000</v>
      </c>
      <c r="U3" s="24">
        <v>1200</v>
      </c>
      <c r="V3" s="24">
        <v>800</v>
      </c>
    </row>
    <row r="4" spans="1:22">
      <c r="A4" s="21" t="s">
        <v>46</v>
      </c>
      <c r="B4" t="s">
        <v>50</v>
      </c>
      <c r="C4" s="17">
        <v>8500</v>
      </c>
      <c r="D4" s="17"/>
      <c r="E4" s="17">
        <v>8400</v>
      </c>
      <c r="G4" s="17">
        <v>3000</v>
      </c>
      <c r="H4" s="17">
        <v>5000</v>
      </c>
      <c r="I4" s="17"/>
      <c r="J4" s="17">
        <v>9000</v>
      </c>
      <c r="K4" s="17"/>
      <c r="M4" t="s">
        <v>50</v>
      </c>
      <c r="N4" s="24">
        <v>8500</v>
      </c>
      <c r="O4" s="24">
        <v>100</v>
      </c>
      <c r="P4" s="24">
        <v>8400</v>
      </c>
      <c r="Q4" s="24">
        <v>8000</v>
      </c>
      <c r="R4" s="24">
        <v>3000</v>
      </c>
      <c r="S4" s="24">
        <v>5000</v>
      </c>
      <c r="T4" s="24">
        <v>6500</v>
      </c>
      <c r="U4" s="24">
        <v>9000</v>
      </c>
      <c r="V4" s="24">
        <v>-3500</v>
      </c>
    </row>
    <row r="5" spans="1:22">
      <c r="A5" s="22"/>
      <c r="B5" t="s">
        <v>51</v>
      </c>
      <c r="C5" s="17"/>
      <c r="D5" s="17">
        <v>2000</v>
      </c>
      <c r="E5" s="17">
        <v>5000</v>
      </c>
      <c r="G5" s="17">
        <v>2000</v>
      </c>
      <c r="H5" s="17"/>
      <c r="I5" s="17">
        <v>6000</v>
      </c>
      <c r="J5" s="17">
        <v>4000</v>
      </c>
      <c r="K5" s="17"/>
      <c r="M5" t="s">
        <v>51</v>
      </c>
      <c r="N5" s="24">
        <v>7000</v>
      </c>
      <c r="O5" s="24">
        <v>2000</v>
      </c>
      <c r="P5" s="24">
        <v>5000</v>
      </c>
      <c r="Q5" s="24">
        <v>9000</v>
      </c>
      <c r="R5" s="24">
        <v>2000</v>
      </c>
      <c r="S5" s="24">
        <v>7000</v>
      </c>
      <c r="T5" s="24">
        <v>6000</v>
      </c>
      <c r="U5" s="24">
        <v>4000</v>
      </c>
      <c r="V5" s="24">
        <v>2000</v>
      </c>
    </row>
    <row r="6" spans="1:22">
      <c r="A6" s="2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FA1E3-89FC-4767-B479-1032CD37F801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D84BB-4322-4865-90A1-AF8D43AAA858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33B0B-AA5E-4839-8726-C88401EB6BF2}">
  <dimension ref="A1:I10"/>
  <sheetViews>
    <sheetView workbookViewId="0"/>
  </sheetViews>
  <sheetFormatPr defaultRowHeight="16.5"/>
  <cols>
    <col min="1" max="1" width="11.75" bestFit="1" customWidth="1"/>
  </cols>
  <sheetData>
    <row r="1" spans="1:9">
      <c r="A1" s="6" t="s">
        <v>59</v>
      </c>
      <c r="B1" t="s">
        <v>60</v>
      </c>
      <c r="C1" s="1">
        <v>25700</v>
      </c>
      <c r="E1" t="s">
        <v>61</v>
      </c>
      <c r="F1" s="1">
        <f>SUM($C1:$C5)</f>
        <v>49960</v>
      </c>
      <c r="H1" t="s">
        <v>62</v>
      </c>
      <c r="I1" s="1">
        <v>20000</v>
      </c>
    </row>
    <row r="2" spans="1:9">
      <c r="A2" s="6" t="s">
        <v>63</v>
      </c>
      <c r="B2" t="s">
        <v>60</v>
      </c>
      <c r="C2" s="1">
        <v>2380</v>
      </c>
      <c r="E2" t="s">
        <v>64</v>
      </c>
      <c r="F2" s="1">
        <f>SUM($C6:$C10)</f>
        <v>27870</v>
      </c>
    </row>
    <row r="3" spans="1:9">
      <c r="A3" s="6" t="s">
        <v>65</v>
      </c>
      <c r="B3" t="s">
        <v>60</v>
      </c>
      <c r="C3" s="1">
        <v>16000</v>
      </c>
      <c r="E3" t="s">
        <v>66</v>
      </c>
      <c r="F3" s="1">
        <f>$F1-$F2</f>
        <v>22090</v>
      </c>
    </row>
    <row r="4" spans="1:9">
      <c r="A4" s="6" t="s">
        <v>67</v>
      </c>
      <c r="B4" t="s">
        <v>68</v>
      </c>
      <c r="C4" s="1">
        <v>2190</v>
      </c>
      <c r="E4" t="s">
        <v>14</v>
      </c>
      <c r="F4" s="1">
        <f>$F3-$I1</f>
        <v>2090</v>
      </c>
    </row>
    <row r="5" spans="1:9">
      <c r="A5" s="6" t="s">
        <v>69</v>
      </c>
      <c r="B5" t="s">
        <v>68</v>
      </c>
      <c r="C5" s="1">
        <v>3690</v>
      </c>
    </row>
    <row r="6" spans="1:9">
      <c r="A6" t="s">
        <v>70</v>
      </c>
      <c r="B6" t="s">
        <v>71</v>
      </c>
      <c r="C6" s="1">
        <v>12000</v>
      </c>
    </row>
    <row r="7" spans="1:9">
      <c r="A7" t="s">
        <v>72</v>
      </c>
      <c r="B7" t="s">
        <v>71</v>
      </c>
      <c r="C7" s="1">
        <v>480</v>
      </c>
    </row>
    <row r="8" spans="1:9">
      <c r="A8" t="s">
        <v>73</v>
      </c>
      <c r="B8" t="s">
        <v>74</v>
      </c>
      <c r="C8" s="1">
        <v>520</v>
      </c>
    </row>
    <row r="9" spans="1:9">
      <c r="A9" t="s">
        <v>75</v>
      </c>
      <c r="B9" t="s">
        <v>74</v>
      </c>
      <c r="C9" s="1">
        <v>9680</v>
      </c>
    </row>
    <row r="10" spans="1:9">
      <c r="A10" t="s">
        <v>37</v>
      </c>
      <c r="B10" t="s">
        <v>74</v>
      </c>
      <c r="C10" s="1">
        <v>5190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37091-E7E2-4BE5-B4BB-7E8AB986DFEC}">
  <dimension ref="A1:I9"/>
  <sheetViews>
    <sheetView workbookViewId="0"/>
  </sheetViews>
  <sheetFormatPr defaultRowHeight="16.5"/>
  <cols>
    <col min="1" max="1" width="11.75" bestFit="1" customWidth="1"/>
  </cols>
  <sheetData>
    <row r="1" spans="1:9">
      <c r="A1" s="6" t="s">
        <v>59</v>
      </c>
      <c r="B1" t="s">
        <v>60</v>
      </c>
      <c r="C1" s="1">
        <v>234000</v>
      </c>
      <c r="E1" t="s">
        <v>61</v>
      </c>
      <c r="F1" s="1">
        <f>SUM($C1:$C4)</f>
        <v>508450</v>
      </c>
      <c r="H1" t="s">
        <v>62</v>
      </c>
      <c r="I1" s="1">
        <v>240000</v>
      </c>
    </row>
    <row r="2" spans="1:9">
      <c r="A2" s="6" t="s">
        <v>63</v>
      </c>
      <c r="B2" t="s">
        <v>60</v>
      </c>
      <c r="C2" s="1">
        <v>72650</v>
      </c>
      <c r="E2" t="s">
        <v>64</v>
      </c>
      <c r="F2" s="1">
        <f>SUM($C5:$C9)</f>
        <v>262780</v>
      </c>
    </row>
    <row r="3" spans="1:9">
      <c r="A3" s="6" t="s">
        <v>65</v>
      </c>
      <c r="B3" t="s">
        <v>60</v>
      </c>
      <c r="C3" s="1">
        <v>180000</v>
      </c>
      <c r="E3" t="s">
        <v>66</v>
      </c>
      <c r="F3" s="1">
        <f>$F1-$F2</f>
        <v>245670</v>
      </c>
    </row>
    <row r="4" spans="1:9">
      <c r="A4" s="6" t="s">
        <v>67</v>
      </c>
      <c r="B4" t="s">
        <v>68</v>
      </c>
      <c r="C4" s="1">
        <v>21800</v>
      </c>
      <c r="E4" t="s">
        <v>14</v>
      </c>
      <c r="F4" s="1">
        <f>$F3-$I1</f>
        <v>5670</v>
      </c>
    </row>
    <row r="5" spans="1:9">
      <c r="A5" t="s">
        <v>76</v>
      </c>
      <c r="B5" t="s">
        <v>71</v>
      </c>
      <c r="C5" s="1">
        <v>100000</v>
      </c>
    </row>
    <row r="6" spans="1:9">
      <c r="A6" t="s">
        <v>72</v>
      </c>
      <c r="B6" t="s">
        <v>71</v>
      </c>
      <c r="C6" s="1">
        <v>9000</v>
      </c>
    </row>
    <row r="7" spans="1:9">
      <c r="A7" t="s">
        <v>73</v>
      </c>
      <c r="B7" t="s">
        <v>74</v>
      </c>
      <c r="C7" s="1">
        <v>7060</v>
      </c>
    </row>
    <row r="8" spans="1:9">
      <c r="A8" t="s">
        <v>75</v>
      </c>
      <c r="B8" t="s">
        <v>74</v>
      </c>
      <c r="C8" s="1">
        <v>96720</v>
      </c>
    </row>
    <row r="9" spans="1:9">
      <c r="A9" t="s">
        <v>37</v>
      </c>
      <c r="B9" t="s">
        <v>74</v>
      </c>
      <c r="C9" s="1">
        <v>50000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5D9D8-CD9D-497B-BECC-D1C920B3529D}">
  <dimension ref="A1"/>
  <sheetViews>
    <sheetView workbookViewId="0">
      <selection activeCell="F17" sqref="F17"/>
    </sheetView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14695-C4AC-40FE-985B-45303E2AC14F}">
  <dimension ref="A1"/>
  <sheetViews>
    <sheetView workbookViewId="0">
      <selection activeCell="D10" sqref="D10"/>
    </sheetView>
  </sheetViews>
  <sheetFormatPr defaultRowHeight="16.5"/>
  <cols>
    <col min="1" max="1" width="13.75" bestFit="1" customWidth="1"/>
  </cols>
  <sheetData>
    <row r="1" spans="1:1">
      <c r="A1" t="s">
        <v>77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8F583-61FE-468F-B9AD-8C055E100D8A}">
  <dimension ref="A1:C11"/>
  <sheetViews>
    <sheetView workbookViewId="0">
      <selection activeCell="M12" sqref="M12"/>
    </sheetView>
  </sheetViews>
  <sheetFormatPr defaultRowHeight="16.5"/>
  <cols>
    <col min="1" max="1" width="9.625" bestFit="1" customWidth="1"/>
    <col min="2" max="3" width="14" bestFit="1" customWidth="1"/>
  </cols>
  <sheetData>
    <row r="1" spans="1:3">
      <c r="A1" t="s">
        <v>78</v>
      </c>
      <c r="B1" t="s">
        <v>79</v>
      </c>
      <c r="C1" t="s">
        <v>80</v>
      </c>
    </row>
    <row r="2" spans="1:3">
      <c r="A2" t="s">
        <v>29</v>
      </c>
      <c r="B2" t="s">
        <v>23</v>
      </c>
      <c r="C2" t="s">
        <v>17</v>
      </c>
    </row>
    <row r="3" spans="1:3">
      <c r="A3" t="s">
        <v>81</v>
      </c>
      <c r="B3" t="s">
        <v>23</v>
      </c>
      <c r="C3" t="s">
        <v>17</v>
      </c>
    </row>
    <row r="4" spans="1:3">
      <c r="A4" t="s">
        <v>82</v>
      </c>
      <c r="B4" t="s">
        <v>28</v>
      </c>
      <c r="C4" t="s">
        <v>19</v>
      </c>
    </row>
    <row r="5" spans="1:3">
      <c r="A5" t="s">
        <v>83</v>
      </c>
      <c r="B5" t="s">
        <v>27</v>
      </c>
      <c r="C5" t="s">
        <v>19</v>
      </c>
    </row>
    <row r="6" spans="1:3">
      <c r="A6" t="s">
        <v>84</v>
      </c>
      <c r="B6" t="s">
        <v>25</v>
      </c>
      <c r="C6" t="s">
        <v>17</v>
      </c>
    </row>
    <row r="7" spans="1:3">
      <c r="A7" t="s">
        <v>85</v>
      </c>
      <c r="B7" t="s">
        <v>26</v>
      </c>
      <c r="C7" t="s">
        <v>19</v>
      </c>
    </row>
    <row r="8" spans="1:3">
      <c r="A8" t="s">
        <v>76</v>
      </c>
      <c r="B8" t="s">
        <v>27</v>
      </c>
      <c r="C8" t="s">
        <v>19</v>
      </c>
    </row>
    <row r="9" spans="1:3">
      <c r="A9" t="s">
        <v>67</v>
      </c>
      <c r="B9" t="s">
        <v>23</v>
      </c>
      <c r="C9" t="s">
        <v>17</v>
      </c>
    </row>
    <row r="10" spans="1:3">
      <c r="A10" t="s">
        <v>86</v>
      </c>
      <c r="B10" t="s">
        <v>25</v>
      </c>
      <c r="C10" t="s">
        <v>17</v>
      </c>
    </row>
    <row r="11" spans="1:3">
      <c r="A11" t="s">
        <v>87</v>
      </c>
      <c r="B11" t="s">
        <v>88</v>
      </c>
      <c r="C11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C7E6-74AB-4E18-AB63-AA070391B8DB}">
  <dimension ref="A1:I15"/>
  <sheetViews>
    <sheetView workbookViewId="0">
      <selection activeCell="F1" sqref="F1"/>
    </sheetView>
  </sheetViews>
  <sheetFormatPr defaultRowHeight="16.5"/>
  <cols>
    <col min="2" max="2" width="14.375" bestFit="1" customWidth="1"/>
  </cols>
  <sheetData>
    <row r="1" spans="1:9">
      <c r="A1" t="s">
        <v>1</v>
      </c>
      <c r="B1" t="s">
        <v>2</v>
      </c>
      <c r="C1" t="s">
        <v>3</v>
      </c>
      <c r="D1" t="s">
        <v>4</v>
      </c>
      <c r="F1" t="s">
        <v>5</v>
      </c>
      <c r="G1" t="s">
        <v>2</v>
      </c>
      <c r="H1" t="s">
        <v>3</v>
      </c>
      <c r="I1" t="s">
        <v>4</v>
      </c>
    </row>
    <row r="2" spans="1:9">
      <c r="A2" t="s">
        <v>6</v>
      </c>
      <c r="B2" s="17">
        <v>140000</v>
      </c>
      <c r="C2" s="17">
        <v>170000</v>
      </c>
      <c r="D2" s="17"/>
      <c r="F2" t="s">
        <v>6</v>
      </c>
      <c r="G2" s="17">
        <v>140000</v>
      </c>
      <c r="H2" s="17">
        <v>170000</v>
      </c>
      <c r="I2" s="17">
        <v>50000</v>
      </c>
    </row>
    <row r="3" spans="1:9">
      <c r="A3" t="s">
        <v>7</v>
      </c>
      <c r="B3" s="17">
        <v>48000</v>
      </c>
      <c r="C3" s="17"/>
      <c r="D3" s="17">
        <v>30000</v>
      </c>
      <c r="F3" t="s">
        <v>7</v>
      </c>
      <c r="G3" s="17">
        <v>48000</v>
      </c>
      <c r="H3" s="17">
        <v>10000</v>
      </c>
      <c r="I3" s="17">
        <v>30000</v>
      </c>
    </row>
    <row r="4" spans="1:9">
      <c r="A4" t="s">
        <v>8</v>
      </c>
      <c r="B4" s="17"/>
      <c r="C4" s="17">
        <v>160000</v>
      </c>
      <c r="D4" s="17">
        <v>20000</v>
      </c>
      <c r="F4" t="s">
        <v>8</v>
      </c>
      <c r="G4" s="17">
        <v>92000</v>
      </c>
      <c r="H4" s="17">
        <v>160000</v>
      </c>
      <c r="I4" s="17">
        <v>20000</v>
      </c>
    </row>
    <row r="5" spans="1:9">
      <c r="A5" t="s">
        <v>9</v>
      </c>
      <c r="B5" s="17">
        <v>138000</v>
      </c>
      <c r="C5" s="17"/>
      <c r="D5" s="17"/>
      <c r="F5" t="s">
        <v>9</v>
      </c>
      <c r="G5" s="17">
        <v>138000</v>
      </c>
      <c r="H5" s="17">
        <v>244000</v>
      </c>
      <c r="I5" s="17">
        <v>68000</v>
      </c>
    </row>
    <row r="6" spans="1:9">
      <c r="A6" t="s">
        <v>10</v>
      </c>
      <c r="B6" s="17"/>
      <c r="C6" s="17">
        <v>86000</v>
      </c>
      <c r="D6" s="17">
        <v>28000</v>
      </c>
      <c r="F6" t="s">
        <v>10</v>
      </c>
      <c r="G6" s="17">
        <v>254000</v>
      </c>
      <c r="H6" s="17">
        <v>86000</v>
      </c>
      <c r="I6" s="17">
        <v>28000</v>
      </c>
    </row>
    <row r="7" spans="1:9">
      <c r="A7" t="s">
        <v>11</v>
      </c>
      <c r="B7" s="17"/>
      <c r="C7" s="17">
        <v>158000</v>
      </c>
      <c r="D7" s="17">
        <v>40000</v>
      </c>
      <c r="F7" t="s">
        <v>11</v>
      </c>
      <c r="G7" s="17">
        <v>116000</v>
      </c>
      <c r="H7" s="17">
        <v>158000</v>
      </c>
      <c r="I7" s="17">
        <v>40000</v>
      </c>
    </row>
    <row r="8" spans="1:9">
      <c r="A8" t="s">
        <v>12</v>
      </c>
      <c r="B8" s="17">
        <v>70000</v>
      </c>
      <c r="C8" s="17"/>
      <c r="D8" s="17">
        <v>100000</v>
      </c>
      <c r="F8" t="s">
        <v>12</v>
      </c>
      <c r="G8" s="17">
        <v>70000</v>
      </c>
      <c r="H8" s="17">
        <v>316000</v>
      </c>
      <c r="I8" s="17">
        <v>100000</v>
      </c>
    </row>
    <row r="9" spans="1:9">
      <c r="A9" t="s">
        <v>13</v>
      </c>
      <c r="B9" s="17"/>
      <c r="C9" s="17">
        <v>308000</v>
      </c>
      <c r="D9" s="17">
        <v>70000</v>
      </c>
      <c r="F9" t="s">
        <v>13</v>
      </c>
      <c r="G9" s="17">
        <v>46000</v>
      </c>
      <c r="H9" s="17">
        <v>308000</v>
      </c>
      <c r="I9" s="17">
        <v>70000</v>
      </c>
    </row>
    <row r="10" spans="1:9">
      <c r="A10" t="s">
        <v>14</v>
      </c>
      <c r="B10" s="17">
        <v>24000</v>
      </c>
      <c r="C10" s="17">
        <v>8000</v>
      </c>
      <c r="D10" s="17"/>
      <c r="F10" t="s">
        <v>14</v>
      </c>
      <c r="G10" s="17">
        <v>24000</v>
      </c>
      <c r="H10" s="17">
        <v>8000</v>
      </c>
      <c r="I10" s="17">
        <v>30000</v>
      </c>
    </row>
    <row r="11" spans="1:9">
      <c r="A11" t="s">
        <v>15</v>
      </c>
      <c r="B11" s="17">
        <v>0</v>
      </c>
      <c r="C11" s="17">
        <v>100000</v>
      </c>
      <c r="D11" s="17"/>
      <c r="F11" t="s">
        <v>15</v>
      </c>
      <c r="G11" s="17">
        <v>0</v>
      </c>
      <c r="H11" s="17">
        <v>100000</v>
      </c>
      <c r="I11" s="17">
        <v>15000</v>
      </c>
    </row>
    <row r="12" spans="1:9">
      <c r="A12" t="s">
        <v>16</v>
      </c>
      <c r="B12" s="17">
        <v>0</v>
      </c>
      <c r="C12" s="17"/>
      <c r="D12" s="17">
        <v>25000</v>
      </c>
      <c r="F12" t="s">
        <v>16</v>
      </c>
      <c r="G12" s="17">
        <v>0</v>
      </c>
      <c r="H12" s="17">
        <v>11000</v>
      </c>
      <c r="I12" s="17">
        <v>25000</v>
      </c>
    </row>
    <row r="13" spans="1:9">
      <c r="G13" s="17"/>
      <c r="H13" s="17"/>
      <c r="I13" s="17"/>
    </row>
    <row r="14" spans="1:9">
      <c r="G14" s="17"/>
      <c r="H14" s="17"/>
      <c r="I14" s="17"/>
    </row>
    <row r="15" spans="1:9">
      <c r="G15" s="17"/>
      <c r="H15" s="17"/>
      <c r="I15" s="1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D7973-8FAB-49FD-8D31-28EE123EFE7E}">
  <dimension ref="A1:I10"/>
  <sheetViews>
    <sheetView workbookViewId="0">
      <selection activeCell="E15" sqref="E15"/>
    </sheetView>
  </sheetViews>
  <sheetFormatPr defaultRowHeight="16.5"/>
  <sheetData>
    <row r="1" spans="1:9">
      <c r="A1" s="6" t="s">
        <v>30</v>
      </c>
      <c r="B1" t="s">
        <v>60</v>
      </c>
      <c r="C1" s="1">
        <v>40000</v>
      </c>
      <c r="E1" t="s">
        <v>61</v>
      </c>
      <c r="F1" s="1">
        <f>SUM($C1:$C4)</f>
        <v>197000</v>
      </c>
      <c r="H1" t="s">
        <v>62</v>
      </c>
      <c r="I1" s="1">
        <v>220000</v>
      </c>
    </row>
    <row r="2" spans="1:9">
      <c r="A2" s="6" t="s">
        <v>89</v>
      </c>
      <c r="B2" t="s">
        <v>60</v>
      </c>
      <c r="C2" s="1">
        <v>100000</v>
      </c>
      <c r="E2" t="s">
        <v>64</v>
      </c>
      <c r="F2" s="1">
        <f>SUM($C5:$C8)</f>
        <v>443000</v>
      </c>
    </row>
    <row r="3" spans="1:9">
      <c r="A3" s="6" t="s">
        <v>90</v>
      </c>
      <c r="B3" t="s">
        <v>68</v>
      </c>
      <c r="C3" s="1">
        <v>50000</v>
      </c>
      <c r="E3" t="s">
        <v>66</v>
      </c>
      <c r="F3" s="1">
        <f>$F1-$F2</f>
        <v>-246000</v>
      </c>
    </row>
    <row r="4" spans="1:9">
      <c r="A4" s="6" t="s">
        <v>67</v>
      </c>
      <c r="B4" t="s">
        <v>68</v>
      </c>
      <c r="C4" s="1">
        <v>7000</v>
      </c>
      <c r="E4" t="s">
        <v>14</v>
      </c>
      <c r="F4" s="1">
        <f>$F3-$I1</f>
        <v>-466000</v>
      </c>
    </row>
    <row r="5" spans="1:9">
      <c r="A5" t="s">
        <v>52</v>
      </c>
      <c r="B5" t="s">
        <v>68</v>
      </c>
      <c r="C5" s="1">
        <v>300000</v>
      </c>
    </row>
    <row r="6" spans="1:9">
      <c r="A6" t="s">
        <v>91</v>
      </c>
      <c r="B6" t="s">
        <v>71</v>
      </c>
      <c r="C6" s="1">
        <v>60000</v>
      </c>
    </row>
    <row r="7" spans="1:9">
      <c r="A7" t="s">
        <v>76</v>
      </c>
      <c r="B7" t="s">
        <v>74</v>
      </c>
      <c r="C7" s="1">
        <v>60000</v>
      </c>
    </row>
    <row r="8" spans="1:9">
      <c r="A8" t="s">
        <v>83</v>
      </c>
      <c r="B8" t="s">
        <v>74</v>
      </c>
      <c r="C8" s="1">
        <v>23000</v>
      </c>
    </row>
    <row r="9" spans="1:9">
      <c r="C9" s="1"/>
    </row>
    <row r="10" spans="1:9">
      <c r="C10" s="1"/>
    </row>
  </sheetData>
  <sortState xmlns:xlrd2="http://schemas.microsoft.com/office/spreadsheetml/2017/richdata2" ref="A1:C8">
    <sortCondition descending="1" ref="B1:B8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4B2DD-7696-430C-9991-5DA5A81F5AFD}">
  <dimension ref="A1:I10"/>
  <sheetViews>
    <sheetView workbookViewId="0">
      <selection activeCell="E4" sqref="E4"/>
    </sheetView>
  </sheetViews>
  <sheetFormatPr defaultRowHeight="16.5"/>
  <sheetData>
    <row r="1" spans="1:9">
      <c r="A1" s="6" t="s">
        <v>89</v>
      </c>
      <c r="B1" t="s">
        <v>60</v>
      </c>
      <c r="C1" s="1">
        <v>140000</v>
      </c>
      <c r="E1" t="s">
        <v>61</v>
      </c>
      <c r="F1" s="1">
        <f>SUM($C1:$C4)</f>
        <v>990000</v>
      </c>
      <c r="H1" t="s">
        <v>62</v>
      </c>
      <c r="I1" s="1">
        <v>500000</v>
      </c>
    </row>
    <row r="2" spans="1:9">
      <c r="A2" s="6" t="s">
        <v>30</v>
      </c>
      <c r="B2" t="s">
        <v>68</v>
      </c>
      <c r="C2" s="1">
        <v>150000</v>
      </c>
      <c r="E2" t="s">
        <v>64</v>
      </c>
      <c r="F2" s="1">
        <f>SUM($C5:$C7)</f>
        <v>610000</v>
      </c>
    </row>
    <row r="3" spans="1:9">
      <c r="A3" s="6" t="s">
        <v>92</v>
      </c>
      <c r="B3" t="s">
        <v>68</v>
      </c>
      <c r="C3" s="1">
        <v>300000</v>
      </c>
      <c r="E3" t="s">
        <v>66</v>
      </c>
      <c r="F3" s="1">
        <f>$F1-$F2</f>
        <v>380000</v>
      </c>
    </row>
    <row r="4" spans="1:9">
      <c r="A4" s="6" t="s">
        <v>52</v>
      </c>
      <c r="B4" t="s">
        <v>68</v>
      </c>
      <c r="C4" s="1">
        <v>400000</v>
      </c>
      <c r="E4" t="s">
        <v>14</v>
      </c>
      <c r="F4" s="1">
        <f>$F3-$I1</f>
        <v>-120000</v>
      </c>
    </row>
    <row r="5" spans="1:9">
      <c r="A5" t="s">
        <v>93</v>
      </c>
      <c r="B5" t="s">
        <v>74</v>
      </c>
      <c r="C5" s="1">
        <v>200000</v>
      </c>
    </row>
    <row r="6" spans="1:9">
      <c r="A6" t="s">
        <v>83</v>
      </c>
      <c r="B6" t="s">
        <v>74</v>
      </c>
      <c r="C6" s="1">
        <v>50000</v>
      </c>
    </row>
    <row r="7" spans="1:9">
      <c r="A7" t="s">
        <v>91</v>
      </c>
      <c r="B7" t="s">
        <v>74</v>
      </c>
      <c r="C7" s="1">
        <v>360000</v>
      </c>
    </row>
    <row r="8" spans="1:9">
      <c r="C8" s="1"/>
    </row>
    <row r="9" spans="1:9">
      <c r="C9" s="1"/>
    </row>
    <row r="10" spans="1:9">
      <c r="C10" s="1"/>
    </row>
  </sheetData>
  <sortState xmlns:xlrd2="http://schemas.microsoft.com/office/spreadsheetml/2017/richdata2" ref="A1:C7">
    <sortCondition descending="1" ref="B1:B7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87F68-2ADC-4C99-8B4E-2A2BE53EC042}">
  <dimension ref="A1:BL10"/>
  <sheetViews>
    <sheetView topLeftCell="AU1" workbookViewId="0">
      <selection activeCell="AY1" sqref="AY1:BB2"/>
    </sheetView>
  </sheetViews>
  <sheetFormatPr defaultRowHeight="16.5"/>
  <cols>
    <col min="1" max="1" width="16.125" bestFit="1" customWidth="1"/>
    <col min="3" max="3" width="16.125" bestFit="1" customWidth="1"/>
    <col min="6" max="6" width="10.125" bestFit="1" customWidth="1"/>
    <col min="8" max="8" width="14.375" bestFit="1" customWidth="1"/>
    <col min="11" max="11" width="13.5" bestFit="1" customWidth="1"/>
    <col min="13" max="13" width="10.125" bestFit="1" customWidth="1"/>
    <col min="16" max="16" width="11.75" bestFit="1" customWidth="1"/>
    <col min="18" max="18" width="10.125" bestFit="1" customWidth="1"/>
    <col min="21" max="21" width="12.375" bestFit="1" customWidth="1"/>
    <col min="33" max="33" width="14.375" bestFit="1" customWidth="1"/>
    <col min="38" max="38" width="13.5" bestFit="1" customWidth="1"/>
    <col min="51" max="51" width="15.375" bestFit="1" customWidth="1"/>
    <col min="58" max="58" width="13.5" bestFit="1" customWidth="1"/>
  </cols>
  <sheetData>
    <row r="1" spans="1:64" ht="15.75">
      <c r="A1" t="s">
        <v>29</v>
      </c>
      <c r="F1" t="s">
        <v>38</v>
      </c>
      <c r="K1" t="s">
        <v>30</v>
      </c>
      <c r="P1" t="s">
        <v>31</v>
      </c>
      <c r="U1" t="s">
        <v>94</v>
      </c>
      <c r="Z1" t="s">
        <v>95</v>
      </c>
      <c r="AE1" t="s">
        <v>96</v>
      </c>
      <c r="AJ1" t="s">
        <v>97</v>
      </c>
      <c r="AO1" t="s">
        <v>33</v>
      </c>
      <c r="AT1" t="s">
        <v>86</v>
      </c>
      <c r="AY1" t="s">
        <v>98</v>
      </c>
      <c r="BD1" t="s">
        <v>43</v>
      </c>
      <c r="BI1" t="s">
        <v>34</v>
      </c>
    </row>
    <row r="2" spans="1:64" ht="15.75">
      <c r="A2" s="2">
        <v>1000000</v>
      </c>
      <c r="B2" s="4">
        <v>1</v>
      </c>
      <c r="C2" s="3"/>
      <c r="D2" s="3"/>
      <c r="F2" s="2"/>
      <c r="G2" s="4"/>
      <c r="H2" s="2">
        <v>1000000</v>
      </c>
      <c r="I2" s="3">
        <v>1</v>
      </c>
      <c r="K2" s="2">
        <v>120000</v>
      </c>
      <c r="L2" s="4">
        <v>5</v>
      </c>
      <c r="M2" s="2"/>
      <c r="N2" s="3"/>
      <c r="P2" s="2">
        <v>850000</v>
      </c>
      <c r="Q2" s="4">
        <v>2</v>
      </c>
      <c r="R2" s="2"/>
      <c r="S2" s="3"/>
      <c r="U2" s="2"/>
      <c r="V2" s="4"/>
      <c r="W2" s="2">
        <v>160000</v>
      </c>
      <c r="X2" s="3">
        <v>4</v>
      </c>
      <c r="Z2" s="2">
        <v>20000</v>
      </c>
      <c r="AA2" s="4">
        <v>6</v>
      </c>
      <c r="AB2" s="2">
        <v>20000</v>
      </c>
      <c r="AC2" s="3">
        <v>7</v>
      </c>
      <c r="AE2" s="2">
        <v>20000</v>
      </c>
      <c r="AF2" s="4">
        <v>7</v>
      </c>
      <c r="AG2" s="2"/>
      <c r="AH2" s="3"/>
      <c r="AJ2" s="2"/>
      <c r="AK2" s="4"/>
      <c r="AL2" s="2">
        <v>9000</v>
      </c>
      <c r="AM2" s="3">
        <v>8</v>
      </c>
      <c r="AO2" s="2">
        <v>7000</v>
      </c>
      <c r="AP2" s="4">
        <v>9</v>
      </c>
      <c r="AQ2" s="2"/>
      <c r="AR2" s="3"/>
      <c r="AT2" s="2">
        <v>120000</v>
      </c>
      <c r="AU2" s="4">
        <v>14</v>
      </c>
      <c r="AV2" s="2"/>
      <c r="AW2" s="3"/>
      <c r="AY2" s="2"/>
      <c r="AZ2" s="4"/>
      <c r="BA2" s="2">
        <v>100000</v>
      </c>
      <c r="BB2" s="3">
        <v>11</v>
      </c>
      <c r="BD2" s="2">
        <v>10000</v>
      </c>
      <c r="BE2" s="4">
        <v>11</v>
      </c>
      <c r="BF2" s="2"/>
      <c r="BG2" s="3"/>
      <c r="BI2" s="2">
        <v>60000</v>
      </c>
      <c r="BJ2" s="4">
        <v>15</v>
      </c>
      <c r="BK2" s="2"/>
      <c r="BL2" s="3"/>
    </row>
    <row r="3" spans="1:64" ht="15.75">
      <c r="A3" s="1">
        <v>160000</v>
      </c>
      <c r="B3" s="5">
        <v>4</v>
      </c>
      <c r="C3" s="1"/>
      <c r="G3" s="5"/>
      <c r="H3" s="1">
        <v>120000</v>
      </c>
      <c r="I3">
        <v>3</v>
      </c>
      <c r="K3" s="1"/>
      <c r="L3" s="5"/>
      <c r="P3" s="1">
        <v>120000</v>
      </c>
      <c r="Q3" s="5">
        <v>3</v>
      </c>
      <c r="R3" s="1"/>
      <c r="U3" s="1"/>
      <c r="V3" s="5"/>
      <c r="Z3" s="1"/>
      <c r="AG3" s="1"/>
      <c r="AJ3" s="1">
        <f>AL2-7000</f>
        <v>2000</v>
      </c>
      <c r="AK3" s="5">
        <v>9</v>
      </c>
      <c r="AL3" s="1">
        <v>7000</v>
      </c>
      <c r="AM3">
        <v>9</v>
      </c>
      <c r="AQ3" s="1"/>
      <c r="BF3" s="1"/>
    </row>
    <row r="4" spans="1:64" ht="15.75">
      <c r="A4" s="1"/>
      <c r="B4" s="5"/>
      <c r="C4" s="1">
        <v>120000</v>
      </c>
      <c r="D4">
        <v>5</v>
      </c>
      <c r="F4" s="1"/>
      <c r="G4" s="5"/>
      <c r="H4" s="1">
        <v>7000</v>
      </c>
      <c r="I4">
        <v>10</v>
      </c>
      <c r="AJ4" s="1">
        <v>7000</v>
      </c>
      <c r="AK4" s="5">
        <v>10</v>
      </c>
      <c r="BD4" s="1"/>
    </row>
    <row r="5" spans="1:64" ht="15.75">
      <c r="A5" s="1"/>
      <c r="B5" s="5"/>
      <c r="C5" s="1">
        <v>20000</v>
      </c>
      <c r="D5">
        <v>6</v>
      </c>
      <c r="G5" s="5"/>
      <c r="H5" s="1">
        <v>300000</v>
      </c>
      <c r="I5">
        <v>12</v>
      </c>
    </row>
    <row r="6" spans="1:64" ht="15.75">
      <c r="A6" s="1">
        <v>30000</v>
      </c>
      <c r="B6" s="5">
        <v>12</v>
      </c>
    </row>
    <row r="7" spans="1:64" ht="15.75">
      <c r="A7" s="1"/>
      <c r="B7" s="5"/>
      <c r="C7" s="1">
        <v>120000</v>
      </c>
      <c r="D7">
        <v>14</v>
      </c>
    </row>
    <row r="8" spans="1:64" ht="15.75">
      <c r="A8" s="1"/>
      <c r="B8" s="5"/>
      <c r="C8" s="1">
        <v>60000</v>
      </c>
      <c r="D8">
        <v>15</v>
      </c>
    </row>
    <row r="9" spans="1:64" ht="15.75">
      <c r="A9" s="1"/>
    </row>
    <row r="10" spans="1:64" ht="15.75">
      <c r="C10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DEF84-B9AF-4D4D-BEBE-19DB0E442104}">
  <dimension ref="A1:Z5"/>
  <sheetViews>
    <sheetView workbookViewId="0"/>
  </sheetViews>
  <sheetFormatPr defaultRowHeight="16.5"/>
  <cols>
    <col min="1" max="1" width="22.875" bestFit="1" customWidth="1"/>
    <col min="3" max="3" width="13.5" bestFit="1" customWidth="1"/>
    <col min="8" max="8" width="10.125" bestFit="1" customWidth="1"/>
    <col min="10" max="11" width="10.125" bestFit="1" customWidth="1"/>
    <col min="13" max="13" width="10.125" bestFit="1" customWidth="1"/>
    <col min="65" max="65" width="22.875" bestFit="1" customWidth="1"/>
  </cols>
  <sheetData>
    <row r="1" spans="1:26">
      <c r="A1" t="s">
        <v>99</v>
      </c>
      <c r="C1" t="s">
        <v>29</v>
      </c>
      <c r="H1" t="s">
        <v>38</v>
      </c>
      <c r="M1" t="s">
        <v>100</v>
      </c>
      <c r="R1" t="s">
        <v>101</v>
      </c>
      <c r="W1" t="s">
        <v>102</v>
      </c>
    </row>
    <row r="2" spans="1:26">
      <c r="A2" t="s">
        <v>103</v>
      </c>
      <c r="C2" s="2">
        <v>500000</v>
      </c>
      <c r="D2" s="4">
        <v>1</v>
      </c>
      <c r="E2" s="2"/>
      <c r="F2" s="3"/>
      <c r="H2" s="2"/>
      <c r="I2" s="4"/>
      <c r="J2" s="2">
        <v>500000</v>
      </c>
      <c r="K2" s="3">
        <v>1</v>
      </c>
      <c r="M2" s="2">
        <v>20000</v>
      </c>
      <c r="N2" s="4">
        <v>2</v>
      </c>
      <c r="O2" s="2"/>
      <c r="P2" s="3"/>
      <c r="R2" s="2"/>
      <c r="S2" s="4"/>
      <c r="T2" s="2">
        <v>10000</v>
      </c>
      <c r="U2" s="3">
        <v>4</v>
      </c>
      <c r="W2" s="2">
        <v>10000</v>
      </c>
      <c r="X2" s="4">
        <v>4</v>
      </c>
      <c r="Y2" s="2"/>
      <c r="Z2" s="3"/>
    </row>
    <row r="3" spans="1:26">
      <c r="A3" t="s">
        <v>104</v>
      </c>
      <c r="D3" s="5"/>
      <c r="E3" s="1">
        <v>20000</v>
      </c>
      <c r="F3">
        <v>2</v>
      </c>
      <c r="I3" s="5"/>
      <c r="J3" s="1">
        <v>1000000</v>
      </c>
      <c r="K3">
        <v>3</v>
      </c>
      <c r="M3" s="1">
        <v>1000000</v>
      </c>
      <c r="N3" s="5">
        <v>3</v>
      </c>
    </row>
    <row r="4" spans="1:26">
      <c r="A4" t="s">
        <v>105</v>
      </c>
    </row>
    <row r="5" spans="1:26">
      <c r="A5" t="s">
        <v>106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C4696-D8BF-4DC1-B1DC-D6979F885572}">
  <dimension ref="A1:AD28"/>
  <sheetViews>
    <sheetView workbookViewId="0">
      <selection activeCell="P4" sqref="P4"/>
    </sheetView>
  </sheetViews>
  <sheetFormatPr defaultRowHeight="16.5"/>
  <cols>
    <col min="1" max="1" width="9.25" bestFit="1" customWidth="1"/>
    <col min="2" max="2" width="13.5" bestFit="1" customWidth="1"/>
    <col min="4" max="4" width="9.25" bestFit="1" customWidth="1"/>
    <col min="8" max="8" width="11.75" bestFit="1" customWidth="1"/>
    <col min="15" max="16" width="11.75" bestFit="1" customWidth="1"/>
    <col min="43" max="43" width="9.25" bestFit="1" customWidth="1"/>
    <col min="53" max="53" width="9.25" bestFit="1" customWidth="1"/>
    <col min="57" max="57" width="9.25" bestFit="1" customWidth="1"/>
  </cols>
  <sheetData>
    <row r="1" spans="1:30">
      <c r="A1" t="s">
        <v>107</v>
      </c>
      <c r="O1" t="s">
        <v>108</v>
      </c>
    </row>
    <row r="3" spans="1:30">
      <c r="A3" t="s">
        <v>29</v>
      </c>
      <c r="H3" t="s">
        <v>38</v>
      </c>
      <c r="O3" s="15"/>
      <c r="P3" s="3" t="s">
        <v>109</v>
      </c>
      <c r="Q3" s="4"/>
    </row>
    <row r="4" spans="1:30">
      <c r="A4" s="7">
        <v>44228</v>
      </c>
      <c r="B4" s="2">
        <f>L4</f>
        <v>400000</v>
      </c>
      <c r="C4" s="4">
        <v>1</v>
      </c>
      <c r="D4" s="3"/>
      <c r="E4" s="3"/>
      <c r="F4" s="3"/>
      <c r="H4" s="3"/>
      <c r="I4" s="3"/>
      <c r="J4" s="4"/>
      <c r="K4" s="7">
        <v>44228</v>
      </c>
      <c r="L4" s="2">
        <v>400000</v>
      </c>
      <c r="M4" s="3">
        <v>1</v>
      </c>
      <c r="O4" s="14"/>
      <c r="P4" t="s">
        <v>108</v>
      </c>
      <c r="Q4" s="5"/>
    </row>
    <row r="5" spans="1:30">
      <c r="C5" s="5"/>
      <c r="D5" s="8">
        <v>44228</v>
      </c>
      <c r="E5" s="1">
        <v>3600</v>
      </c>
      <c r="F5">
        <v>2</v>
      </c>
      <c r="O5" s="26"/>
      <c r="P5" s="8" t="s">
        <v>110</v>
      </c>
      <c r="Q5" s="5"/>
      <c r="V5" s="8"/>
      <c r="W5" s="1"/>
      <c r="AC5" s="8"/>
      <c r="AD5" s="1"/>
    </row>
    <row r="6" spans="1:30">
      <c r="C6" s="5"/>
      <c r="D6" s="8">
        <v>44228</v>
      </c>
      <c r="E6" s="1">
        <v>120000</v>
      </c>
      <c r="F6">
        <v>2</v>
      </c>
      <c r="H6" t="s">
        <v>111</v>
      </c>
      <c r="O6" s="15" t="s">
        <v>112</v>
      </c>
      <c r="P6" s="3" t="s">
        <v>113</v>
      </c>
      <c r="Q6" s="4" t="s">
        <v>114</v>
      </c>
    </row>
    <row r="7" spans="1:30">
      <c r="C7" s="5"/>
      <c r="D7" s="8">
        <v>44229</v>
      </c>
      <c r="E7" s="1">
        <v>14000</v>
      </c>
      <c r="F7">
        <v>3</v>
      </c>
      <c r="H7" s="3"/>
      <c r="I7" s="3"/>
      <c r="J7" s="4"/>
      <c r="K7" s="7">
        <v>44229</v>
      </c>
      <c r="L7" s="2">
        <v>160000</v>
      </c>
      <c r="M7" s="3">
        <v>3</v>
      </c>
      <c r="O7" s="15" t="s">
        <v>29</v>
      </c>
      <c r="P7" s="25">
        <f>SUM(B4,B8)-SUM(E5,E6,E7,E9,E10)</f>
        <v>157400</v>
      </c>
      <c r="Q7" s="27"/>
    </row>
    <row r="8" spans="1:30">
      <c r="A8" s="8">
        <v>44241</v>
      </c>
      <c r="B8" s="1">
        <v>95000</v>
      </c>
      <c r="C8" s="5">
        <v>5</v>
      </c>
      <c r="O8" s="14" t="s">
        <v>96</v>
      </c>
      <c r="P8" s="17">
        <v>20000</v>
      </c>
      <c r="Q8" s="28"/>
    </row>
    <row r="9" spans="1:30">
      <c r="C9" s="5"/>
      <c r="D9" s="8">
        <v>44245</v>
      </c>
      <c r="E9" s="1">
        <v>20000</v>
      </c>
      <c r="F9">
        <v>6</v>
      </c>
      <c r="H9" t="s">
        <v>115</v>
      </c>
      <c r="O9" s="14" t="s">
        <v>116</v>
      </c>
      <c r="P9" s="17">
        <v>3600</v>
      </c>
      <c r="Q9" s="28"/>
    </row>
    <row r="10" spans="1:30">
      <c r="C10" s="5"/>
      <c r="D10" s="8">
        <v>44255</v>
      </c>
      <c r="E10" s="1">
        <v>180000</v>
      </c>
      <c r="F10">
        <v>8</v>
      </c>
      <c r="H10" s="7">
        <v>44250</v>
      </c>
      <c r="I10" s="2">
        <v>130000</v>
      </c>
      <c r="J10" s="4">
        <v>7</v>
      </c>
      <c r="K10" s="7"/>
      <c r="L10" s="2"/>
      <c r="M10" s="3"/>
      <c r="O10" s="14" t="s">
        <v>117</v>
      </c>
      <c r="P10" s="17">
        <v>140000</v>
      </c>
      <c r="Q10" s="28"/>
    </row>
    <row r="11" spans="1:30">
      <c r="O11" s="14" t="s">
        <v>118</v>
      </c>
      <c r="P11" s="17">
        <v>160000</v>
      </c>
      <c r="Q11" s="28"/>
    </row>
    <row r="12" spans="1:30">
      <c r="A12" t="s">
        <v>96</v>
      </c>
      <c r="H12" t="s">
        <v>119</v>
      </c>
      <c r="O12" s="14" t="s">
        <v>86</v>
      </c>
      <c r="P12" s="17">
        <v>180000</v>
      </c>
      <c r="Q12" s="28"/>
    </row>
    <row r="13" spans="1:30">
      <c r="A13" s="7">
        <v>44228</v>
      </c>
      <c r="B13" s="2">
        <v>20000</v>
      </c>
      <c r="C13" s="4">
        <v>6</v>
      </c>
      <c r="D13" s="7"/>
      <c r="E13" s="2"/>
      <c r="F13" s="3"/>
      <c r="H13" s="7"/>
      <c r="I13" s="2"/>
      <c r="J13" s="4"/>
      <c r="K13" s="7">
        <v>44250</v>
      </c>
      <c r="L13" s="2">
        <v>130000</v>
      </c>
      <c r="M13" s="3">
        <v>7</v>
      </c>
      <c r="O13" s="14" t="s">
        <v>34</v>
      </c>
      <c r="P13" s="17">
        <v>120000</v>
      </c>
      <c r="Q13" s="28"/>
    </row>
    <row r="14" spans="1:30">
      <c r="J14" s="5"/>
      <c r="K14" s="8">
        <v>44241</v>
      </c>
      <c r="L14" s="1">
        <v>95000</v>
      </c>
      <c r="M14">
        <v>5</v>
      </c>
      <c r="O14" s="14" t="s">
        <v>111</v>
      </c>
      <c r="P14" s="17"/>
      <c r="Q14" s="28">
        <v>160000</v>
      </c>
    </row>
    <row r="15" spans="1:30">
      <c r="A15" t="s">
        <v>116</v>
      </c>
      <c r="O15" s="14" t="s">
        <v>115</v>
      </c>
      <c r="P15" s="17">
        <v>130000</v>
      </c>
      <c r="Q15" s="28"/>
    </row>
    <row r="16" spans="1:30">
      <c r="A16" s="7">
        <v>44228</v>
      </c>
      <c r="B16" s="2">
        <v>3600</v>
      </c>
      <c r="C16" s="4">
        <v>2</v>
      </c>
      <c r="D16" s="7"/>
      <c r="E16" s="2"/>
      <c r="F16" s="3"/>
      <c r="O16" s="14" t="s">
        <v>119</v>
      </c>
      <c r="P16" s="17"/>
      <c r="Q16" s="28">
        <f>SUM(L13,L14)</f>
        <v>225000</v>
      </c>
    </row>
    <row r="17" spans="1:17">
      <c r="O17" s="29" t="s">
        <v>38</v>
      </c>
      <c r="P17" s="30"/>
      <c r="Q17" s="31">
        <v>400000</v>
      </c>
    </row>
    <row r="18" spans="1:17">
      <c r="A18" t="s">
        <v>117</v>
      </c>
    </row>
    <row r="19" spans="1:17">
      <c r="A19" s="7">
        <v>44229</v>
      </c>
      <c r="B19" s="2">
        <v>140000</v>
      </c>
      <c r="C19" s="4">
        <v>4</v>
      </c>
      <c r="D19" s="7"/>
      <c r="E19" s="2"/>
      <c r="F19" s="3"/>
    </row>
    <row r="21" spans="1:17">
      <c r="A21" t="s">
        <v>118</v>
      </c>
    </row>
    <row r="22" spans="1:17">
      <c r="A22" s="7">
        <v>44229</v>
      </c>
      <c r="B22" s="2">
        <v>160000</v>
      </c>
      <c r="C22" s="4">
        <v>3</v>
      </c>
      <c r="D22" s="7"/>
      <c r="E22" s="2"/>
      <c r="F22" s="3"/>
    </row>
    <row r="24" spans="1:17">
      <c r="A24" t="s">
        <v>86</v>
      </c>
    </row>
    <row r="25" spans="1:17">
      <c r="A25" s="7">
        <v>44255</v>
      </c>
      <c r="B25" s="2">
        <v>180000</v>
      </c>
      <c r="C25" s="4">
        <v>8</v>
      </c>
      <c r="D25" s="7"/>
      <c r="E25" s="2"/>
      <c r="F25" s="3"/>
    </row>
    <row r="27" spans="1:17">
      <c r="A27" t="s">
        <v>34</v>
      </c>
    </row>
    <row r="28" spans="1:17">
      <c r="A28" s="7">
        <v>44228</v>
      </c>
      <c r="B28" s="2">
        <v>120000</v>
      </c>
      <c r="C28" s="4">
        <v>2</v>
      </c>
      <c r="D28" s="7"/>
      <c r="E28" s="2"/>
      <c r="F28" s="3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3C02A-1AFF-44C5-9A07-2E24C6E26143}">
  <dimension ref="A1:AD28"/>
  <sheetViews>
    <sheetView topLeftCell="B11" workbookViewId="0">
      <selection activeCell="N30" sqref="N30"/>
    </sheetView>
  </sheetViews>
  <sheetFormatPr defaultRowHeight="16.5"/>
  <cols>
    <col min="1" max="1" width="14" bestFit="1" customWidth="1"/>
    <col min="2" max="2" width="13.5" bestFit="1" customWidth="1"/>
    <col min="4" max="4" width="10.125" bestFit="1" customWidth="1"/>
    <col min="8" max="8" width="18.5" bestFit="1" customWidth="1"/>
    <col min="9" max="9" width="10.125" bestFit="1" customWidth="1"/>
    <col min="11" max="11" width="10.125" bestFit="1" customWidth="1"/>
    <col min="15" max="15" width="18.5" bestFit="1" customWidth="1"/>
    <col min="16" max="16" width="11.75" bestFit="1" customWidth="1"/>
    <col min="43" max="43" width="9.25" bestFit="1" customWidth="1"/>
    <col min="53" max="53" width="9.25" bestFit="1" customWidth="1"/>
    <col min="57" max="57" width="9.25" bestFit="1" customWidth="1"/>
  </cols>
  <sheetData>
    <row r="1" spans="1:30">
      <c r="A1" t="s">
        <v>107</v>
      </c>
      <c r="O1" t="s">
        <v>108</v>
      </c>
    </row>
    <row r="3" spans="1:30">
      <c r="A3" t="s">
        <v>29</v>
      </c>
      <c r="H3" t="s">
        <v>38</v>
      </c>
      <c r="O3" s="15"/>
      <c r="P3" s="3" t="s">
        <v>120</v>
      </c>
      <c r="Q3" s="4"/>
    </row>
    <row r="4" spans="1:30">
      <c r="A4" s="7">
        <v>44105</v>
      </c>
      <c r="B4" s="25">
        <v>200000</v>
      </c>
      <c r="C4" s="4">
        <v>1</v>
      </c>
      <c r="D4" s="3"/>
      <c r="E4" s="25"/>
      <c r="F4" s="3"/>
      <c r="H4" s="3"/>
      <c r="I4" s="3"/>
      <c r="J4" s="4"/>
      <c r="K4" s="7">
        <v>44105</v>
      </c>
      <c r="L4" s="2">
        <v>200000</v>
      </c>
      <c r="M4" s="3">
        <v>1</v>
      </c>
      <c r="O4" s="14"/>
      <c r="P4" t="s">
        <v>108</v>
      </c>
      <c r="Q4" s="5"/>
    </row>
    <row r="5" spans="1:30">
      <c r="B5" s="17"/>
      <c r="C5" s="5"/>
      <c r="D5" s="8">
        <v>44106</v>
      </c>
      <c r="E5" s="17">
        <v>80000</v>
      </c>
      <c r="F5">
        <v>2</v>
      </c>
      <c r="O5" s="26"/>
      <c r="P5" s="8">
        <v>44135</v>
      </c>
      <c r="Q5" s="5"/>
      <c r="V5" s="8"/>
      <c r="W5" s="1"/>
      <c r="AC5" s="8"/>
      <c r="AD5" s="1"/>
    </row>
    <row r="6" spans="1:30">
      <c r="B6" s="17"/>
      <c r="C6" s="5"/>
      <c r="D6" s="8">
        <v>44106</v>
      </c>
      <c r="E6" s="17">
        <v>18000</v>
      </c>
      <c r="F6">
        <v>3</v>
      </c>
      <c r="H6" t="s">
        <v>121</v>
      </c>
      <c r="O6" s="15" t="s">
        <v>112</v>
      </c>
      <c r="P6" s="3" t="s">
        <v>113</v>
      </c>
      <c r="Q6" s="4" t="s">
        <v>114</v>
      </c>
    </row>
    <row r="7" spans="1:30">
      <c r="A7" s="8">
        <v>44119</v>
      </c>
      <c r="B7" s="17">
        <v>50000</v>
      </c>
      <c r="C7" s="5">
        <v>5</v>
      </c>
      <c r="D7" s="8"/>
      <c r="E7" s="17"/>
      <c r="H7" s="3"/>
      <c r="I7" s="3"/>
      <c r="J7" s="4"/>
      <c r="K7" s="7">
        <v>44106</v>
      </c>
      <c r="L7" s="2">
        <v>320000</v>
      </c>
      <c r="M7" s="3">
        <v>2</v>
      </c>
      <c r="O7" s="15" t="s">
        <v>29</v>
      </c>
      <c r="P7" s="25">
        <f>SUM(B4,B7)-SUM(E5,E6,E8,E9,E10)</f>
        <v>70000</v>
      </c>
      <c r="Q7" s="27"/>
    </row>
    <row r="8" spans="1:30">
      <c r="A8" s="8"/>
      <c r="B8" s="17"/>
      <c r="C8" s="5"/>
      <c r="D8" s="8">
        <v>44125</v>
      </c>
      <c r="E8" s="17">
        <v>4000</v>
      </c>
      <c r="F8">
        <v>7</v>
      </c>
      <c r="O8" s="14" t="s">
        <v>122</v>
      </c>
      <c r="P8" s="17">
        <v>400000</v>
      </c>
      <c r="Q8" s="28"/>
    </row>
    <row r="9" spans="1:30">
      <c r="B9" s="17"/>
      <c r="C9" s="5"/>
      <c r="D9" s="8">
        <v>44134</v>
      </c>
      <c r="E9" s="17">
        <v>8000</v>
      </c>
      <c r="F9">
        <v>8</v>
      </c>
      <c r="H9" t="s">
        <v>123</v>
      </c>
      <c r="O9" s="14" t="s">
        <v>116</v>
      </c>
      <c r="P9" s="17">
        <v>18000</v>
      </c>
      <c r="Q9" s="28"/>
    </row>
    <row r="10" spans="1:30">
      <c r="B10" s="17"/>
      <c r="C10" s="5"/>
      <c r="D10" s="8">
        <v>44135</v>
      </c>
      <c r="E10" s="17">
        <v>70000</v>
      </c>
      <c r="F10">
        <v>9</v>
      </c>
      <c r="H10" s="3"/>
      <c r="I10" s="3"/>
      <c r="J10" s="4"/>
      <c r="K10" s="7">
        <v>44112</v>
      </c>
      <c r="L10" s="2">
        <v>3000</v>
      </c>
      <c r="M10" s="3">
        <v>4</v>
      </c>
      <c r="O10" s="14" t="s">
        <v>117</v>
      </c>
      <c r="P10" s="17">
        <v>3000</v>
      </c>
      <c r="Q10" s="28"/>
    </row>
    <row r="11" spans="1:30">
      <c r="O11" s="14" t="s">
        <v>33</v>
      </c>
      <c r="P11" s="17">
        <v>4000</v>
      </c>
      <c r="Q11" s="28"/>
    </row>
    <row r="12" spans="1:30">
      <c r="A12" t="s">
        <v>122</v>
      </c>
      <c r="H12" t="s">
        <v>124</v>
      </c>
      <c r="O12" s="14" t="s">
        <v>96</v>
      </c>
      <c r="P12" s="17">
        <v>6000</v>
      </c>
      <c r="Q12" s="28"/>
    </row>
    <row r="13" spans="1:30">
      <c r="A13" s="7">
        <v>44106</v>
      </c>
      <c r="B13" s="2">
        <v>400000</v>
      </c>
      <c r="C13" s="4">
        <v>2</v>
      </c>
      <c r="D13" s="7"/>
      <c r="E13" s="2"/>
      <c r="F13" s="3"/>
      <c r="H13" s="7">
        <v>44121</v>
      </c>
      <c r="I13" s="2">
        <v>100000</v>
      </c>
      <c r="J13" s="4">
        <v>6</v>
      </c>
      <c r="K13" s="7"/>
      <c r="L13" s="2"/>
      <c r="M13" s="3"/>
      <c r="O13" s="14" t="s">
        <v>86</v>
      </c>
      <c r="P13" s="17">
        <v>70000</v>
      </c>
      <c r="Q13" s="28"/>
    </row>
    <row r="14" spans="1:30">
      <c r="O14" s="14" t="s">
        <v>38</v>
      </c>
      <c r="P14" s="17"/>
      <c r="Q14" s="28">
        <v>200000</v>
      </c>
    </row>
    <row r="15" spans="1:30">
      <c r="A15" t="s">
        <v>116</v>
      </c>
      <c r="H15" t="s">
        <v>125</v>
      </c>
      <c r="O15" s="14" t="s">
        <v>121</v>
      </c>
      <c r="P15" s="17"/>
      <c r="Q15" s="28">
        <v>320000</v>
      </c>
    </row>
    <row r="16" spans="1:30">
      <c r="A16" s="7">
        <v>44106</v>
      </c>
      <c r="B16" s="2">
        <v>18000</v>
      </c>
      <c r="C16" s="4">
        <v>3</v>
      </c>
      <c r="D16" s="7"/>
      <c r="E16" s="2"/>
      <c r="F16" s="3"/>
      <c r="H16" s="7"/>
      <c r="I16" s="2"/>
      <c r="J16" s="4"/>
      <c r="K16" s="7">
        <v>44119</v>
      </c>
      <c r="L16" s="2">
        <v>50000</v>
      </c>
      <c r="M16" s="3">
        <v>5</v>
      </c>
      <c r="O16" s="14" t="s">
        <v>123</v>
      </c>
      <c r="Q16" s="5">
        <v>3000</v>
      </c>
    </row>
    <row r="17" spans="1:17">
      <c r="J17" s="5"/>
      <c r="K17" s="8">
        <v>44121</v>
      </c>
      <c r="L17" s="1">
        <v>100000</v>
      </c>
      <c r="M17">
        <v>6</v>
      </c>
      <c r="O17" s="14" t="s">
        <v>124</v>
      </c>
      <c r="P17" s="17">
        <v>100000</v>
      </c>
      <c r="Q17" s="28"/>
    </row>
    <row r="18" spans="1:17">
      <c r="A18" t="s">
        <v>117</v>
      </c>
      <c r="O18" s="29" t="s">
        <v>125</v>
      </c>
      <c r="P18" s="30"/>
      <c r="Q18" s="31">
        <f>SUM(L16,L17)</f>
        <v>150000</v>
      </c>
    </row>
    <row r="19" spans="1:17">
      <c r="A19" s="7">
        <v>44112</v>
      </c>
      <c r="B19" s="2">
        <v>3000</v>
      </c>
      <c r="C19" s="4">
        <v>4</v>
      </c>
      <c r="D19" s="7"/>
      <c r="E19" s="2"/>
      <c r="F19" s="3"/>
    </row>
    <row r="21" spans="1:17">
      <c r="A21" t="s">
        <v>33</v>
      </c>
    </row>
    <row r="22" spans="1:17">
      <c r="A22" s="7">
        <v>44125</v>
      </c>
      <c r="B22" s="2">
        <v>4000</v>
      </c>
      <c r="C22" s="4">
        <v>7</v>
      </c>
      <c r="D22" s="7"/>
      <c r="E22" s="2"/>
      <c r="F22" s="3"/>
    </row>
    <row r="24" spans="1:17">
      <c r="A24" t="s">
        <v>96</v>
      </c>
    </row>
    <row r="25" spans="1:17">
      <c r="A25" s="7">
        <v>44134</v>
      </c>
      <c r="B25" s="2">
        <v>6000</v>
      </c>
      <c r="C25" s="4">
        <v>8</v>
      </c>
      <c r="D25" s="7"/>
      <c r="E25" s="2"/>
      <c r="F25" s="3"/>
    </row>
    <row r="27" spans="1:17">
      <c r="A27" t="s">
        <v>86</v>
      </c>
    </row>
    <row r="28" spans="1:17">
      <c r="A28" s="7">
        <v>44135</v>
      </c>
      <c r="B28" s="2">
        <v>70000</v>
      </c>
      <c r="C28" s="4">
        <v>9</v>
      </c>
      <c r="D28" s="7"/>
      <c r="E28" s="2"/>
      <c r="F28" s="3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B47ED-E208-4B24-9D4F-72293E27268B}">
  <dimension ref="A1:AD27"/>
  <sheetViews>
    <sheetView topLeftCell="B1" workbookViewId="0">
      <selection activeCell="O1" sqref="O1"/>
    </sheetView>
  </sheetViews>
  <sheetFormatPr defaultRowHeight="16.5"/>
  <cols>
    <col min="1" max="1" width="14" bestFit="1" customWidth="1"/>
    <col min="2" max="2" width="13.5" bestFit="1" customWidth="1"/>
    <col min="4" max="4" width="10.125" bestFit="1" customWidth="1"/>
    <col min="8" max="8" width="18.5" bestFit="1" customWidth="1"/>
    <col min="9" max="9" width="13.5" bestFit="1" customWidth="1"/>
    <col min="11" max="11" width="10.125" bestFit="1" customWidth="1"/>
    <col min="15" max="15" width="18.5" bestFit="1" customWidth="1"/>
    <col min="16" max="16" width="11.75" bestFit="1" customWidth="1"/>
    <col min="43" max="43" width="9.25" bestFit="1" customWidth="1"/>
    <col min="53" max="53" width="9.25" bestFit="1" customWidth="1"/>
    <col min="57" max="57" width="9.25" bestFit="1" customWidth="1"/>
  </cols>
  <sheetData>
    <row r="1" spans="1:30">
      <c r="A1" t="s">
        <v>107</v>
      </c>
      <c r="O1" t="s">
        <v>108</v>
      </c>
    </row>
    <row r="3" spans="1:30">
      <c r="A3" t="s">
        <v>29</v>
      </c>
      <c r="H3" t="s">
        <v>38</v>
      </c>
      <c r="O3" s="15"/>
      <c r="P3" s="3" t="s">
        <v>126</v>
      </c>
      <c r="Q3" s="4"/>
    </row>
    <row r="4" spans="1:30">
      <c r="A4" s="7">
        <v>44105</v>
      </c>
      <c r="B4" s="25">
        <v>200000</v>
      </c>
      <c r="C4" s="4">
        <v>1</v>
      </c>
      <c r="D4" s="3"/>
      <c r="E4" s="25"/>
      <c r="F4" s="3"/>
      <c r="H4" s="3"/>
      <c r="I4" s="3"/>
      <c r="J4" s="4"/>
      <c r="K4" s="7">
        <v>44105</v>
      </c>
      <c r="L4" s="2">
        <v>200000</v>
      </c>
      <c r="M4" s="3">
        <v>1</v>
      </c>
      <c r="O4" s="14"/>
      <c r="P4" t="s">
        <v>108</v>
      </c>
      <c r="Q4" s="5"/>
    </row>
    <row r="5" spans="1:30">
      <c r="B5" s="17"/>
      <c r="C5" s="5"/>
      <c r="D5" s="8">
        <v>44105</v>
      </c>
      <c r="E5" s="17">
        <v>30000</v>
      </c>
      <c r="F5">
        <v>2</v>
      </c>
      <c r="O5" s="26"/>
      <c r="P5" s="8">
        <v>44135</v>
      </c>
      <c r="Q5" s="5"/>
      <c r="V5" s="8"/>
      <c r="W5" s="1"/>
      <c r="AC5" s="8"/>
      <c r="AD5" s="1"/>
    </row>
    <row r="6" spans="1:30">
      <c r="B6" s="17"/>
      <c r="C6" s="5"/>
      <c r="D6" s="8">
        <v>44109</v>
      </c>
      <c r="E6" s="17">
        <v>90000</v>
      </c>
      <c r="F6">
        <v>3</v>
      </c>
      <c r="H6" t="s">
        <v>127</v>
      </c>
      <c r="O6" s="15" t="s">
        <v>112</v>
      </c>
      <c r="P6" s="3" t="s">
        <v>113</v>
      </c>
      <c r="Q6" s="4" t="s">
        <v>114</v>
      </c>
    </row>
    <row r="7" spans="1:30">
      <c r="A7" s="8"/>
      <c r="B7" s="17"/>
      <c r="C7" s="5"/>
      <c r="D7" s="8">
        <v>44115</v>
      </c>
      <c r="E7" s="17">
        <v>3000</v>
      </c>
      <c r="F7">
        <v>5</v>
      </c>
      <c r="H7" s="7">
        <v>44115</v>
      </c>
      <c r="I7" s="25">
        <v>3000</v>
      </c>
      <c r="J7" s="4">
        <v>5</v>
      </c>
      <c r="K7" s="7">
        <v>44111</v>
      </c>
      <c r="L7" s="2">
        <v>3000</v>
      </c>
      <c r="M7" s="3">
        <v>4</v>
      </c>
      <c r="O7" s="15" t="s">
        <v>29</v>
      </c>
      <c r="P7" s="25">
        <f>SUM(B4,B8,B9,B12)-SUM(E5,E6,E7,E10,E11)</f>
        <v>115600</v>
      </c>
      <c r="Q7" s="27"/>
    </row>
    <row r="8" spans="1:30">
      <c r="A8" s="8">
        <v>44119</v>
      </c>
      <c r="B8" s="17">
        <v>20000</v>
      </c>
      <c r="C8" s="5">
        <v>6</v>
      </c>
      <c r="D8" s="8"/>
      <c r="E8" s="17"/>
      <c r="O8" s="14" t="s">
        <v>34</v>
      </c>
      <c r="P8" s="17">
        <v>30000</v>
      </c>
      <c r="Q8" s="28"/>
    </row>
    <row r="9" spans="1:30">
      <c r="A9" s="8">
        <v>44120</v>
      </c>
      <c r="B9" s="17">
        <v>8000</v>
      </c>
      <c r="C9" s="5">
        <v>7</v>
      </c>
      <c r="D9" s="8"/>
      <c r="E9" s="17"/>
      <c r="O9" s="14" t="s">
        <v>128</v>
      </c>
      <c r="P9" s="17">
        <v>90000</v>
      </c>
      <c r="Q9" s="28"/>
    </row>
    <row r="10" spans="1:30">
      <c r="B10" s="17"/>
      <c r="C10" s="5"/>
      <c r="D10" s="8">
        <v>44122</v>
      </c>
      <c r="E10" s="17">
        <v>17000</v>
      </c>
      <c r="F10">
        <v>8</v>
      </c>
      <c r="H10" s="3"/>
      <c r="I10" s="3"/>
      <c r="J10" s="4"/>
      <c r="K10" s="7"/>
      <c r="L10" s="2"/>
      <c r="M10" s="3"/>
      <c r="O10" s="14" t="s">
        <v>129</v>
      </c>
      <c r="P10" s="17">
        <v>3000</v>
      </c>
      <c r="Q10" s="28"/>
    </row>
    <row r="11" spans="1:30">
      <c r="D11" s="26">
        <v>44123</v>
      </c>
      <c r="E11">
        <v>400</v>
      </c>
      <c r="F11">
        <v>9</v>
      </c>
      <c r="O11" s="14" t="s">
        <v>96</v>
      </c>
      <c r="P11" s="17">
        <v>400</v>
      </c>
      <c r="Q11" s="28"/>
    </row>
    <row r="12" spans="1:30">
      <c r="A12" s="8">
        <v>44135</v>
      </c>
      <c r="B12">
        <v>28000</v>
      </c>
      <c r="C12">
        <v>10</v>
      </c>
      <c r="D12" s="14"/>
      <c r="H12" t="s">
        <v>130</v>
      </c>
      <c r="O12" s="14" t="s">
        <v>86</v>
      </c>
      <c r="P12" s="17">
        <v>17000</v>
      </c>
      <c r="Q12" s="28"/>
    </row>
    <row r="13" spans="1:30">
      <c r="H13" s="7">
        <v>44119</v>
      </c>
      <c r="I13" s="2">
        <v>10000</v>
      </c>
      <c r="J13" s="4">
        <v>6</v>
      </c>
      <c r="K13" s="7">
        <v>44120</v>
      </c>
      <c r="L13" s="2">
        <v>8000</v>
      </c>
      <c r="M13" s="3">
        <v>7</v>
      </c>
      <c r="O13" s="14" t="s">
        <v>38</v>
      </c>
      <c r="P13" s="17"/>
      <c r="Q13" s="28">
        <v>200000</v>
      </c>
    </row>
    <row r="14" spans="1:30">
      <c r="A14" t="s">
        <v>34</v>
      </c>
      <c r="H14" s="8">
        <v>44135</v>
      </c>
      <c r="I14" s="17">
        <v>12000</v>
      </c>
      <c r="J14">
        <v>10</v>
      </c>
      <c r="K14" s="26"/>
      <c r="O14" s="14" t="s">
        <v>127</v>
      </c>
      <c r="P14" s="17"/>
      <c r="Q14" s="28">
        <v>0</v>
      </c>
    </row>
    <row r="15" spans="1:30">
      <c r="A15" s="7">
        <v>44105</v>
      </c>
      <c r="B15" s="2">
        <v>30000</v>
      </c>
      <c r="C15" s="4">
        <v>2</v>
      </c>
      <c r="D15" s="7"/>
      <c r="E15" s="2"/>
      <c r="F15" s="3"/>
      <c r="O15" s="14" t="s">
        <v>130</v>
      </c>
      <c r="P15">
        <v>14000</v>
      </c>
      <c r="Q15" s="5"/>
    </row>
    <row r="16" spans="1:30">
      <c r="H16" t="s">
        <v>131</v>
      </c>
      <c r="O16" s="29" t="s">
        <v>131</v>
      </c>
      <c r="P16" s="30"/>
      <c r="Q16" s="31">
        <f>SUM(L17,L18)</f>
        <v>70000</v>
      </c>
    </row>
    <row r="17" spans="1:17">
      <c r="A17" t="s">
        <v>128</v>
      </c>
      <c r="H17" s="7"/>
      <c r="I17" s="2"/>
      <c r="J17" s="4"/>
      <c r="K17" s="7">
        <v>44119</v>
      </c>
      <c r="L17" s="2">
        <v>30000</v>
      </c>
      <c r="M17" s="3">
        <v>6</v>
      </c>
      <c r="P17" s="17"/>
      <c r="Q17" s="17"/>
    </row>
    <row r="18" spans="1:17">
      <c r="A18" s="7">
        <v>44109</v>
      </c>
      <c r="B18" s="2">
        <v>90000</v>
      </c>
      <c r="C18" s="4">
        <v>3</v>
      </c>
      <c r="D18" s="7"/>
      <c r="E18" s="2"/>
      <c r="F18" s="3"/>
      <c r="J18" s="5"/>
      <c r="K18" s="8">
        <v>44135</v>
      </c>
      <c r="L18" s="1">
        <v>40000</v>
      </c>
      <c r="M18">
        <v>10</v>
      </c>
    </row>
    <row r="20" spans="1:17">
      <c r="A20" t="s">
        <v>129</v>
      </c>
    </row>
    <row r="21" spans="1:17">
      <c r="A21" s="7">
        <v>44111</v>
      </c>
      <c r="B21" s="2">
        <v>3000</v>
      </c>
      <c r="C21" s="4">
        <v>4</v>
      </c>
      <c r="D21" s="7"/>
      <c r="E21" s="2"/>
      <c r="F21" s="3"/>
    </row>
    <row r="23" spans="1:17">
      <c r="A23" t="s">
        <v>96</v>
      </c>
    </row>
    <row r="24" spans="1:17">
      <c r="A24" s="7">
        <v>44125</v>
      </c>
      <c r="B24" s="2">
        <v>400</v>
      </c>
      <c r="C24" s="4">
        <v>9</v>
      </c>
      <c r="D24" s="7"/>
      <c r="E24" s="2"/>
      <c r="F24" s="3"/>
    </row>
    <row r="26" spans="1:17">
      <c r="A26" t="s">
        <v>86</v>
      </c>
    </row>
    <row r="27" spans="1:17">
      <c r="A27" s="7">
        <v>44122</v>
      </c>
      <c r="B27" s="2">
        <v>17000</v>
      </c>
      <c r="C27" s="4">
        <v>8</v>
      </c>
      <c r="D27" s="7"/>
      <c r="E27" s="2"/>
      <c r="F27" s="3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110F2-23D8-4D35-98FD-A390081E9572}">
  <dimension ref="A1:G15"/>
  <sheetViews>
    <sheetView workbookViewId="0">
      <selection activeCell="F8" sqref="F8"/>
    </sheetView>
  </sheetViews>
  <sheetFormatPr defaultRowHeight="16.5"/>
  <cols>
    <col min="1" max="1" width="11.75" bestFit="1" customWidth="1"/>
    <col min="2" max="2" width="10.125" bestFit="1" customWidth="1"/>
    <col min="5" max="5" width="16.25" bestFit="1" customWidth="1"/>
    <col min="6" max="6" width="10.125" bestFit="1" customWidth="1"/>
    <col min="7" max="7" width="13.25" bestFit="1" customWidth="1"/>
    <col min="10" max="10" width="10.125" bestFit="1" customWidth="1"/>
  </cols>
  <sheetData>
    <row r="1" spans="1:7">
      <c r="A1" t="s">
        <v>1</v>
      </c>
      <c r="E1" t="s">
        <v>5</v>
      </c>
    </row>
    <row r="2" spans="1:7">
      <c r="A2" t="s">
        <v>132</v>
      </c>
      <c r="E2" t="s">
        <v>133</v>
      </c>
    </row>
    <row r="3" spans="1:7">
      <c r="B3" t="s">
        <v>134</v>
      </c>
      <c r="F3" t="s">
        <v>134</v>
      </c>
    </row>
    <row r="4" spans="1:7">
      <c r="B4" t="s">
        <v>108</v>
      </c>
      <c r="F4" t="s">
        <v>108</v>
      </c>
    </row>
    <row r="5" spans="1:7">
      <c r="B5" s="8">
        <v>44165</v>
      </c>
      <c r="F5" s="8">
        <v>44165</v>
      </c>
    </row>
    <row r="6" spans="1:7">
      <c r="A6" t="s">
        <v>112</v>
      </c>
      <c r="B6" t="s">
        <v>113</v>
      </c>
      <c r="C6" t="s">
        <v>114</v>
      </c>
      <c r="E6" t="s">
        <v>112</v>
      </c>
      <c r="F6" t="s">
        <v>113</v>
      </c>
      <c r="G6" t="s">
        <v>114</v>
      </c>
    </row>
    <row r="7" spans="1:7">
      <c r="A7" t="s">
        <v>29</v>
      </c>
      <c r="B7" s="17">
        <v>51400</v>
      </c>
      <c r="C7" s="17"/>
      <c r="E7" t="s">
        <v>29</v>
      </c>
      <c r="F7" s="17">
        <f>51400-7600</f>
        <v>43800</v>
      </c>
      <c r="G7" s="17"/>
    </row>
    <row r="8" spans="1:7">
      <c r="A8" t="s">
        <v>30</v>
      </c>
      <c r="B8" s="17">
        <v>104800</v>
      </c>
      <c r="C8" s="17"/>
      <c r="E8" t="s">
        <v>30</v>
      </c>
      <c r="F8" s="17">
        <f>104800+2*1000</f>
        <v>106800</v>
      </c>
      <c r="G8" s="17"/>
    </row>
    <row r="9" spans="1:7">
      <c r="A9" t="s">
        <v>67</v>
      </c>
      <c r="B9" s="17">
        <v>3000</v>
      </c>
      <c r="C9" s="17"/>
      <c r="E9" t="s">
        <v>67</v>
      </c>
      <c r="F9" s="17">
        <f>3000-2*300</f>
        <v>2400</v>
      </c>
      <c r="G9" s="17"/>
    </row>
    <row r="10" spans="1:7">
      <c r="A10" t="s">
        <v>37</v>
      </c>
      <c r="B10" s="17"/>
      <c r="C10" s="17">
        <v>10000</v>
      </c>
      <c r="E10" t="s">
        <v>37</v>
      </c>
      <c r="F10" s="17"/>
      <c r="G10" s="17">
        <f>10000+3000</f>
        <v>13000</v>
      </c>
    </row>
    <row r="11" spans="1:7">
      <c r="A11" t="s">
        <v>38</v>
      </c>
      <c r="B11" s="17"/>
      <c r="C11" s="17">
        <v>100000</v>
      </c>
      <c r="E11" t="s">
        <v>38</v>
      </c>
      <c r="F11" s="17"/>
      <c r="G11" s="17">
        <v>100000</v>
      </c>
    </row>
    <row r="12" spans="1:7">
      <c r="A12" t="s">
        <v>36</v>
      </c>
      <c r="B12" s="17"/>
      <c r="C12" s="17">
        <v>150000</v>
      </c>
      <c r="E12" t="s">
        <v>36</v>
      </c>
      <c r="F12" s="17"/>
      <c r="G12" s="17">
        <f>150000+20000</f>
        <v>170000</v>
      </c>
    </row>
    <row r="13" spans="1:7">
      <c r="A13" t="s">
        <v>86</v>
      </c>
      <c r="B13" s="17">
        <v>120000</v>
      </c>
      <c r="C13" s="17"/>
      <c r="E13" t="s">
        <v>86</v>
      </c>
      <c r="F13" s="17">
        <v>120000</v>
      </c>
      <c r="G13" s="17"/>
    </row>
    <row r="14" spans="1:7">
      <c r="A14" t="s">
        <v>34</v>
      </c>
      <c r="B14" s="17">
        <v>10000</v>
      </c>
      <c r="C14" s="17"/>
      <c r="E14" t="s">
        <v>34</v>
      </c>
      <c r="F14" s="17">
        <v>10000</v>
      </c>
      <c r="G14" s="17"/>
    </row>
    <row r="15" spans="1:7">
      <c r="A15" t="s">
        <v>135</v>
      </c>
      <c r="B15" s="17">
        <v>289200</v>
      </c>
      <c r="C15" s="17">
        <v>260000</v>
      </c>
      <c r="E15" t="s">
        <v>135</v>
      </c>
      <c r="F15" s="17">
        <f>SUM(F7:F14)</f>
        <v>283000</v>
      </c>
      <c r="G15" s="17">
        <f>SUM(G7:G14)</f>
        <v>283000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0AA00-C74A-4641-885C-09B3A908D6E9}">
  <dimension ref="A1:D9"/>
  <sheetViews>
    <sheetView workbookViewId="0">
      <selection activeCell="A10" sqref="A10"/>
    </sheetView>
  </sheetViews>
  <sheetFormatPr defaultRowHeight="16.5"/>
  <sheetData>
    <row r="1" spans="1:4">
      <c r="A1" t="s">
        <v>136</v>
      </c>
    </row>
    <row r="2" spans="1:4">
      <c r="C2" t="s">
        <v>17</v>
      </c>
      <c r="D2" t="s">
        <v>19</v>
      </c>
    </row>
    <row r="3" spans="1:4">
      <c r="A3" t="s">
        <v>29</v>
      </c>
      <c r="D3" s="1">
        <v>5000</v>
      </c>
    </row>
    <row r="4" spans="1:4">
      <c r="B4" t="s">
        <v>137</v>
      </c>
      <c r="C4" s="1">
        <v>5000</v>
      </c>
    </row>
    <row r="6" spans="1:4">
      <c r="A6" t="s">
        <v>138</v>
      </c>
    </row>
    <row r="7" spans="1:4">
      <c r="C7" t="s">
        <v>17</v>
      </c>
      <c r="D7" t="s">
        <v>19</v>
      </c>
    </row>
    <row r="8" spans="1:4">
      <c r="A8" t="s">
        <v>29</v>
      </c>
      <c r="C8" s="1">
        <v>6000</v>
      </c>
      <c r="D8" s="1"/>
    </row>
    <row r="9" spans="1:4">
      <c r="B9" t="s">
        <v>125</v>
      </c>
      <c r="C9" s="1"/>
      <c r="D9" s="1">
        <v>6000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D3580-53B4-4475-845E-941FFF514011}">
  <dimension ref="A1"/>
  <sheetViews>
    <sheetView workbookViewId="0"/>
  </sheetViews>
  <sheetFormatPr defaultRowHeight="16.5"/>
  <sheetData>
    <row r="1" spans="1:1">
      <c r="A1" t="s">
        <v>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1FD40-DAC0-4FFC-9F85-D7D2F045248A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D4A9C-AFF2-44D8-85CC-AF863055DBA3}">
  <dimension ref="A1:D23"/>
  <sheetViews>
    <sheetView topLeftCell="A4" workbookViewId="0">
      <selection activeCell="A26" sqref="A26"/>
    </sheetView>
  </sheetViews>
  <sheetFormatPr defaultRowHeight="16.5"/>
  <sheetData>
    <row r="1" spans="1:4">
      <c r="A1" t="s">
        <v>1</v>
      </c>
    </row>
    <row r="2" spans="1:4">
      <c r="C2" t="s">
        <v>17</v>
      </c>
      <c r="D2" t="s">
        <v>19</v>
      </c>
    </row>
    <row r="3" spans="1:4">
      <c r="A3" t="s">
        <v>29</v>
      </c>
      <c r="C3" s="1">
        <v>40000</v>
      </c>
      <c r="D3" s="1"/>
    </row>
    <row r="4" spans="1:4">
      <c r="A4" t="s">
        <v>30</v>
      </c>
      <c r="C4" s="1">
        <v>200000</v>
      </c>
      <c r="D4" s="1"/>
    </row>
    <row r="5" spans="1:4">
      <c r="A5" t="s">
        <v>98</v>
      </c>
      <c r="C5" s="1"/>
      <c r="D5" s="1">
        <v>120000</v>
      </c>
    </row>
    <row r="6" spans="1:4">
      <c r="A6" t="s">
        <v>36</v>
      </c>
      <c r="C6" s="1"/>
      <c r="D6" s="1">
        <v>400000</v>
      </c>
    </row>
    <row r="7" spans="1:4">
      <c r="A7" t="s">
        <v>86</v>
      </c>
      <c r="C7" s="1">
        <v>280000</v>
      </c>
      <c r="D7" s="1"/>
    </row>
    <row r="9" spans="1:4">
      <c r="A9" t="s">
        <v>5</v>
      </c>
    </row>
    <row r="10" spans="1:4">
      <c r="A10" t="s">
        <v>140</v>
      </c>
    </row>
    <row r="11" spans="1:4">
      <c r="A11" s="3"/>
      <c r="B11" s="3"/>
      <c r="C11" s="3" t="s">
        <v>17</v>
      </c>
      <c r="D11" s="3" t="s">
        <v>19</v>
      </c>
    </row>
    <row r="12" spans="1:4">
      <c r="A12" t="s">
        <v>86</v>
      </c>
      <c r="C12" s="1">
        <v>120000</v>
      </c>
    </row>
    <row r="13" spans="1:4">
      <c r="B13" t="s">
        <v>98</v>
      </c>
      <c r="D13" s="1">
        <v>120000</v>
      </c>
    </row>
    <row r="14" spans="1:4">
      <c r="A14" s="3"/>
      <c r="B14" s="3"/>
      <c r="C14" s="3" t="s">
        <v>17</v>
      </c>
      <c r="D14" s="3" t="s">
        <v>19</v>
      </c>
    </row>
    <row r="15" spans="1:4">
      <c r="A15" t="s">
        <v>86</v>
      </c>
      <c r="C15" s="10">
        <v>280000</v>
      </c>
    </row>
    <row r="16" spans="1:4">
      <c r="A16" s="11"/>
      <c r="B16" s="11" t="s">
        <v>29</v>
      </c>
      <c r="C16" s="11"/>
      <c r="D16" s="12">
        <v>280000</v>
      </c>
    </row>
    <row r="18" spans="1:4">
      <c r="A18" s="3"/>
      <c r="B18" s="3"/>
      <c r="C18" s="3" t="s">
        <v>17</v>
      </c>
      <c r="D18" s="3" t="s">
        <v>19</v>
      </c>
    </row>
    <row r="19" spans="1:4">
      <c r="A19" t="s">
        <v>36</v>
      </c>
      <c r="C19" s="10"/>
      <c r="D19" s="1">
        <v>200000</v>
      </c>
    </row>
    <row r="20" spans="1:4">
      <c r="B20" t="s">
        <v>30</v>
      </c>
      <c r="C20" s="1">
        <v>200000</v>
      </c>
      <c r="D20" s="10"/>
    </row>
    <row r="21" spans="1:4">
      <c r="A21" s="3"/>
      <c r="B21" s="3"/>
      <c r="C21" s="3" t="s">
        <v>17</v>
      </c>
      <c r="D21" s="3" t="s">
        <v>19</v>
      </c>
    </row>
    <row r="22" spans="1:4">
      <c r="A22" t="s">
        <v>36</v>
      </c>
      <c r="C22" s="10"/>
      <c r="D22" s="1">
        <v>400000</v>
      </c>
    </row>
    <row r="23" spans="1:4">
      <c r="A23" s="11"/>
      <c r="B23" s="11" t="s">
        <v>29</v>
      </c>
      <c r="C23" s="13">
        <v>400000</v>
      </c>
      <c r="D23" s="1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7CB3F-1D04-4383-B494-1461432D2105}">
  <dimension ref="A1:D90"/>
  <sheetViews>
    <sheetView tabSelected="1" topLeftCell="A66" workbookViewId="0">
      <selection activeCell="C80" sqref="C80"/>
    </sheetView>
  </sheetViews>
  <sheetFormatPr defaultRowHeight="16.5"/>
  <cols>
    <col min="1" max="1" width="15.375" bestFit="1" customWidth="1"/>
  </cols>
  <sheetData>
    <row r="1" spans="1:4">
      <c r="A1" s="10" t="s">
        <v>141</v>
      </c>
      <c r="B1" s="10"/>
      <c r="C1" s="10"/>
      <c r="D1" s="10"/>
    </row>
    <row r="2" spans="1:4">
      <c r="A2" s="10" t="s">
        <v>107</v>
      </c>
      <c r="B2" s="10"/>
      <c r="C2" s="10"/>
      <c r="D2" s="10"/>
    </row>
    <row r="3" spans="1:4">
      <c r="A3" s="10" t="s">
        <v>29</v>
      </c>
      <c r="B3" s="10"/>
      <c r="C3" s="10"/>
      <c r="D3" s="10"/>
    </row>
    <row r="4" spans="1:4">
      <c r="A4" s="37">
        <v>1000000</v>
      </c>
      <c r="B4" s="38">
        <v>1</v>
      </c>
      <c r="C4" s="37"/>
      <c r="D4" s="37"/>
    </row>
    <row r="5" spans="1:4">
      <c r="A5" s="10"/>
      <c r="B5" s="39"/>
      <c r="C5" s="10">
        <v>400000</v>
      </c>
      <c r="D5" s="10">
        <v>2</v>
      </c>
    </row>
    <row r="6" spans="1:4">
      <c r="A6" s="10"/>
      <c r="B6" s="39"/>
      <c r="C6" s="10">
        <v>30000</v>
      </c>
      <c r="D6" s="10">
        <v>5</v>
      </c>
    </row>
    <row r="7" spans="1:4">
      <c r="A7" s="10">
        <v>48000</v>
      </c>
      <c r="B7" s="39">
        <v>6</v>
      </c>
      <c r="C7" s="10"/>
      <c r="D7" s="10"/>
    </row>
    <row r="8" spans="1:4">
      <c r="A8" s="10">
        <v>40000</v>
      </c>
      <c r="B8" s="39">
        <v>8</v>
      </c>
      <c r="C8" s="10"/>
      <c r="D8" s="10"/>
    </row>
    <row r="9" spans="1:4">
      <c r="A9" s="10"/>
      <c r="B9" s="39"/>
      <c r="C9" s="10">
        <v>360000</v>
      </c>
      <c r="D9" s="10">
        <v>9</v>
      </c>
    </row>
    <row r="10" spans="1:4">
      <c r="A10" s="10">
        <v>500000</v>
      </c>
      <c r="B10" s="39">
        <v>10</v>
      </c>
      <c r="C10" s="10"/>
      <c r="D10" s="10"/>
    </row>
    <row r="11" spans="1:4">
      <c r="A11" s="10">
        <v>10000</v>
      </c>
      <c r="B11" s="39">
        <v>13</v>
      </c>
      <c r="C11" s="10"/>
      <c r="D11" s="10"/>
    </row>
    <row r="12" spans="1:4">
      <c r="A12" s="10">
        <v>80000</v>
      </c>
      <c r="B12" s="39">
        <v>14</v>
      </c>
      <c r="C12" s="10"/>
      <c r="D12" s="10"/>
    </row>
    <row r="13" spans="1:4">
      <c r="A13" s="10"/>
      <c r="B13" s="39"/>
      <c r="C13" s="10">
        <v>10000</v>
      </c>
      <c r="D13" s="10">
        <v>15</v>
      </c>
    </row>
    <row r="15" spans="1:4">
      <c r="A15" s="10" t="s">
        <v>142</v>
      </c>
      <c r="B15" s="10"/>
      <c r="C15" s="10"/>
      <c r="D15" s="10"/>
    </row>
    <row r="16" spans="1:4">
      <c r="A16" s="37">
        <v>50000</v>
      </c>
      <c r="B16" s="38">
        <v>7</v>
      </c>
      <c r="C16" s="37"/>
      <c r="D16" s="37"/>
    </row>
    <row r="17" spans="1:4">
      <c r="A17" s="10"/>
      <c r="B17" s="39"/>
      <c r="C17" s="10">
        <v>40000</v>
      </c>
      <c r="D17" s="10">
        <v>8</v>
      </c>
    </row>
    <row r="19" spans="1:4">
      <c r="A19" s="10" t="s">
        <v>111</v>
      </c>
      <c r="B19" s="10"/>
      <c r="C19" s="10"/>
      <c r="D19" s="10"/>
    </row>
    <row r="20" spans="1:4">
      <c r="A20" s="37"/>
      <c r="B20" s="38"/>
      <c r="C20" s="37">
        <v>1600000</v>
      </c>
      <c r="D20" s="37">
        <v>2</v>
      </c>
    </row>
    <row r="21" spans="1:4">
      <c r="A21" s="10">
        <v>360000</v>
      </c>
      <c r="B21" s="39">
        <v>9</v>
      </c>
      <c r="C21" s="10"/>
      <c r="D21" s="10"/>
    </row>
    <row r="22" spans="1:4">
      <c r="A22" s="10"/>
      <c r="B22" s="10"/>
      <c r="C22" s="10"/>
      <c r="D22" s="10"/>
    </row>
    <row r="23" spans="1:4">
      <c r="A23" s="10" t="s">
        <v>143</v>
      </c>
      <c r="B23" s="10"/>
      <c r="C23" s="10"/>
      <c r="D23" s="10"/>
    </row>
    <row r="24" spans="1:4">
      <c r="A24" s="37"/>
      <c r="B24" s="38"/>
      <c r="C24" s="37">
        <v>5000</v>
      </c>
      <c r="D24" s="37">
        <v>3</v>
      </c>
    </row>
    <row r="25" spans="1:4">
      <c r="A25" s="10">
        <v>4500</v>
      </c>
      <c r="B25" s="39">
        <v>4</v>
      </c>
      <c r="C25" s="10"/>
      <c r="D25" s="10"/>
    </row>
    <row r="26" spans="1:4">
      <c r="A26" s="10"/>
      <c r="B26" s="10"/>
      <c r="C26" s="10"/>
      <c r="D26" s="10"/>
    </row>
    <row r="30" spans="1:4">
      <c r="A30" s="10" t="s">
        <v>38</v>
      </c>
      <c r="B30" s="10"/>
      <c r="C30" s="10"/>
      <c r="D30" s="10"/>
    </row>
    <row r="31" spans="1:4">
      <c r="A31" s="37"/>
      <c r="B31" s="38"/>
      <c r="C31" s="37">
        <v>1000000</v>
      </c>
      <c r="D31" s="37">
        <v>1</v>
      </c>
    </row>
    <row r="32" spans="1:4">
      <c r="A32" s="10"/>
      <c r="B32" s="39"/>
      <c r="C32" s="10">
        <v>500000</v>
      </c>
      <c r="D32" s="10">
        <v>10</v>
      </c>
    </row>
    <row r="33" spans="1:4">
      <c r="A33" s="10">
        <v>54000</v>
      </c>
      <c r="B33" s="39">
        <v>12</v>
      </c>
      <c r="C33" s="10">
        <v>60000</v>
      </c>
      <c r="D33" s="10">
        <v>11</v>
      </c>
    </row>
    <row r="34" spans="1:4">
      <c r="A34" s="10"/>
      <c r="B34" s="39"/>
      <c r="C34" s="10">
        <v>20000</v>
      </c>
      <c r="D34" s="10">
        <v>11</v>
      </c>
    </row>
    <row r="35" spans="1:4">
      <c r="A35" s="10"/>
      <c r="B35" s="10"/>
      <c r="C35" s="10"/>
      <c r="D35" s="10"/>
    </row>
    <row r="36" spans="1:4">
      <c r="A36" s="10" t="s">
        <v>43</v>
      </c>
      <c r="B36" s="10"/>
      <c r="C36" s="10"/>
      <c r="D36" s="10"/>
    </row>
    <row r="37" spans="1:4">
      <c r="A37" s="37">
        <v>80000</v>
      </c>
      <c r="B37" s="38">
        <v>14</v>
      </c>
      <c r="C37" s="37"/>
      <c r="D37" s="37"/>
    </row>
    <row r="38" spans="1:4">
      <c r="A38" s="10">
        <v>10000</v>
      </c>
      <c r="B38" s="39">
        <v>15</v>
      </c>
      <c r="C38" s="10"/>
      <c r="D38" s="10"/>
    </row>
    <row r="39" spans="1:4">
      <c r="A39" s="10">
        <v>10000</v>
      </c>
      <c r="B39" s="39">
        <v>13</v>
      </c>
      <c r="C39" s="10"/>
      <c r="D39" s="10"/>
    </row>
    <row r="41" spans="1:4">
      <c r="A41" s="10" t="s">
        <v>144</v>
      </c>
      <c r="B41" s="10"/>
      <c r="C41" s="10"/>
      <c r="D41" s="10"/>
    </row>
    <row r="42" spans="1:4">
      <c r="A42" s="37"/>
      <c r="B42" s="38"/>
      <c r="C42" s="37">
        <v>48000</v>
      </c>
      <c r="D42" s="37">
        <v>6</v>
      </c>
    </row>
    <row r="43" spans="1:4">
      <c r="A43" s="10"/>
      <c r="B43" s="39"/>
      <c r="C43" s="10">
        <v>50000</v>
      </c>
      <c r="D43" s="10">
        <v>7</v>
      </c>
    </row>
    <row r="44" spans="1:4">
      <c r="A44" s="10"/>
      <c r="B44" s="39"/>
      <c r="C44" s="10">
        <v>80000</v>
      </c>
      <c r="D44" s="10">
        <v>14</v>
      </c>
    </row>
    <row r="46" spans="1:4">
      <c r="A46" s="10" t="s">
        <v>86</v>
      </c>
      <c r="B46" s="10"/>
      <c r="C46" s="10"/>
      <c r="D46" s="10"/>
    </row>
    <row r="47" spans="1:4">
      <c r="A47" s="37">
        <v>30000</v>
      </c>
      <c r="B47" s="38">
        <v>5</v>
      </c>
      <c r="C47" s="37"/>
      <c r="D47" s="37"/>
    </row>
    <row r="48" spans="1:4">
      <c r="A48" s="10"/>
      <c r="B48" s="10"/>
      <c r="C48" s="10"/>
      <c r="D48" s="10"/>
    </row>
    <row r="49" spans="1:4">
      <c r="A49" s="10" t="s">
        <v>95</v>
      </c>
      <c r="B49" s="10"/>
      <c r="C49" s="10"/>
      <c r="D49" s="10"/>
    </row>
    <row r="50" spans="1:4">
      <c r="A50" s="37">
        <v>60000</v>
      </c>
      <c r="B50" s="38">
        <v>11</v>
      </c>
      <c r="C50" s="37">
        <v>54000</v>
      </c>
      <c r="D50" s="37">
        <v>12</v>
      </c>
    </row>
    <row r="54" spans="1:4">
      <c r="A54" s="10"/>
      <c r="B54" s="10"/>
      <c r="C54" s="10"/>
      <c r="D54" s="10"/>
    </row>
    <row r="55" spans="1:4">
      <c r="A55" s="10" t="s">
        <v>145</v>
      </c>
      <c r="B55" s="10"/>
      <c r="C55" s="10"/>
      <c r="D55" s="10"/>
    </row>
    <row r="56" spans="1:4">
      <c r="A56" s="37">
        <v>2000000</v>
      </c>
      <c r="B56" s="38">
        <v>2</v>
      </c>
      <c r="C56" s="37"/>
      <c r="D56" s="37"/>
    </row>
    <row r="58" spans="1:4">
      <c r="A58" s="10" t="s">
        <v>96</v>
      </c>
      <c r="B58" s="10"/>
      <c r="C58" s="10"/>
      <c r="D58" s="10"/>
    </row>
    <row r="59" spans="1:4">
      <c r="A59" s="37">
        <v>20000</v>
      </c>
      <c r="B59" s="38">
        <v>11</v>
      </c>
      <c r="C59" s="37"/>
      <c r="D59" s="37"/>
    </row>
    <row r="68" spans="1:3">
      <c r="A68" s="10" t="s">
        <v>146</v>
      </c>
      <c r="B68" s="10"/>
      <c r="C68" s="10"/>
    </row>
    <row r="69" spans="1:3">
      <c r="A69" s="10" t="s">
        <v>107</v>
      </c>
      <c r="B69" s="10"/>
      <c r="C69" s="10"/>
    </row>
    <row r="70" spans="1:3">
      <c r="A70" s="10" t="s">
        <v>147</v>
      </c>
      <c r="B70" s="10"/>
      <c r="C70" s="10"/>
    </row>
    <row r="71" spans="1:3">
      <c r="A71" s="10"/>
      <c r="B71" s="10"/>
      <c r="C71" s="10"/>
    </row>
    <row r="72" spans="1:3">
      <c r="A72" s="10" t="s">
        <v>108</v>
      </c>
      <c r="B72" s="10"/>
      <c r="C72" s="10"/>
    </row>
    <row r="73" spans="1:3">
      <c r="A73" s="40"/>
      <c r="B73" s="37" t="s">
        <v>148</v>
      </c>
      <c r="C73" s="38"/>
    </row>
    <row r="74" spans="1:3">
      <c r="A74" s="41"/>
      <c r="B74" s="10" t="s">
        <v>108</v>
      </c>
      <c r="C74" s="39"/>
    </row>
    <row r="75" spans="1:3">
      <c r="A75" s="41"/>
      <c r="B75" s="8">
        <v>44105</v>
      </c>
      <c r="C75" s="39"/>
    </row>
    <row r="76" spans="1:3">
      <c r="A76" s="42" t="s">
        <v>78</v>
      </c>
      <c r="B76" s="43" t="s">
        <v>113</v>
      </c>
      <c r="C76" s="44" t="s">
        <v>114</v>
      </c>
    </row>
    <row r="77" spans="1:3">
      <c r="A77" s="41" t="s">
        <v>29</v>
      </c>
      <c r="B77" s="10">
        <f>SUM(A4,A7,A8,A10,A11,A12)-SUM(C5,C6,C9,C13)</f>
        <v>878000</v>
      </c>
      <c r="C77" s="39"/>
    </row>
    <row r="78" spans="1:3">
      <c r="A78" s="10" t="s">
        <v>142</v>
      </c>
      <c r="B78" s="10">
        <f>SUM(A16)-SUM(C17)</f>
        <v>10000</v>
      </c>
      <c r="C78" s="39"/>
    </row>
    <row r="79" spans="1:3">
      <c r="A79" s="10" t="s">
        <v>111</v>
      </c>
      <c r="B79" s="10"/>
      <c r="C79" s="39">
        <f>SUM(C20)-SUM(A21)</f>
        <v>1240000</v>
      </c>
    </row>
    <row r="80" spans="1:3">
      <c r="A80" s="41" t="s">
        <v>143</v>
      </c>
      <c r="B80" s="10"/>
      <c r="C80" s="39">
        <f>SUM(C24)-SUM(A25)</f>
        <v>500</v>
      </c>
    </row>
    <row r="81" spans="1:3">
      <c r="A81" s="41" t="s">
        <v>149</v>
      </c>
      <c r="B81" s="10"/>
      <c r="C81" s="39">
        <f>SUM(C28)</f>
        <v>0</v>
      </c>
    </row>
    <row r="82" spans="1:3">
      <c r="A82" s="41" t="s">
        <v>38</v>
      </c>
      <c r="B82" s="10"/>
      <c r="C82" s="39">
        <f>SUM(C31:C34)-SUM(A33)</f>
        <v>1526000</v>
      </c>
    </row>
    <row r="83" spans="1:3">
      <c r="A83" s="41" t="s">
        <v>43</v>
      </c>
      <c r="B83" s="10">
        <f>SUM(A37:A38)</f>
        <v>90000</v>
      </c>
      <c r="C83" s="39"/>
    </row>
    <row r="84" spans="1:3">
      <c r="A84" s="41" t="s">
        <v>144</v>
      </c>
      <c r="B84" s="10"/>
      <c r="C84" s="39">
        <f>SUM(C42:C44)</f>
        <v>178000</v>
      </c>
    </row>
    <row r="85" spans="1:3">
      <c r="A85" s="41" t="s">
        <v>86</v>
      </c>
      <c r="B85" s="10">
        <f>SUM(A47)</f>
        <v>30000</v>
      </c>
      <c r="C85" s="39"/>
    </row>
    <row r="86" spans="1:3">
      <c r="A86" s="41" t="s">
        <v>95</v>
      </c>
      <c r="B86" s="10">
        <f>SUM(A50)-SUM(C50)</f>
        <v>6000</v>
      </c>
      <c r="C86" s="39"/>
    </row>
    <row r="87" spans="1:3">
      <c r="A87" s="41" t="s">
        <v>102</v>
      </c>
      <c r="B87" s="10">
        <f>SUM(A53)</f>
        <v>0</v>
      </c>
      <c r="C87" s="39"/>
    </row>
    <row r="88" spans="1:3">
      <c r="A88" s="41" t="s">
        <v>145</v>
      </c>
      <c r="B88" s="10">
        <f>SUM(A56)</f>
        <v>2000000</v>
      </c>
      <c r="C88" s="39"/>
    </row>
    <row r="89" spans="1:3">
      <c r="A89" s="41" t="s">
        <v>96</v>
      </c>
      <c r="B89" s="10">
        <f>SUM(A59)</f>
        <v>20000</v>
      </c>
      <c r="C89" s="39"/>
    </row>
    <row r="90" spans="1:3">
      <c r="A90" s="42" t="s">
        <v>135</v>
      </c>
      <c r="B90" s="43">
        <f>SUM(B77:B88)</f>
        <v>3014000</v>
      </c>
      <c r="C90" s="44">
        <f>SUM(C77:C88)</f>
        <v>2944500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4C3B4-98AF-40C2-8567-E8714CB36161}">
  <dimension ref="A1:AD32"/>
  <sheetViews>
    <sheetView topLeftCell="A2" workbookViewId="0">
      <selection activeCell="A22" sqref="A22"/>
    </sheetView>
  </sheetViews>
  <sheetFormatPr defaultRowHeight="16.5"/>
  <cols>
    <col min="1" max="1" width="14" bestFit="1" customWidth="1"/>
    <col min="2" max="2" width="13.5" bestFit="1" customWidth="1"/>
    <col min="4" max="4" width="9.25" bestFit="1" customWidth="1"/>
    <col min="8" max="8" width="16.25" bestFit="1" customWidth="1"/>
    <col min="9" max="9" width="13.5" bestFit="1" customWidth="1"/>
    <col min="11" max="11" width="9.25" bestFit="1" customWidth="1"/>
    <col min="12" max="12" width="13.5" bestFit="1" customWidth="1"/>
    <col min="15" max="15" width="16.25" bestFit="1" customWidth="1"/>
    <col min="16" max="16" width="11.75" bestFit="1" customWidth="1"/>
    <col min="43" max="43" width="9.25" bestFit="1" customWidth="1"/>
    <col min="53" max="53" width="9.25" bestFit="1" customWidth="1"/>
    <col min="57" max="57" width="9.25" bestFit="1" customWidth="1"/>
  </cols>
  <sheetData>
    <row r="1" spans="1:30">
      <c r="A1" t="s">
        <v>107</v>
      </c>
      <c r="O1" t="s">
        <v>108</v>
      </c>
    </row>
    <row r="3" spans="1:30">
      <c r="A3" t="s">
        <v>29</v>
      </c>
      <c r="H3" t="s">
        <v>38</v>
      </c>
      <c r="O3" s="15"/>
      <c r="P3" s="3" t="s">
        <v>150</v>
      </c>
      <c r="Q3" s="4"/>
    </row>
    <row r="4" spans="1:30">
      <c r="A4" s="7">
        <v>43922</v>
      </c>
      <c r="B4" s="25">
        <v>400000</v>
      </c>
      <c r="C4" s="4">
        <v>1</v>
      </c>
      <c r="D4" s="3"/>
      <c r="E4" s="3"/>
      <c r="F4" s="3"/>
      <c r="H4" s="3"/>
      <c r="I4" s="3"/>
      <c r="J4" s="4"/>
      <c r="K4" s="7">
        <v>43922</v>
      </c>
      <c r="L4" s="2">
        <v>400000</v>
      </c>
      <c r="M4" s="3">
        <v>1</v>
      </c>
      <c r="O4" s="14"/>
      <c r="P4" t="s">
        <v>108</v>
      </c>
      <c r="Q4" s="5"/>
    </row>
    <row r="5" spans="1:30">
      <c r="A5" s="8">
        <v>43925</v>
      </c>
      <c r="B5" s="17">
        <v>60000</v>
      </c>
      <c r="C5" s="5">
        <v>3</v>
      </c>
      <c r="D5" s="8"/>
      <c r="E5" s="1"/>
      <c r="O5" s="26"/>
      <c r="P5" s="8">
        <v>43922</v>
      </c>
      <c r="Q5" s="5"/>
      <c r="V5" s="8"/>
      <c r="W5" s="1"/>
      <c r="AC5" s="8"/>
      <c r="AD5" s="1"/>
    </row>
    <row r="6" spans="1:30">
      <c r="B6" s="17"/>
      <c r="C6" s="5"/>
      <c r="D6" s="8">
        <v>43926</v>
      </c>
      <c r="E6" s="17">
        <v>120000</v>
      </c>
      <c r="F6">
        <v>4</v>
      </c>
      <c r="H6" t="s">
        <v>151</v>
      </c>
      <c r="O6" s="15" t="s">
        <v>112</v>
      </c>
      <c r="P6" s="3" t="s">
        <v>113</v>
      </c>
      <c r="Q6" s="4" t="s">
        <v>114</v>
      </c>
    </row>
    <row r="7" spans="1:30">
      <c r="B7" s="17"/>
      <c r="C7" s="5"/>
      <c r="D7" s="8">
        <v>43928</v>
      </c>
      <c r="E7" s="17">
        <v>8000</v>
      </c>
      <c r="F7">
        <v>5</v>
      </c>
      <c r="H7" s="3"/>
      <c r="I7" s="3"/>
      <c r="J7" s="4"/>
      <c r="K7" s="7">
        <v>43922</v>
      </c>
      <c r="L7" s="2">
        <v>180000</v>
      </c>
      <c r="M7" s="3">
        <v>2</v>
      </c>
      <c r="O7" s="15" t="s">
        <v>29</v>
      </c>
      <c r="P7" s="25">
        <f>SUM(B4,B5,B10)-SUM(E6,E7,E8,E9,E11)</f>
        <v>358000</v>
      </c>
      <c r="Q7" s="27"/>
    </row>
    <row r="8" spans="1:30">
      <c r="A8" s="8"/>
      <c r="B8" s="17"/>
      <c r="C8" s="5"/>
      <c r="D8" s="8">
        <v>43936</v>
      </c>
      <c r="E8" s="17">
        <v>8000</v>
      </c>
      <c r="F8">
        <v>7</v>
      </c>
      <c r="O8" s="14" t="s">
        <v>34</v>
      </c>
      <c r="P8" s="17">
        <v>180000</v>
      </c>
      <c r="Q8" s="28"/>
    </row>
    <row r="9" spans="1:30">
      <c r="B9" s="17"/>
      <c r="C9" s="5"/>
      <c r="D9" s="8">
        <v>43941</v>
      </c>
      <c r="E9" s="17">
        <v>30000</v>
      </c>
      <c r="F9">
        <v>8</v>
      </c>
      <c r="H9" t="s">
        <v>152</v>
      </c>
      <c r="O9" s="14" t="s">
        <v>153</v>
      </c>
      <c r="P9" s="17">
        <v>120000</v>
      </c>
      <c r="Q9" s="28"/>
    </row>
    <row r="10" spans="1:30">
      <c r="A10" s="8">
        <v>43942</v>
      </c>
      <c r="B10" s="17">
        <v>70000</v>
      </c>
      <c r="C10" s="5">
        <v>9</v>
      </c>
      <c r="D10" s="8"/>
      <c r="E10" s="17"/>
      <c r="H10" s="7">
        <v>43933</v>
      </c>
      <c r="I10" s="2">
        <v>140000</v>
      </c>
      <c r="J10" s="4">
        <v>6</v>
      </c>
      <c r="K10" s="7"/>
      <c r="L10" s="2"/>
      <c r="M10" s="3"/>
      <c r="O10" s="14" t="s">
        <v>154</v>
      </c>
      <c r="P10" s="17">
        <v>8000</v>
      </c>
      <c r="Q10" s="28"/>
    </row>
    <row r="11" spans="1:30">
      <c r="C11" s="5"/>
      <c r="D11" s="8">
        <v>43951</v>
      </c>
      <c r="E11" s="17">
        <v>6000</v>
      </c>
      <c r="F11">
        <v>13</v>
      </c>
      <c r="H11" s="8">
        <v>43943</v>
      </c>
      <c r="I11" s="17">
        <v>1500000</v>
      </c>
      <c r="J11" s="5">
        <v>10</v>
      </c>
      <c r="K11" s="8">
        <v>43948</v>
      </c>
      <c r="L11" s="17">
        <v>30000</v>
      </c>
      <c r="M11">
        <v>12</v>
      </c>
      <c r="O11" s="14" t="s">
        <v>33</v>
      </c>
      <c r="P11" s="17">
        <v>8000</v>
      </c>
      <c r="Q11" s="28"/>
    </row>
    <row r="12" spans="1:30">
      <c r="O12" s="14" t="s">
        <v>86</v>
      </c>
      <c r="P12" s="17">
        <v>30000</v>
      </c>
      <c r="Q12" s="28"/>
    </row>
    <row r="13" spans="1:30">
      <c r="A13" t="s">
        <v>34</v>
      </c>
      <c r="H13" t="s">
        <v>155</v>
      </c>
      <c r="O13" s="14" t="s">
        <v>156</v>
      </c>
      <c r="P13" s="17">
        <v>10000</v>
      </c>
      <c r="Q13" s="28"/>
    </row>
    <row r="14" spans="1:30">
      <c r="A14" s="7">
        <v>43922</v>
      </c>
      <c r="B14" s="2">
        <v>180000</v>
      </c>
      <c r="C14" s="4">
        <v>2</v>
      </c>
      <c r="D14" s="7"/>
      <c r="E14" s="2"/>
      <c r="F14" s="3"/>
      <c r="H14" s="7"/>
      <c r="I14" s="2"/>
      <c r="J14" s="4"/>
      <c r="K14" s="7">
        <v>43925</v>
      </c>
      <c r="L14" s="25">
        <v>60000</v>
      </c>
      <c r="M14" s="3">
        <v>3</v>
      </c>
      <c r="O14" s="14" t="s">
        <v>96</v>
      </c>
      <c r="P14" s="17">
        <v>6000</v>
      </c>
      <c r="Q14" s="28"/>
    </row>
    <row r="15" spans="1:30">
      <c r="J15" s="5"/>
      <c r="K15" s="8">
        <v>43933</v>
      </c>
      <c r="L15" s="17">
        <v>140000</v>
      </c>
      <c r="M15">
        <v>6</v>
      </c>
      <c r="O15" s="14" t="s">
        <v>38</v>
      </c>
      <c r="P15" s="17"/>
      <c r="Q15" s="28">
        <v>400000</v>
      </c>
    </row>
    <row r="16" spans="1:30">
      <c r="A16" t="s">
        <v>153</v>
      </c>
      <c r="J16" s="5"/>
      <c r="K16" s="8">
        <v>43942</v>
      </c>
      <c r="L16" s="17">
        <v>70000</v>
      </c>
      <c r="M16">
        <v>9</v>
      </c>
      <c r="O16" s="14" t="s">
        <v>151</v>
      </c>
      <c r="P16" s="17"/>
      <c r="Q16" s="28">
        <v>180000</v>
      </c>
    </row>
    <row r="17" spans="1:17">
      <c r="A17" s="7">
        <v>43926</v>
      </c>
      <c r="B17" s="2">
        <v>120000</v>
      </c>
      <c r="C17" s="4">
        <v>4</v>
      </c>
      <c r="D17" s="7"/>
      <c r="E17" s="2"/>
      <c r="F17" s="3"/>
      <c r="J17" s="5"/>
      <c r="K17" s="8">
        <v>43943</v>
      </c>
      <c r="L17" s="17">
        <v>1500000</v>
      </c>
      <c r="M17">
        <v>10</v>
      </c>
      <c r="O17" s="14" t="s">
        <v>152</v>
      </c>
      <c r="P17" s="1">
        <f>SUM(I10:I11)-SUM(L11)</f>
        <v>1610000</v>
      </c>
      <c r="Q17" s="5"/>
    </row>
    <row r="18" spans="1:17">
      <c r="O18" s="29" t="s">
        <v>155</v>
      </c>
      <c r="P18" s="11"/>
      <c r="Q18" s="31">
        <f>SUM(L14:L17)</f>
        <v>1770000</v>
      </c>
    </row>
    <row r="19" spans="1:17">
      <c r="A19" t="s">
        <v>154</v>
      </c>
    </row>
    <row r="20" spans="1:17">
      <c r="A20" s="7">
        <v>43928</v>
      </c>
      <c r="B20" s="2">
        <v>8000</v>
      </c>
      <c r="C20" s="4">
        <v>5</v>
      </c>
      <c r="D20" s="7"/>
      <c r="E20" s="2"/>
      <c r="F20" s="3"/>
    </row>
    <row r="22" spans="1:17">
      <c r="A22" t="s">
        <v>33</v>
      </c>
    </row>
    <row r="23" spans="1:17">
      <c r="A23" s="7">
        <v>43936</v>
      </c>
      <c r="B23" s="2">
        <v>8000</v>
      </c>
      <c r="C23" s="4">
        <v>7</v>
      </c>
      <c r="D23" s="7"/>
      <c r="E23" s="2"/>
      <c r="F23" s="3"/>
    </row>
    <row r="25" spans="1:17">
      <c r="A25" t="s">
        <v>86</v>
      </c>
    </row>
    <row r="26" spans="1:17">
      <c r="A26" s="7">
        <v>43941</v>
      </c>
      <c r="B26" s="2">
        <v>30000</v>
      </c>
      <c r="C26" s="4">
        <v>8</v>
      </c>
      <c r="D26" s="7"/>
      <c r="E26" s="2"/>
      <c r="F26" s="3"/>
    </row>
    <row r="28" spans="1:17">
      <c r="A28" t="s">
        <v>156</v>
      </c>
    </row>
    <row r="29" spans="1:17">
      <c r="A29" s="7">
        <v>43946</v>
      </c>
      <c r="B29" s="2">
        <v>10000</v>
      </c>
      <c r="C29" s="4">
        <v>11</v>
      </c>
      <c r="D29" s="7"/>
      <c r="E29" s="2"/>
      <c r="F29" s="3"/>
    </row>
    <row r="31" spans="1:17">
      <c r="A31" t="s">
        <v>96</v>
      </c>
    </row>
    <row r="32" spans="1:17">
      <c r="A32" s="7">
        <v>43951</v>
      </c>
      <c r="B32" s="2">
        <v>6000</v>
      </c>
      <c r="C32" s="4">
        <v>13</v>
      </c>
      <c r="D32" s="7"/>
      <c r="E32" s="2"/>
      <c r="F32" s="3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92554-D65B-49EA-837F-8FE09B451AED}">
  <dimension ref="A1:AD26"/>
  <sheetViews>
    <sheetView workbookViewId="0">
      <selection activeCell="A18" sqref="A18"/>
    </sheetView>
  </sheetViews>
  <sheetFormatPr defaultRowHeight="16.5"/>
  <cols>
    <col min="1" max="1" width="14" bestFit="1" customWidth="1"/>
    <col min="2" max="2" width="13.5" bestFit="1" customWidth="1"/>
    <col min="4" max="4" width="10.125" bestFit="1" customWidth="1"/>
    <col min="8" max="8" width="16.25" bestFit="1" customWidth="1"/>
    <col min="9" max="9" width="13.5" bestFit="1" customWidth="1"/>
    <col min="11" max="11" width="10.125" bestFit="1" customWidth="1"/>
    <col min="12" max="12" width="13.5" bestFit="1" customWidth="1"/>
    <col min="15" max="15" width="16.25" bestFit="1" customWidth="1"/>
    <col min="16" max="16" width="11.75" bestFit="1" customWidth="1"/>
    <col min="43" max="43" width="9.25" bestFit="1" customWidth="1"/>
    <col min="53" max="53" width="9.25" bestFit="1" customWidth="1"/>
    <col min="57" max="57" width="9.25" bestFit="1" customWidth="1"/>
  </cols>
  <sheetData>
    <row r="1" spans="1:30">
      <c r="A1" t="s">
        <v>107</v>
      </c>
      <c r="O1" t="s">
        <v>108</v>
      </c>
    </row>
    <row r="3" spans="1:30">
      <c r="A3" t="s">
        <v>29</v>
      </c>
      <c r="H3" t="s">
        <v>38</v>
      </c>
      <c r="O3" s="15"/>
      <c r="P3" s="3" t="s">
        <v>157</v>
      </c>
      <c r="Q3" s="4"/>
    </row>
    <row r="4" spans="1:30">
      <c r="A4" s="7">
        <v>44136</v>
      </c>
      <c r="B4" s="25">
        <v>200000</v>
      </c>
      <c r="C4" s="4">
        <v>1</v>
      </c>
      <c r="D4" s="3"/>
      <c r="E4" s="3"/>
      <c r="F4" s="3"/>
      <c r="H4" s="3"/>
      <c r="I4" s="3"/>
      <c r="J4" s="4"/>
      <c r="K4" s="7">
        <v>44136</v>
      </c>
      <c r="L4" s="2">
        <v>200000</v>
      </c>
      <c r="M4" s="3">
        <v>1</v>
      </c>
      <c r="O4" s="14"/>
      <c r="P4" t="s">
        <v>108</v>
      </c>
      <c r="Q4" s="5"/>
    </row>
    <row r="5" spans="1:30">
      <c r="A5" s="8"/>
      <c r="B5" s="17"/>
      <c r="C5" s="5"/>
      <c r="D5" s="8">
        <v>44136</v>
      </c>
      <c r="E5" s="1">
        <v>12000</v>
      </c>
      <c r="F5">
        <v>3</v>
      </c>
      <c r="O5" s="26"/>
      <c r="P5" s="8">
        <v>43922</v>
      </c>
      <c r="Q5" s="5"/>
      <c r="V5" s="8"/>
      <c r="W5" s="1"/>
      <c r="AC5" s="8"/>
      <c r="AD5" s="1"/>
    </row>
    <row r="6" spans="1:30">
      <c r="B6" s="17"/>
      <c r="C6" s="5"/>
      <c r="D6" s="8">
        <v>44139</v>
      </c>
      <c r="E6" s="17">
        <v>4000</v>
      </c>
      <c r="F6">
        <v>4</v>
      </c>
      <c r="H6" t="s">
        <v>121</v>
      </c>
      <c r="O6" s="15" t="s">
        <v>112</v>
      </c>
      <c r="P6" s="3" t="s">
        <v>113</v>
      </c>
      <c r="Q6" s="4" t="s">
        <v>114</v>
      </c>
    </row>
    <row r="7" spans="1:30">
      <c r="A7" s="8">
        <v>44141</v>
      </c>
      <c r="B7" s="17">
        <v>40000</v>
      </c>
      <c r="C7" s="5">
        <v>7</v>
      </c>
      <c r="D7" s="8"/>
      <c r="E7" s="17"/>
      <c r="H7" s="3"/>
      <c r="I7" s="3"/>
      <c r="J7" s="4"/>
      <c r="K7" s="7">
        <v>44136</v>
      </c>
      <c r="L7" s="2">
        <v>600000</v>
      </c>
      <c r="M7" s="3">
        <v>2</v>
      </c>
      <c r="O7" s="15" t="s">
        <v>29</v>
      </c>
      <c r="P7" s="25">
        <f>SUM(B4,B7,B9,B11)-SUM(E5,E6,E8,E10)</f>
        <v>337000</v>
      </c>
      <c r="Q7" s="27"/>
    </row>
    <row r="8" spans="1:30">
      <c r="A8" s="8"/>
      <c r="B8" s="17"/>
      <c r="C8" s="5"/>
      <c r="D8" s="8">
        <v>44151</v>
      </c>
      <c r="E8" s="17">
        <v>10000</v>
      </c>
      <c r="F8">
        <v>8</v>
      </c>
      <c r="O8" s="14" t="s">
        <v>158</v>
      </c>
      <c r="P8" s="17">
        <v>600000</v>
      </c>
      <c r="Q8" s="28"/>
    </row>
    <row r="9" spans="1:30">
      <c r="A9" s="8">
        <v>44157</v>
      </c>
      <c r="B9" s="17">
        <v>100000</v>
      </c>
      <c r="C9" s="5">
        <v>9</v>
      </c>
      <c r="D9" s="8"/>
      <c r="E9" s="17"/>
      <c r="H9" t="s">
        <v>159</v>
      </c>
      <c r="O9" s="14" t="s">
        <v>160</v>
      </c>
      <c r="P9" s="17">
        <v>12000</v>
      </c>
      <c r="Q9" s="28"/>
    </row>
    <row r="10" spans="1:30">
      <c r="A10" s="8"/>
      <c r="B10" s="17"/>
      <c r="C10" s="5"/>
      <c r="D10" s="8">
        <v>44162</v>
      </c>
      <c r="E10" s="17">
        <v>7000</v>
      </c>
      <c r="F10">
        <v>10</v>
      </c>
      <c r="H10" s="7">
        <v>44141</v>
      </c>
      <c r="I10" s="2">
        <v>80000</v>
      </c>
      <c r="J10" s="4">
        <v>6</v>
      </c>
      <c r="K10" s="7">
        <v>44143</v>
      </c>
      <c r="L10" s="2">
        <v>40000</v>
      </c>
      <c r="M10" s="3">
        <v>7</v>
      </c>
      <c r="O10" s="14" t="s">
        <v>161</v>
      </c>
      <c r="P10" s="17">
        <v>4000</v>
      </c>
      <c r="Q10" s="28"/>
    </row>
    <row r="11" spans="1:30">
      <c r="A11" s="8">
        <v>44165</v>
      </c>
      <c r="B11" s="17">
        <v>30000</v>
      </c>
      <c r="C11" s="5">
        <v>11</v>
      </c>
      <c r="D11" s="8"/>
      <c r="E11" s="17"/>
      <c r="H11" s="8">
        <v>44165</v>
      </c>
      <c r="I11" s="17">
        <v>20000</v>
      </c>
      <c r="J11" s="5">
        <v>11</v>
      </c>
      <c r="K11" s="8"/>
      <c r="L11" s="17"/>
      <c r="O11" s="14" t="s">
        <v>33</v>
      </c>
      <c r="P11" s="17">
        <v>10000</v>
      </c>
      <c r="Q11" s="28"/>
    </row>
    <row r="12" spans="1:30">
      <c r="O12" s="14" t="s">
        <v>96</v>
      </c>
      <c r="P12" s="17">
        <v>7000</v>
      </c>
      <c r="Q12" s="28"/>
    </row>
    <row r="13" spans="1:30">
      <c r="A13" t="s">
        <v>158</v>
      </c>
      <c r="H13" t="s">
        <v>125</v>
      </c>
      <c r="O13" s="14" t="s">
        <v>38</v>
      </c>
      <c r="P13" s="17"/>
      <c r="Q13" s="28">
        <v>200000</v>
      </c>
    </row>
    <row r="14" spans="1:30">
      <c r="A14" s="7">
        <v>44136</v>
      </c>
      <c r="B14" s="2">
        <v>600000</v>
      </c>
      <c r="C14" s="4">
        <v>2</v>
      </c>
      <c r="D14" s="7"/>
      <c r="E14" s="2"/>
      <c r="F14" s="3"/>
      <c r="H14" s="7"/>
      <c r="I14" s="2"/>
      <c r="J14" s="4"/>
      <c r="K14" s="7">
        <v>44141</v>
      </c>
      <c r="L14" s="25">
        <v>80000</v>
      </c>
      <c r="M14" s="3">
        <v>6</v>
      </c>
      <c r="O14" s="14" t="s">
        <v>121</v>
      </c>
      <c r="P14" s="17"/>
      <c r="Q14" s="28">
        <v>600000</v>
      </c>
    </row>
    <row r="15" spans="1:30">
      <c r="J15" s="5"/>
      <c r="K15" s="8">
        <v>44157</v>
      </c>
      <c r="L15" s="17">
        <v>100000</v>
      </c>
      <c r="M15">
        <v>9</v>
      </c>
      <c r="O15" s="14" t="s">
        <v>159</v>
      </c>
      <c r="P15" s="17">
        <f>SUM(I10,I11)-SUM(L10)</f>
        <v>60000</v>
      </c>
      <c r="Q15" s="28"/>
    </row>
    <row r="16" spans="1:30">
      <c r="A16" t="s">
        <v>160</v>
      </c>
      <c r="J16" s="5"/>
      <c r="K16" s="8">
        <v>44165</v>
      </c>
      <c r="L16" s="17">
        <v>50000</v>
      </c>
      <c r="M16">
        <v>11</v>
      </c>
      <c r="O16" s="32" t="s">
        <v>125</v>
      </c>
      <c r="P16" s="33"/>
      <c r="Q16" s="34">
        <f>SUM(L14:L16)</f>
        <v>230000</v>
      </c>
    </row>
    <row r="17" spans="1:12">
      <c r="A17" s="7">
        <v>44136</v>
      </c>
      <c r="B17" s="2">
        <v>12000</v>
      </c>
      <c r="C17" s="4">
        <v>3</v>
      </c>
      <c r="D17" s="7"/>
      <c r="E17" s="2"/>
      <c r="F17" s="3"/>
      <c r="K17" s="8"/>
      <c r="L17" s="17"/>
    </row>
    <row r="19" spans="1:12">
      <c r="A19" t="s">
        <v>161</v>
      </c>
    </row>
    <row r="20" spans="1:12">
      <c r="A20" s="7">
        <v>44139</v>
      </c>
      <c r="B20" s="2">
        <v>4000</v>
      </c>
      <c r="C20" s="4">
        <v>4</v>
      </c>
      <c r="D20" s="7"/>
      <c r="E20" s="2"/>
      <c r="F20" s="3"/>
    </row>
    <row r="22" spans="1:12">
      <c r="A22" t="s">
        <v>33</v>
      </c>
    </row>
    <row r="23" spans="1:12">
      <c r="A23" s="7">
        <v>44151</v>
      </c>
      <c r="B23" s="2">
        <v>10000</v>
      </c>
      <c r="C23" s="4">
        <v>8</v>
      </c>
      <c r="D23" s="7"/>
      <c r="E23" s="2"/>
      <c r="F23" s="3"/>
    </row>
    <row r="25" spans="1:12">
      <c r="A25" t="s">
        <v>96</v>
      </c>
    </row>
    <row r="26" spans="1:12">
      <c r="A26" s="7">
        <v>44162</v>
      </c>
      <c r="B26" s="2">
        <v>7000</v>
      </c>
      <c r="C26" s="4">
        <v>10</v>
      </c>
      <c r="D26" s="7"/>
      <c r="E26" s="2"/>
      <c r="F26" s="3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3FB0B-A352-4295-8177-68B7EE3A5AEF}">
  <dimension ref="A1:AD29"/>
  <sheetViews>
    <sheetView topLeftCell="D6" workbookViewId="0">
      <selection activeCell="P23" sqref="P23"/>
    </sheetView>
  </sheetViews>
  <sheetFormatPr defaultRowHeight="16.5"/>
  <cols>
    <col min="1" max="1" width="14" bestFit="1" customWidth="1"/>
    <col min="2" max="2" width="13.5" bestFit="1" customWidth="1"/>
    <col min="4" max="4" width="10.125" bestFit="1" customWidth="1"/>
    <col min="8" max="8" width="16.25" bestFit="1" customWidth="1"/>
    <col min="9" max="9" width="13.5" bestFit="1" customWidth="1"/>
    <col min="11" max="11" width="10.125" bestFit="1" customWidth="1"/>
    <col min="12" max="12" width="13.5" bestFit="1" customWidth="1"/>
    <col min="15" max="15" width="16.25" bestFit="1" customWidth="1"/>
    <col min="16" max="17" width="14.375" bestFit="1" customWidth="1"/>
    <col min="43" max="43" width="9.25" bestFit="1" customWidth="1"/>
    <col min="53" max="53" width="9.25" bestFit="1" customWidth="1"/>
    <col min="57" max="57" width="9.25" bestFit="1" customWidth="1"/>
  </cols>
  <sheetData>
    <row r="1" spans="1:30">
      <c r="A1" t="s">
        <v>107</v>
      </c>
      <c r="O1" t="s">
        <v>108</v>
      </c>
    </row>
    <row r="3" spans="1:30">
      <c r="A3" t="s">
        <v>29</v>
      </c>
      <c r="H3" t="s">
        <v>162</v>
      </c>
      <c r="O3" s="15"/>
      <c r="P3" s="3" t="s">
        <v>163</v>
      </c>
      <c r="Q3" s="4"/>
    </row>
    <row r="4" spans="1:30">
      <c r="A4" s="7">
        <v>44105</v>
      </c>
      <c r="B4" s="25">
        <v>200000</v>
      </c>
      <c r="C4" s="4">
        <v>1</v>
      </c>
      <c r="D4" s="3"/>
      <c r="E4" s="3"/>
      <c r="F4" s="3"/>
      <c r="H4" s="3"/>
      <c r="I4" s="3"/>
      <c r="J4" s="4"/>
      <c r="K4" s="7">
        <v>44105</v>
      </c>
      <c r="L4" s="2">
        <v>200000</v>
      </c>
      <c r="M4" s="3">
        <v>1</v>
      </c>
      <c r="O4" s="14"/>
      <c r="P4" t="s">
        <v>108</v>
      </c>
      <c r="Q4" s="5"/>
    </row>
    <row r="5" spans="1:30">
      <c r="A5" s="8"/>
      <c r="B5" s="17"/>
      <c r="C5" s="5"/>
      <c r="D5" s="8">
        <v>44109</v>
      </c>
      <c r="E5" s="1">
        <v>5000</v>
      </c>
      <c r="F5">
        <v>4</v>
      </c>
      <c r="O5" s="26"/>
      <c r="P5" s="8">
        <v>44135</v>
      </c>
      <c r="Q5" s="5"/>
      <c r="V5" s="8"/>
      <c r="W5" s="1"/>
      <c r="AC5" s="8"/>
      <c r="AD5" s="1"/>
    </row>
    <row r="6" spans="1:30">
      <c r="B6" s="17"/>
      <c r="C6" s="5"/>
      <c r="D6" s="8">
        <v>44111</v>
      </c>
      <c r="E6" s="17">
        <v>80000</v>
      </c>
      <c r="F6">
        <v>5</v>
      </c>
      <c r="H6" t="s">
        <v>164</v>
      </c>
      <c r="O6" s="15" t="s">
        <v>112</v>
      </c>
      <c r="P6" s="3" t="s">
        <v>113</v>
      </c>
      <c r="Q6" s="4" t="s">
        <v>114</v>
      </c>
    </row>
    <row r="7" spans="1:30">
      <c r="A7" s="8">
        <v>44113</v>
      </c>
      <c r="B7" s="17">
        <v>70000</v>
      </c>
      <c r="C7" s="5">
        <v>6</v>
      </c>
      <c r="D7" s="8"/>
      <c r="E7" s="17"/>
      <c r="H7" s="3"/>
      <c r="I7" s="3"/>
      <c r="J7" s="4"/>
      <c r="K7" s="7">
        <v>44105</v>
      </c>
      <c r="L7" s="2">
        <v>120000</v>
      </c>
      <c r="M7" s="3">
        <v>2</v>
      </c>
      <c r="O7" s="15" t="s">
        <v>29</v>
      </c>
      <c r="P7" s="25">
        <f>SUM(B4,B7)-SUM(E5,E6,E8,E9,E10)</f>
        <v>124000</v>
      </c>
      <c r="Q7" s="27"/>
    </row>
    <row r="8" spans="1:30">
      <c r="A8" s="8"/>
      <c r="B8" s="17"/>
      <c r="C8" s="5"/>
      <c r="D8" s="8">
        <v>44122</v>
      </c>
      <c r="E8" s="17">
        <v>3000</v>
      </c>
      <c r="F8">
        <v>8</v>
      </c>
      <c r="O8" s="14" t="s">
        <v>102</v>
      </c>
      <c r="P8" s="17">
        <v>120000</v>
      </c>
      <c r="Q8" s="28"/>
    </row>
    <row r="9" spans="1:30">
      <c r="A9" s="8"/>
      <c r="B9" s="17"/>
      <c r="C9" s="5"/>
      <c r="D9" s="8">
        <v>44123</v>
      </c>
      <c r="E9" s="17">
        <v>8000</v>
      </c>
      <c r="F9">
        <v>9</v>
      </c>
      <c r="H9" t="s">
        <v>165</v>
      </c>
      <c r="O9" s="14" t="s">
        <v>96</v>
      </c>
      <c r="P9" s="17">
        <v>5000</v>
      </c>
      <c r="Q9" s="28"/>
    </row>
    <row r="10" spans="1:30">
      <c r="A10" s="8"/>
      <c r="B10" s="17"/>
      <c r="C10" s="5"/>
      <c r="D10" s="8">
        <v>44135</v>
      </c>
      <c r="E10" s="17">
        <v>50000</v>
      </c>
      <c r="F10">
        <v>10</v>
      </c>
      <c r="H10" s="7">
        <v>44115</v>
      </c>
      <c r="I10" s="2">
        <v>120000</v>
      </c>
      <c r="J10" s="4">
        <v>7</v>
      </c>
      <c r="K10" s="7"/>
      <c r="L10" s="2"/>
      <c r="M10" s="3"/>
      <c r="O10" s="14" t="s">
        <v>166</v>
      </c>
      <c r="P10" s="17">
        <v>80000</v>
      </c>
      <c r="Q10" s="28"/>
    </row>
    <row r="11" spans="1:30">
      <c r="A11" s="8"/>
      <c r="B11" s="17"/>
      <c r="C11" s="5"/>
      <c r="D11" s="8"/>
      <c r="E11" s="17"/>
      <c r="H11" s="8"/>
      <c r="I11" s="17"/>
      <c r="J11" s="5"/>
      <c r="K11" s="8"/>
      <c r="L11" s="17"/>
      <c r="O11" s="14" t="s">
        <v>33</v>
      </c>
      <c r="P11" s="17">
        <v>3000</v>
      </c>
      <c r="Q11" s="28"/>
    </row>
    <row r="12" spans="1:30">
      <c r="O12" s="14" t="s">
        <v>95</v>
      </c>
      <c r="P12" s="17">
        <v>8000</v>
      </c>
      <c r="Q12" s="28"/>
    </row>
    <row r="13" spans="1:30">
      <c r="A13" t="s">
        <v>102</v>
      </c>
      <c r="H13" t="s">
        <v>167</v>
      </c>
      <c r="O13" s="14" t="s">
        <v>86</v>
      </c>
      <c r="P13" s="17">
        <v>50000</v>
      </c>
      <c r="Q13" s="28"/>
    </row>
    <row r="14" spans="1:30">
      <c r="A14" s="7">
        <v>44105</v>
      </c>
      <c r="B14" s="2">
        <v>120000</v>
      </c>
      <c r="C14" s="4">
        <v>2</v>
      </c>
      <c r="D14" s="7"/>
      <c r="E14" s="2"/>
      <c r="F14" s="3"/>
      <c r="H14" s="7"/>
      <c r="I14" s="2"/>
      <c r="J14" s="4"/>
      <c r="K14" s="7">
        <v>44105</v>
      </c>
      <c r="L14" s="25">
        <v>30000</v>
      </c>
      <c r="M14" s="3">
        <v>3</v>
      </c>
      <c r="O14" s="14" t="s">
        <v>162</v>
      </c>
      <c r="P14" s="17"/>
      <c r="Q14" s="28">
        <v>200000</v>
      </c>
    </row>
    <row r="15" spans="1:30">
      <c r="J15" s="5"/>
      <c r="K15" s="8"/>
      <c r="L15" s="17"/>
      <c r="O15" s="14" t="s">
        <v>164</v>
      </c>
      <c r="P15" s="17"/>
      <c r="Q15" s="28">
        <v>120000</v>
      </c>
    </row>
    <row r="16" spans="1:30">
      <c r="A16" t="s">
        <v>96</v>
      </c>
      <c r="J16" s="5"/>
      <c r="K16" s="8"/>
      <c r="L16" s="17"/>
      <c r="O16" s="14" t="s">
        <v>165</v>
      </c>
      <c r="P16" s="17">
        <v>120000</v>
      </c>
      <c r="Q16" s="28"/>
    </row>
    <row r="17" spans="1:17">
      <c r="A17" s="7">
        <v>44109</v>
      </c>
      <c r="B17" s="2">
        <v>5000</v>
      </c>
      <c r="C17" s="4">
        <v>4</v>
      </c>
      <c r="D17" s="7"/>
      <c r="E17" s="2"/>
      <c r="F17" s="3"/>
      <c r="K17" s="8"/>
      <c r="L17" s="17"/>
      <c r="O17" s="14" t="s">
        <v>167</v>
      </c>
      <c r="P17" s="17"/>
      <c r="Q17" s="28">
        <v>30000</v>
      </c>
    </row>
    <row r="18" spans="1:17">
      <c r="H18" t="s">
        <v>168</v>
      </c>
      <c r="O18" s="14" t="s">
        <v>168</v>
      </c>
      <c r="P18" s="17"/>
      <c r="Q18" s="28">
        <f>SUM(L19,L20)</f>
        <v>190000</v>
      </c>
    </row>
    <row r="19" spans="1:17">
      <c r="A19" t="s">
        <v>166</v>
      </c>
      <c r="H19" s="7"/>
      <c r="I19" s="2"/>
      <c r="J19" s="4"/>
      <c r="K19" s="7">
        <v>44113</v>
      </c>
      <c r="L19" s="25">
        <v>70000</v>
      </c>
      <c r="M19" s="3">
        <v>6</v>
      </c>
      <c r="O19" s="29" t="s">
        <v>169</v>
      </c>
      <c r="P19" s="30"/>
      <c r="Q19" s="31">
        <v>30000</v>
      </c>
    </row>
    <row r="20" spans="1:17">
      <c r="A20" s="7">
        <v>44111</v>
      </c>
      <c r="B20" s="2">
        <v>80000</v>
      </c>
      <c r="C20" s="4">
        <v>5</v>
      </c>
      <c r="D20" s="7"/>
      <c r="E20" s="2"/>
      <c r="F20" s="3"/>
      <c r="J20" s="5"/>
      <c r="K20" s="8">
        <v>44115</v>
      </c>
      <c r="L20" s="17">
        <v>120000</v>
      </c>
      <c r="M20">
        <v>7</v>
      </c>
      <c r="P20" s="17"/>
      <c r="Q20" s="17"/>
    </row>
    <row r="21" spans="1:17">
      <c r="J21" s="5"/>
      <c r="K21" s="8"/>
      <c r="L21" s="17"/>
    </row>
    <row r="22" spans="1:17">
      <c r="A22" t="s">
        <v>33</v>
      </c>
    </row>
    <row r="23" spans="1:17">
      <c r="A23" s="7">
        <v>44122</v>
      </c>
      <c r="B23" s="2">
        <v>3000</v>
      </c>
      <c r="C23" s="4">
        <v>8</v>
      </c>
      <c r="D23" s="7"/>
      <c r="E23" s="2"/>
      <c r="F23" s="3"/>
      <c r="H23" t="s">
        <v>169</v>
      </c>
    </row>
    <row r="24" spans="1:17">
      <c r="H24" s="7"/>
      <c r="I24" s="2"/>
      <c r="J24" s="4"/>
      <c r="K24" s="7">
        <v>44105</v>
      </c>
      <c r="L24" s="2">
        <v>30000</v>
      </c>
      <c r="M24" s="3">
        <v>3</v>
      </c>
    </row>
    <row r="25" spans="1:17">
      <c r="A25" t="s">
        <v>95</v>
      </c>
    </row>
    <row r="26" spans="1:17">
      <c r="A26" s="7">
        <v>44124</v>
      </c>
      <c r="B26" s="2">
        <v>8000</v>
      </c>
      <c r="C26" s="4">
        <v>9</v>
      </c>
      <c r="D26" s="7"/>
      <c r="E26" s="2"/>
      <c r="F26" s="3"/>
    </row>
    <row r="28" spans="1:17">
      <c r="A28" t="s">
        <v>86</v>
      </c>
    </row>
    <row r="29" spans="1:17">
      <c r="A29" s="7">
        <v>44135</v>
      </c>
      <c r="B29" s="2">
        <v>50000</v>
      </c>
      <c r="C29" s="4">
        <v>10</v>
      </c>
      <c r="D29" s="7"/>
      <c r="E29" s="2"/>
      <c r="F29" s="3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30E7-C1D5-4FBC-91E1-1F9ECB102290}">
  <dimension ref="A1:H8"/>
  <sheetViews>
    <sheetView topLeftCell="A3" workbookViewId="0">
      <selection activeCell="F20" sqref="F20"/>
    </sheetView>
  </sheetViews>
  <sheetFormatPr defaultRowHeight="16.5"/>
  <cols>
    <col min="8" max="8" width="38.375" bestFit="1" customWidth="1"/>
  </cols>
  <sheetData>
    <row r="1" spans="1:8">
      <c r="A1" t="s">
        <v>5</v>
      </c>
    </row>
    <row r="2" spans="1:8">
      <c r="A2" t="s">
        <v>107</v>
      </c>
      <c r="G2" t="s">
        <v>170</v>
      </c>
      <c r="H2" t="s">
        <v>171</v>
      </c>
    </row>
    <row r="4" spans="1:8">
      <c r="A4" t="s">
        <v>29</v>
      </c>
    </row>
    <row r="5" spans="1:8">
      <c r="A5" s="7"/>
      <c r="B5" s="3"/>
      <c r="C5" s="4"/>
      <c r="D5" s="7">
        <v>43831</v>
      </c>
      <c r="E5" s="3">
        <v>50000</v>
      </c>
      <c r="F5" s="3">
        <v>1</v>
      </c>
    </row>
    <row r="7" spans="1:8">
      <c r="A7" t="s">
        <v>86</v>
      </c>
    </row>
    <row r="8" spans="1:8">
      <c r="A8" s="7">
        <v>43831</v>
      </c>
      <c r="B8" s="3">
        <v>50000</v>
      </c>
      <c r="C8" s="4">
        <v>1</v>
      </c>
      <c r="D8" s="3"/>
      <c r="E8" s="3"/>
      <c r="F8" s="3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FC5C1-0EE4-40C5-84CA-B0BCD470285B}">
  <dimension ref="A1:G17"/>
  <sheetViews>
    <sheetView topLeftCell="A2" workbookViewId="0">
      <selection activeCell="G24" sqref="G24"/>
    </sheetView>
  </sheetViews>
  <sheetFormatPr defaultRowHeight="16.5"/>
  <cols>
    <col min="1" max="1" width="11.75" bestFit="1" customWidth="1"/>
    <col min="2" max="2" width="12.375" bestFit="1" customWidth="1"/>
    <col min="5" max="5" width="16.25" bestFit="1" customWidth="1"/>
    <col min="6" max="6" width="11.875" bestFit="1" customWidth="1"/>
    <col min="7" max="7" width="13.25" bestFit="1" customWidth="1"/>
    <col min="10" max="10" width="10.125" bestFit="1" customWidth="1"/>
  </cols>
  <sheetData>
    <row r="1" spans="1:7">
      <c r="A1" t="s">
        <v>1</v>
      </c>
      <c r="E1" t="s">
        <v>5</v>
      </c>
    </row>
    <row r="2" spans="1:7">
      <c r="A2" t="s">
        <v>132</v>
      </c>
      <c r="E2" t="s">
        <v>133</v>
      </c>
    </row>
    <row r="3" spans="1:7">
      <c r="B3" t="s">
        <v>172</v>
      </c>
      <c r="F3" t="s">
        <v>172</v>
      </c>
    </row>
    <row r="4" spans="1:7">
      <c r="B4" t="s">
        <v>108</v>
      </c>
      <c r="F4" t="s">
        <v>108</v>
      </c>
    </row>
    <row r="5" spans="1:7">
      <c r="B5" s="8">
        <v>44104</v>
      </c>
      <c r="F5" s="8">
        <v>44104</v>
      </c>
    </row>
    <row r="6" spans="1:7">
      <c r="A6" t="s">
        <v>112</v>
      </c>
      <c r="B6" t="s">
        <v>113</v>
      </c>
      <c r="C6" t="s">
        <v>114</v>
      </c>
      <c r="E6" t="s">
        <v>112</v>
      </c>
      <c r="F6" t="s">
        <v>113</v>
      </c>
      <c r="G6" t="s">
        <v>114</v>
      </c>
    </row>
    <row r="7" spans="1:7">
      <c r="A7" t="s">
        <v>29</v>
      </c>
      <c r="B7" s="17">
        <v>6200</v>
      </c>
      <c r="C7" s="17"/>
      <c r="E7" t="s">
        <v>29</v>
      </c>
      <c r="F7" s="17">
        <f>6200+2*200</f>
        <v>6600</v>
      </c>
      <c r="G7" s="17"/>
    </row>
    <row r="8" spans="1:7">
      <c r="A8" t="s">
        <v>30</v>
      </c>
      <c r="B8" s="17">
        <v>3000</v>
      </c>
      <c r="C8" s="17"/>
      <c r="E8" t="s">
        <v>30</v>
      </c>
      <c r="F8" s="17">
        <v>3000</v>
      </c>
      <c r="G8" s="17"/>
    </row>
    <row r="9" spans="1:7">
      <c r="A9" t="s">
        <v>31</v>
      </c>
      <c r="B9" s="17">
        <v>100000</v>
      </c>
      <c r="C9" s="17"/>
      <c r="E9" t="s">
        <v>31</v>
      </c>
      <c r="F9" s="17">
        <v>100000</v>
      </c>
      <c r="G9" s="17"/>
    </row>
    <row r="10" spans="1:7">
      <c r="A10" t="s">
        <v>93</v>
      </c>
      <c r="B10" s="17"/>
      <c r="C10" s="17">
        <v>30000</v>
      </c>
      <c r="E10" t="s">
        <v>93</v>
      </c>
      <c r="F10" s="17"/>
      <c r="G10" s="17">
        <v>30000</v>
      </c>
    </row>
    <row r="11" spans="1:7">
      <c r="A11" t="s">
        <v>38</v>
      </c>
      <c r="B11" s="17"/>
      <c r="C11" s="17">
        <v>60000</v>
      </c>
      <c r="E11" t="s">
        <v>38</v>
      </c>
      <c r="F11" s="17"/>
      <c r="G11" s="17">
        <v>60000</v>
      </c>
    </row>
    <row r="12" spans="1:7">
      <c r="A12" t="s">
        <v>36</v>
      </c>
      <c r="B12" s="17"/>
      <c r="C12" s="17">
        <v>50000</v>
      </c>
      <c r="E12" t="s">
        <v>36</v>
      </c>
      <c r="F12" s="17"/>
      <c r="G12" s="17">
        <f>50000+2*4000</f>
        <v>58000</v>
      </c>
    </row>
    <row r="13" spans="1:7">
      <c r="A13" t="s">
        <v>86</v>
      </c>
      <c r="B13" s="17">
        <v>28000</v>
      </c>
      <c r="C13" s="17"/>
      <c r="E13" t="s">
        <v>86</v>
      </c>
      <c r="F13" s="17">
        <v>28000</v>
      </c>
      <c r="G13" s="17"/>
    </row>
    <row r="14" spans="1:7">
      <c r="A14" t="s">
        <v>34</v>
      </c>
      <c r="B14" s="17">
        <v>4200</v>
      </c>
      <c r="C14" s="17"/>
      <c r="E14" t="s">
        <v>34</v>
      </c>
      <c r="F14" s="17">
        <v>2400</v>
      </c>
      <c r="G14" s="17"/>
    </row>
    <row r="15" spans="1:7">
      <c r="A15" t="s">
        <v>95</v>
      </c>
      <c r="B15" s="17">
        <v>5000</v>
      </c>
      <c r="C15" s="17"/>
      <c r="E15" t="s">
        <v>95</v>
      </c>
      <c r="F15" s="17">
        <v>5000</v>
      </c>
      <c r="G15" s="17"/>
    </row>
    <row r="16" spans="1:7">
      <c r="A16" t="s">
        <v>96</v>
      </c>
      <c r="B16" s="17">
        <v>3000</v>
      </c>
      <c r="E16" t="s">
        <v>96</v>
      </c>
      <c r="F16" s="17">
        <v>3000</v>
      </c>
      <c r="G16" s="17"/>
    </row>
    <row r="17" spans="1:7">
      <c r="A17" t="s">
        <v>135</v>
      </c>
      <c r="B17" s="17">
        <f>SUM(B7,B8,B9,B13,B14,B15,B16)</f>
        <v>149400</v>
      </c>
      <c r="C17" s="17">
        <f>SUM(C10,C11,C12)</f>
        <v>140000</v>
      </c>
      <c r="E17" t="s">
        <v>135</v>
      </c>
      <c r="F17" s="17">
        <f>SUM(F7,F8,F9,F13,F14,F15,F16)</f>
        <v>148000</v>
      </c>
      <c r="G17" s="17">
        <f>SUM(G10,G11,G12)</f>
        <v>148000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5DE6F-1A58-45D8-957D-49FD2F62A327}">
  <dimension ref="A1:N43"/>
  <sheetViews>
    <sheetView topLeftCell="A22" workbookViewId="0">
      <selection activeCell="D43" sqref="D43"/>
    </sheetView>
  </sheetViews>
  <sheetFormatPr defaultRowHeight="16.5"/>
  <cols>
    <col min="1" max="3" width="14.375" bestFit="1" customWidth="1"/>
    <col min="6" max="6" width="13.5" bestFit="1" customWidth="1"/>
    <col min="9" max="9" width="7.625" bestFit="1" customWidth="1"/>
    <col min="11" max="11" width="49.5" bestFit="1" customWidth="1"/>
    <col min="13" max="13" width="5.625" bestFit="1" customWidth="1"/>
    <col min="14" max="14" width="62.875" bestFit="1" customWidth="1"/>
  </cols>
  <sheetData>
    <row r="1" spans="1:14">
      <c r="A1" t="s">
        <v>5</v>
      </c>
    </row>
    <row r="2" spans="1:14">
      <c r="A2" t="s">
        <v>107</v>
      </c>
      <c r="J2" t="s">
        <v>173</v>
      </c>
      <c r="M2" t="s">
        <v>170</v>
      </c>
      <c r="N2" t="s">
        <v>174</v>
      </c>
    </row>
    <row r="3" spans="1:14">
      <c r="J3" t="s">
        <v>20</v>
      </c>
      <c r="K3" t="s">
        <v>175</v>
      </c>
    </row>
    <row r="4" spans="1:14">
      <c r="A4" t="s">
        <v>29</v>
      </c>
      <c r="F4" t="s">
        <v>176</v>
      </c>
      <c r="J4">
        <v>1</v>
      </c>
      <c r="K4" t="s">
        <v>177</v>
      </c>
    </row>
    <row r="5" spans="1:14">
      <c r="A5" s="25">
        <v>100000</v>
      </c>
      <c r="B5" s="4">
        <v>1</v>
      </c>
      <c r="C5" s="3"/>
      <c r="D5" s="3"/>
      <c r="F5" s="25">
        <v>2000</v>
      </c>
      <c r="G5" s="4">
        <v>2</v>
      </c>
      <c r="H5" s="3"/>
      <c r="I5" s="3"/>
      <c r="J5">
        <v>2</v>
      </c>
      <c r="K5" t="s">
        <v>178</v>
      </c>
    </row>
    <row r="6" spans="1:14">
      <c r="A6" s="17"/>
      <c r="B6" s="5"/>
      <c r="C6" s="17">
        <v>2000</v>
      </c>
      <c r="D6">
        <v>2</v>
      </c>
      <c r="J6">
        <v>3</v>
      </c>
      <c r="K6" t="s">
        <v>179</v>
      </c>
    </row>
    <row r="7" spans="1:14">
      <c r="A7" s="17"/>
      <c r="B7" s="5"/>
      <c r="C7" s="17">
        <v>3000</v>
      </c>
      <c r="D7">
        <v>3</v>
      </c>
      <c r="F7" t="s">
        <v>180</v>
      </c>
      <c r="J7">
        <v>4</v>
      </c>
      <c r="K7" t="s">
        <v>181</v>
      </c>
    </row>
    <row r="8" spans="1:14">
      <c r="A8" s="17"/>
      <c r="B8" s="5"/>
      <c r="C8" s="17">
        <v>10000</v>
      </c>
      <c r="D8">
        <v>4</v>
      </c>
      <c r="F8" s="25">
        <v>5000</v>
      </c>
      <c r="G8" s="4">
        <v>3</v>
      </c>
      <c r="H8" s="3"/>
      <c r="I8" s="3"/>
      <c r="J8">
        <v>5</v>
      </c>
      <c r="K8" t="s">
        <v>182</v>
      </c>
    </row>
    <row r="9" spans="1:14">
      <c r="A9" s="17">
        <v>80000</v>
      </c>
      <c r="B9" s="5">
        <v>5</v>
      </c>
      <c r="C9" s="17"/>
      <c r="J9">
        <v>6</v>
      </c>
      <c r="K9" t="s">
        <v>183</v>
      </c>
    </row>
    <row r="10" spans="1:14">
      <c r="A10" s="17"/>
      <c r="B10" s="5"/>
      <c r="C10" s="17">
        <v>5000</v>
      </c>
      <c r="D10">
        <v>6</v>
      </c>
      <c r="F10" t="s">
        <v>184</v>
      </c>
      <c r="J10">
        <v>7</v>
      </c>
      <c r="K10" t="s">
        <v>185</v>
      </c>
    </row>
    <row r="11" spans="1:14">
      <c r="A11" s="17"/>
      <c r="B11" s="5"/>
      <c r="C11" s="17">
        <v>20000</v>
      </c>
      <c r="D11">
        <v>7</v>
      </c>
      <c r="F11" s="25">
        <v>10000</v>
      </c>
      <c r="G11" s="4">
        <v>4</v>
      </c>
      <c r="H11" s="3"/>
      <c r="I11" s="3"/>
      <c r="J11">
        <v>8</v>
      </c>
      <c r="K11" t="s">
        <v>186</v>
      </c>
    </row>
    <row r="12" spans="1:14">
      <c r="A12" s="17"/>
      <c r="B12" s="5"/>
      <c r="C12" s="17">
        <v>3000</v>
      </c>
      <c r="D12">
        <v>8</v>
      </c>
      <c r="J12">
        <v>9</v>
      </c>
      <c r="K12" t="s">
        <v>187</v>
      </c>
    </row>
    <row r="13" spans="1:14">
      <c r="A13" s="17"/>
      <c r="B13" s="5"/>
      <c r="C13" s="17">
        <v>7000</v>
      </c>
      <c r="D13">
        <v>9</v>
      </c>
      <c r="F13" t="s">
        <v>96</v>
      </c>
      <c r="J13">
        <v>10</v>
      </c>
      <c r="K13" t="s">
        <v>188</v>
      </c>
    </row>
    <row r="14" spans="1:14">
      <c r="A14" s="17"/>
      <c r="B14" s="5"/>
      <c r="C14" s="17">
        <v>30000</v>
      </c>
      <c r="D14">
        <v>10</v>
      </c>
      <c r="F14" s="25">
        <v>5000</v>
      </c>
      <c r="G14" s="4">
        <v>6</v>
      </c>
      <c r="H14" s="3"/>
      <c r="I14" s="3"/>
    </row>
    <row r="15" spans="1:14">
      <c r="A15" s="17"/>
    </row>
    <row r="16" spans="1:14">
      <c r="F16" t="s">
        <v>189</v>
      </c>
    </row>
    <row r="17" spans="1:9">
      <c r="F17" s="25">
        <v>3000</v>
      </c>
      <c r="G17" s="4">
        <v>8</v>
      </c>
      <c r="H17" s="3"/>
      <c r="I17" s="3"/>
    </row>
    <row r="18" spans="1:9">
      <c r="A18" t="s">
        <v>38</v>
      </c>
    </row>
    <row r="19" spans="1:9">
      <c r="A19" s="3"/>
      <c r="B19" s="4"/>
      <c r="C19" s="25">
        <v>100000</v>
      </c>
      <c r="D19" s="3">
        <v>1</v>
      </c>
      <c r="F19" t="s">
        <v>190</v>
      </c>
    </row>
    <row r="20" spans="1:9">
      <c r="B20" s="5"/>
      <c r="C20" s="17">
        <v>80000</v>
      </c>
      <c r="D20">
        <v>5</v>
      </c>
      <c r="F20" s="25">
        <v>7000</v>
      </c>
      <c r="G20" s="4">
        <v>9</v>
      </c>
      <c r="H20" s="3"/>
      <c r="I20" s="3"/>
    </row>
    <row r="22" spans="1:9">
      <c r="A22" t="s">
        <v>43</v>
      </c>
      <c r="F22" t="s">
        <v>86</v>
      </c>
    </row>
    <row r="23" spans="1:9">
      <c r="A23" s="25">
        <v>20000</v>
      </c>
      <c r="B23" s="4">
        <v>7</v>
      </c>
      <c r="C23" s="3"/>
      <c r="D23" s="3"/>
      <c r="F23" s="25">
        <v>30000</v>
      </c>
      <c r="G23" s="4">
        <v>10</v>
      </c>
      <c r="H23" s="3"/>
      <c r="I23" s="3"/>
    </row>
    <row r="28" spans="1:9">
      <c r="A28" t="s">
        <v>108</v>
      </c>
    </row>
    <row r="29" spans="1:9">
      <c r="A29" s="15"/>
      <c r="B29" s="3" t="s">
        <v>191</v>
      </c>
      <c r="C29" s="4"/>
    </row>
    <row r="30" spans="1:9">
      <c r="A30" s="14"/>
      <c r="B30" t="s">
        <v>108</v>
      </c>
      <c r="C30" s="5"/>
    </row>
    <row r="31" spans="1:9">
      <c r="A31" s="14"/>
      <c r="B31" s="8">
        <v>44105</v>
      </c>
      <c r="C31" s="5"/>
    </row>
    <row r="32" spans="1:9">
      <c r="A32" s="15" t="s">
        <v>78</v>
      </c>
      <c r="B32" s="3" t="s">
        <v>113</v>
      </c>
      <c r="C32" s="4" t="s">
        <v>114</v>
      </c>
    </row>
    <row r="33" spans="1:3">
      <c r="A33" s="15" t="s">
        <v>29</v>
      </c>
      <c r="B33" s="25">
        <f>SUM(A5,A9)-SUM(C8,C6,C7,C10,C11,C12,C13,C14)</f>
        <v>100000</v>
      </c>
      <c r="C33" s="27"/>
    </row>
    <row r="34" spans="1:3">
      <c r="A34" t="s">
        <v>38</v>
      </c>
      <c r="B34" s="17"/>
      <c r="C34" s="28">
        <f>SUM(C20,C19)</f>
        <v>180000</v>
      </c>
    </row>
    <row r="35" spans="1:3">
      <c r="A35" s="14" t="s">
        <v>43</v>
      </c>
      <c r="B35" s="17">
        <v>20000</v>
      </c>
      <c r="C35" s="28"/>
    </row>
    <row r="36" spans="1:3">
      <c r="A36" t="s">
        <v>176</v>
      </c>
      <c r="B36" s="17">
        <v>2000</v>
      </c>
      <c r="C36" s="28"/>
    </row>
    <row r="37" spans="1:3">
      <c r="A37" s="14" t="s">
        <v>180</v>
      </c>
      <c r="B37" s="17">
        <v>5000</v>
      </c>
      <c r="C37" s="28"/>
    </row>
    <row r="38" spans="1:3">
      <c r="A38" s="14" t="s">
        <v>184</v>
      </c>
      <c r="B38" s="17">
        <v>10000</v>
      </c>
      <c r="C38" s="28"/>
    </row>
    <row r="39" spans="1:3">
      <c r="A39" s="14" t="s">
        <v>96</v>
      </c>
      <c r="B39" s="17">
        <v>3000</v>
      </c>
      <c r="C39" s="28"/>
    </row>
    <row r="40" spans="1:3">
      <c r="A40" t="s">
        <v>189</v>
      </c>
      <c r="B40" s="17">
        <v>3000</v>
      </c>
      <c r="C40" s="28"/>
    </row>
    <row r="41" spans="1:3">
      <c r="A41" s="14" t="s">
        <v>190</v>
      </c>
      <c r="B41" s="17">
        <v>7000</v>
      </c>
      <c r="C41" s="28"/>
    </row>
    <row r="42" spans="1:3">
      <c r="A42" s="14" t="s">
        <v>86</v>
      </c>
      <c r="B42" s="17">
        <v>30000</v>
      </c>
      <c r="C42" s="28"/>
    </row>
    <row r="43" spans="1:3">
      <c r="A43" s="16" t="s">
        <v>135</v>
      </c>
      <c r="B43" s="35">
        <f>SUM(B33,B35,B36,B37,B38,B39,B40,B41,B42)</f>
        <v>180000</v>
      </c>
      <c r="C43" s="36">
        <f>SUM(C34)</f>
        <v>180000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FA88D-4C7C-4324-946D-0EC2582679B5}">
  <dimension ref="A1"/>
  <sheetViews>
    <sheetView workbookViewId="0">
      <selection activeCell="L23" sqref="L23"/>
    </sheetView>
  </sheetViews>
  <sheetFormatPr defaultRowHeight="16.5"/>
  <sheetData>
    <row r="1" spans="1:1">
      <c r="A1" t="s">
        <v>139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07729-49A8-434D-B2D2-C748A6C4CDB5}">
  <dimension ref="A2:K17"/>
  <sheetViews>
    <sheetView workbookViewId="0">
      <selection activeCell="C10" sqref="C10"/>
    </sheetView>
  </sheetViews>
  <sheetFormatPr defaultRowHeight="16.5"/>
  <cols>
    <col min="1" max="1" width="10.75" bestFit="1" customWidth="1"/>
    <col min="2" max="2" width="14.375" bestFit="1" customWidth="1"/>
    <col min="4" max="4" width="14.375" bestFit="1" customWidth="1"/>
    <col min="5" max="5" width="10.75" bestFit="1" customWidth="1"/>
    <col min="7" max="7" width="10.75" bestFit="1" customWidth="1"/>
    <col min="8" max="8" width="14.375" bestFit="1" customWidth="1"/>
    <col min="10" max="10" width="14.375" bestFit="1" customWidth="1"/>
    <col min="11" max="11" width="10.75" bestFit="1" customWidth="1"/>
  </cols>
  <sheetData>
    <row r="2" spans="1:11">
      <c r="A2" t="s">
        <v>192</v>
      </c>
      <c r="G2" t="s">
        <v>193</v>
      </c>
    </row>
    <row r="3" spans="1:11">
      <c r="A3">
        <v>1</v>
      </c>
    </row>
    <row r="4" spans="1:11">
      <c r="A4" s="17" t="s">
        <v>29</v>
      </c>
      <c r="B4" s="17"/>
      <c r="C4" s="17"/>
      <c r="D4" s="17" t="s">
        <v>194</v>
      </c>
      <c r="E4" s="17"/>
      <c r="F4" s="17"/>
      <c r="G4" s="17" t="s">
        <v>29</v>
      </c>
      <c r="H4" s="17"/>
      <c r="I4" s="17"/>
      <c r="J4" s="17" t="s">
        <v>30</v>
      </c>
      <c r="K4" s="17"/>
    </row>
    <row r="5" spans="1:11">
      <c r="A5" s="27">
        <v>800</v>
      </c>
      <c r="B5" s="25"/>
      <c r="C5" s="17"/>
      <c r="D5" s="27"/>
      <c r="E5" s="25">
        <v>800</v>
      </c>
      <c r="F5" s="17"/>
      <c r="G5" s="27">
        <v>800</v>
      </c>
      <c r="H5" s="25"/>
      <c r="I5" s="17"/>
      <c r="J5" s="27"/>
      <c r="K5" s="25">
        <v>800</v>
      </c>
    </row>
    <row r="6" spans="1:11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</row>
    <row r="7" spans="1:11">
      <c r="A7" s="17">
        <v>2</v>
      </c>
      <c r="B7" s="17"/>
      <c r="C7" s="17"/>
      <c r="D7" s="17"/>
      <c r="E7" s="17"/>
      <c r="F7" s="17"/>
      <c r="G7" s="17"/>
      <c r="H7" s="17"/>
      <c r="I7" s="17"/>
      <c r="J7" s="17"/>
      <c r="K7" s="17"/>
    </row>
    <row r="8" spans="1:11">
      <c r="A8" s="17" t="s">
        <v>29</v>
      </c>
      <c r="B8" s="17"/>
      <c r="C8" s="17"/>
      <c r="D8" s="17" t="s">
        <v>31</v>
      </c>
      <c r="E8" s="17"/>
      <c r="F8" s="17"/>
      <c r="G8" s="17" t="s">
        <v>29</v>
      </c>
      <c r="H8" s="17"/>
      <c r="I8" s="17"/>
      <c r="J8" s="17" t="s">
        <v>154</v>
      </c>
      <c r="K8" s="17"/>
    </row>
    <row r="9" spans="1:11">
      <c r="A9" s="27"/>
      <c r="B9" s="25">
        <v>1500</v>
      </c>
      <c r="C9" s="17"/>
      <c r="D9" s="27">
        <v>1500</v>
      </c>
      <c r="E9" s="25"/>
      <c r="F9" s="17"/>
      <c r="G9" s="27"/>
      <c r="H9" s="25">
        <v>1500</v>
      </c>
      <c r="I9" s="17"/>
      <c r="J9" s="27">
        <v>1500</v>
      </c>
      <c r="K9" s="25"/>
    </row>
    <row r="10" spans="1:11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</row>
    <row r="11" spans="1:11">
      <c r="A11" s="17">
        <v>3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</row>
    <row r="12" spans="1:11">
      <c r="A12" s="17" t="s">
        <v>29</v>
      </c>
      <c r="B12" s="17"/>
      <c r="C12" s="17"/>
      <c r="D12" s="17" t="s">
        <v>86</v>
      </c>
      <c r="E12" s="17"/>
      <c r="F12" s="17"/>
      <c r="G12" s="17" t="s">
        <v>29</v>
      </c>
      <c r="H12" s="17"/>
      <c r="I12" s="17"/>
      <c r="J12" s="17" t="s">
        <v>195</v>
      </c>
      <c r="K12" s="17"/>
    </row>
    <row r="13" spans="1:11">
      <c r="A13" s="27"/>
      <c r="B13" s="25">
        <v>20000</v>
      </c>
      <c r="C13" s="17"/>
      <c r="D13" s="27">
        <v>20000</v>
      </c>
      <c r="E13" s="25"/>
      <c r="F13" s="17"/>
      <c r="G13" s="27"/>
      <c r="H13" s="25">
        <v>20000</v>
      </c>
      <c r="I13" s="17"/>
      <c r="J13" s="27">
        <v>20000</v>
      </c>
      <c r="K13" s="25"/>
    </row>
    <row r="14" spans="1:11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</row>
    <row r="15" spans="1:11">
      <c r="A15" s="17">
        <v>4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</row>
    <row r="16" spans="1:11">
      <c r="A16" s="17" t="s">
        <v>29</v>
      </c>
      <c r="B16" s="17"/>
      <c r="C16" s="17"/>
      <c r="D16" s="17" t="s">
        <v>52</v>
      </c>
      <c r="E16" s="17"/>
      <c r="F16" s="17"/>
      <c r="G16" s="17" t="s">
        <v>29</v>
      </c>
      <c r="H16" s="17"/>
      <c r="I16" s="17"/>
      <c r="J16" s="17" t="s">
        <v>43</v>
      </c>
      <c r="K16" s="17"/>
    </row>
    <row r="17" spans="1:11">
      <c r="A17" s="27"/>
      <c r="B17" s="25">
        <v>300000</v>
      </c>
      <c r="C17" s="17"/>
      <c r="D17" s="27">
        <v>300000</v>
      </c>
      <c r="E17" s="25"/>
      <c r="F17" s="17"/>
      <c r="G17" s="27"/>
      <c r="H17" s="25">
        <v>300000</v>
      </c>
      <c r="I17" s="17"/>
      <c r="J17" s="27">
        <v>300000</v>
      </c>
      <c r="K17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5E995-4F8E-4A3C-81FB-E0C495570554}">
  <dimension ref="A1:X22"/>
  <sheetViews>
    <sheetView workbookViewId="0">
      <selection activeCell="W2" sqref="A1:X14"/>
    </sheetView>
  </sheetViews>
  <sheetFormatPr defaultRowHeight="16.5"/>
  <cols>
    <col min="3" max="3" width="9.25" bestFit="1" customWidth="1"/>
    <col min="5" max="5" width="15.125" bestFit="1" customWidth="1"/>
    <col min="7" max="7" width="14" bestFit="1" customWidth="1"/>
    <col min="9" max="9" width="15.125" bestFit="1" customWidth="1"/>
    <col min="11" max="11" width="14" bestFit="1" customWidth="1"/>
    <col min="13" max="13" width="14" bestFit="1" customWidth="1"/>
    <col min="15" max="15" width="14" bestFit="1" customWidth="1"/>
    <col min="17" max="17" width="14" bestFit="1" customWidth="1"/>
    <col min="18" max="18" width="11.75" bestFit="1" customWidth="1"/>
    <col min="19" max="20" width="11.75" customWidth="1"/>
    <col min="21" max="21" width="11.75" bestFit="1" customWidth="1"/>
    <col min="22" max="22" width="14" bestFit="1" customWidth="1"/>
    <col min="24" max="24" width="15.125" bestFit="1" customWidth="1"/>
  </cols>
  <sheetData>
    <row r="1" spans="1:24">
      <c r="B1" s="5"/>
      <c r="Q1" t="s">
        <v>17</v>
      </c>
      <c r="R1" t="s">
        <v>18</v>
      </c>
      <c r="S1" t="s">
        <v>19</v>
      </c>
    </row>
    <row r="2" spans="1:24">
      <c r="A2" t="s">
        <v>20</v>
      </c>
      <c r="B2" s="5" t="s">
        <v>21</v>
      </c>
      <c r="C2" s="3" t="s">
        <v>22</v>
      </c>
      <c r="D2" s="3"/>
      <c r="E2" s="3"/>
      <c r="F2" s="3"/>
      <c r="G2" s="3" t="s">
        <v>23</v>
      </c>
      <c r="H2" s="3"/>
      <c r="I2" s="3"/>
      <c r="J2" s="3" t="s">
        <v>24</v>
      </c>
      <c r="K2" s="3"/>
      <c r="L2" s="3"/>
      <c r="M2" s="3" t="s">
        <v>25</v>
      </c>
      <c r="N2" s="3"/>
      <c r="O2" s="3"/>
      <c r="P2" s="3"/>
      <c r="Q2" s="3"/>
      <c r="R2" s="3" t="s">
        <v>18</v>
      </c>
      <c r="S2" s="3" t="s">
        <v>24</v>
      </c>
      <c r="T2" s="3" t="s">
        <v>26</v>
      </c>
      <c r="U2" s="3"/>
      <c r="V2" s="3" t="s">
        <v>27</v>
      </c>
      <c r="W2" s="3" t="s">
        <v>24</v>
      </c>
      <c r="X2" s="3" t="s">
        <v>28</v>
      </c>
    </row>
    <row r="3" spans="1:24">
      <c r="A3" s="3">
        <v>1</v>
      </c>
      <c r="B3" s="4"/>
      <c r="C3" s="3"/>
      <c r="D3" s="3" t="s">
        <v>24</v>
      </c>
      <c r="E3" s="3" t="s">
        <v>29</v>
      </c>
      <c r="F3" s="3" t="s">
        <v>24</v>
      </c>
      <c r="G3" s="3" t="s">
        <v>30</v>
      </c>
      <c r="H3" s="3" t="s">
        <v>24</v>
      </c>
      <c r="I3" s="3" t="s">
        <v>31</v>
      </c>
      <c r="J3" s="3" t="s">
        <v>24</v>
      </c>
      <c r="K3" s="3" t="s">
        <v>32</v>
      </c>
      <c r="L3" s="3" t="s">
        <v>24</v>
      </c>
      <c r="M3" s="3" t="s">
        <v>33</v>
      </c>
      <c r="N3" s="3" t="s">
        <v>24</v>
      </c>
      <c r="O3" s="3" t="s">
        <v>34</v>
      </c>
      <c r="P3" s="3" t="s">
        <v>24</v>
      </c>
      <c r="Q3" s="3" t="s">
        <v>35</v>
      </c>
      <c r="R3" s="3" t="s">
        <v>18</v>
      </c>
      <c r="S3" s="3" t="s">
        <v>24</v>
      </c>
      <c r="T3" s="3" t="s">
        <v>36</v>
      </c>
      <c r="U3" s="3" t="s">
        <v>24</v>
      </c>
      <c r="V3" s="3" t="s">
        <v>37</v>
      </c>
      <c r="W3" s="3" t="s">
        <v>24</v>
      </c>
      <c r="X3" s="3" t="s">
        <v>38</v>
      </c>
    </row>
    <row r="4" spans="1:24">
      <c r="A4">
        <v>2</v>
      </c>
      <c r="B4" s="5"/>
      <c r="C4" s="8">
        <v>45200</v>
      </c>
      <c r="D4" s="17" t="s">
        <v>24</v>
      </c>
      <c r="E4" s="17">
        <v>100000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 t="s">
        <v>18</v>
      </c>
      <c r="S4" s="17"/>
      <c r="T4" s="17"/>
      <c r="U4" s="17"/>
      <c r="V4" s="17"/>
      <c r="W4" s="17" t="s">
        <v>24</v>
      </c>
      <c r="X4" s="17">
        <v>100000</v>
      </c>
    </row>
    <row r="5" spans="1:24">
      <c r="A5">
        <v>3</v>
      </c>
      <c r="B5" s="5"/>
      <c r="C5" s="8"/>
      <c r="D5" s="17" t="s">
        <v>39</v>
      </c>
      <c r="E5" s="17">
        <v>50000</v>
      </c>
      <c r="F5" s="17"/>
      <c r="G5" s="17"/>
      <c r="H5" s="17" t="s">
        <v>24</v>
      </c>
      <c r="I5" s="17">
        <v>300000</v>
      </c>
      <c r="J5" s="17"/>
      <c r="K5" s="17"/>
      <c r="L5" s="17"/>
      <c r="M5" s="17"/>
      <c r="N5" s="17"/>
      <c r="O5" s="17"/>
      <c r="P5" s="17"/>
      <c r="Q5" s="17"/>
      <c r="R5" s="17" t="s">
        <v>18</v>
      </c>
      <c r="S5" s="17"/>
      <c r="T5" s="17"/>
      <c r="U5" s="17" t="s">
        <v>24</v>
      </c>
      <c r="V5" s="17">
        <v>20000</v>
      </c>
      <c r="W5" s="17"/>
      <c r="X5" s="17"/>
    </row>
    <row r="6" spans="1:24">
      <c r="A6">
        <v>4</v>
      </c>
      <c r="B6" s="5"/>
      <c r="C6" s="8"/>
      <c r="D6" s="17" t="s">
        <v>39</v>
      </c>
      <c r="E6" s="17">
        <v>40000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 t="s">
        <v>18</v>
      </c>
      <c r="S6" s="17"/>
      <c r="T6" s="17"/>
      <c r="U6" s="17" t="s">
        <v>39</v>
      </c>
      <c r="V6" s="17">
        <f>$E$6</f>
        <v>40000</v>
      </c>
      <c r="W6" s="17"/>
      <c r="X6" s="17"/>
    </row>
    <row r="7" spans="1:24">
      <c r="A7">
        <v>5</v>
      </c>
      <c r="B7" s="5"/>
      <c r="D7" s="17" t="s">
        <v>24</v>
      </c>
      <c r="E7" s="17">
        <v>150000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 t="s">
        <v>18</v>
      </c>
      <c r="S7" s="17"/>
      <c r="T7" s="17"/>
      <c r="U7" s="17"/>
      <c r="V7" s="17"/>
      <c r="W7" s="17" t="s">
        <v>24</v>
      </c>
      <c r="X7" s="17">
        <f>$E$7</f>
        <v>150000</v>
      </c>
    </row>
    <row r="8" spans="1:24">
      <c r="A8">
        <v>6</v>
      </c>
      <c r="B8" s="5">
        <v>1</v>
      </c>
      <c r="D8" s="17" t="s">
        <v>24</v>
      </c>
      <c r="E8" s="17">
        <v>80000</v>
      </c>
      <c r="F8" s="17" t="s">
        <v>24</v>
      </c>
      <c r="G8" s="17">
        <f>$T$8-$E$8</f>
        <v>60000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 t="s">
        <v>18</v>
      </c>
      <c r="S8" s="17" t="s">
        <v>24</v>
      </c>
      <c r="T8" s="17">
        <v>140000</v>
      </c>
      <c r="U8" s="17"/>
      <c r="V8" s="17"/>
      <c r="W8" s="17"/>
      <c r="X8" s="17"/>
    </row>
    <row r="9" spans="1:24">
      <c r="A9">
        <v>6</v>
      </c>
      <c r="B9" s="5">
        <v>2</v>
      </c>
      <c r="D9" s="17" t="s">
        <v>39</v>
      </c>
      <c r="E9" s="17">
        <v>50000</v>
      </c>
      <c r="F9" s="17"/>
      <c r="G9" s="17"/>
      <c r="H9" s="17"/>
      <c r="I9" s="17"/>
      <c r="J9" s="17" t="s">
        <v>24</v>
      </c>
      <c r="K9" s="17">
        <v>50000</v>
      </c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</row>
    <row r="10" spans="1:24">
      <c r="A10">
        <v>6</v>
      </c>
      <c r="B10" s="5">
        <v>3</v>
      </c>
      <c r="D10" s="17" t="s">
        <v>39</v>
      </c>
      <c r="E10" s="17">
        <v>30000</v>
      </c>
      <c r="F10" s="17"/>
      <c r="G10" s="17"/>
      <c r="H10" s="17"/>
      <c r="I10" s="17"/>
      <c r="J10" s="17"/>
      <c r="K10" s="17"/>
      <c r="L10" s="17" t="s">
        <v>24</v>
      </c>
      <c r="M10" s="17">
        <v>30000</v>
      </c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</row>
    <row r="11" spans="1:24">
      <c r="A11">
        <v>6</v>
      </c>
      <c r="B11" s="5">
        <v>4</v>
      </c>
      <c r="D11" s="17" t="s">
        <v>39</v>
      </c>
      <c r="E11" s="17">
        <v>20000</v>
      </c>
      <c r="F11" s="17"/>
      <c r="G11" s="17"/>
      <c r="H11" s="17"/>
      <c r="I11" s="17"/>
      <c r="J11" s="17"/>
      <c r="K11" s="17"/>
      <c r="L11" s="17"/>
      <c r="M11" s="17"/>
      <c r="N11" s="17" t="s">
        <v>24</v>
      </c>
      <c r="O11" s="17">
        <v>20000</v>
      </c>
      <c r="P11" s="17"/>
      <c r="Q11" s="17"/>
      <c r="R11" s="17"/>
      <c r="S11" s="17"/>
      <c r="T11" s="17"/>
      <c r="U11" s="17"/>
      <c r="V11" s="17"/>
      <c r="W11" s="17"/>
      <c r="X11" s="17"/>
    </row>
    <row r="12" spans="1:24">
      <c r="A12">
        <v>6</v>
      </c>
      <c r="B12" s="5">
        <v>5</v>
      </c>
      <c r="D12" s="17" t="s">
        <v>39</v>
      </c>
      <c r="E12" s="17">
        <v>10000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 t="s">
        <v>24</v>
      </c>
      <c r="Q12" s="17">
        <v>10000</v>
      </c>
      <c r="R12" s="17"/>
      <c r="S12" s="17"/>
      <c r="T12" s="17"/>
      <c r="U12" s="17"/>
      <c r="V12" s="17"/>
      <c r="W12" s="17"/>
      <c r="X12" s="17"/>
    </row>
    <row r="13" spans="1:24">
      <c r="A13">
        <v>7</v>
      </c>
      <c r="B13" s="5"/>
      <c r="D13" s="17" t="s">
        <v>39</v>
      </c>
      <c r="E13" s="17">
        <v>80000</v>
      </c>
      <c r="F13" s="17"/>
      <c r="G13" s="17"/>
      <c r="H13" s="17" t="s">
        <v>24</v>
      </c>
      <c r="I13" s="17">
        <v>80000</v>
      </c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</row>
    <row r="14" spans="1:24">
      <c r="A14">
        <v>8</v>
      </c>
      <c r="B14" s="18"/>
      <c r="D14" s="17" t="s">
        <v>39</v>
      </c>
      <c r="E14" s="17">
        <v>10000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 t="s">
        <v>39</v>
      </c>
      <c r="X14" s="17">
        <v>10000</v>
      </c>
    </row>
    <row r="15" spans="1:24"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</row>
    <row r="16" spans="1:24"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</row>
    <row r="17" spans="4:22"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</row>
    <row r="18" spans="4:22"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</row>
    <row r="19" spans="4:22"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</row>
    <row r="20" spans="4:22"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</row>
    <row r="21" spans="4:22"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</row>
    <row r="22" spans="4:22">
      <c r="O22" s="17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AE391-BD9F-46B1-B70A-778937C14955}">
  <dimension ref="A1:I2"/>
  <sheetViews>
    <sheetView workbookViewId="0">
      <selection activeCell="G2" sqref="G2"/>
    </sheetView>
  </sheetViews>
  <sheetFormatPr defaultRowHeight="16.5"/>
  <cols>
    <col min="1" max="1" width="11.75" bestFit="1" customWidth="1"/>
  </cols>
  <sheetData>
    <row r="1" spans="1:9">
      <c r="A1" t="s">
        <v>196</v>
      </c>
      <c r="F1" t="s">
        <v>196</v>
      </c>
    </row>
    <row r="2" spans="1:9">
      <c r="A2" s="3" t="s">
        <v>197</v>
      </c>
      <c r="B2" s="9">
        <v>2000</v>
      </c>
      <c r="C2" s="3"/>
      <c r="D2" s="3"/>
      <c r="F2" s="3" t="s">
        <v>197</v>
      </c>
      <c r="G2" s="9">
        <v>2000</v>
      </c>
      <c r="H2" s="3"/>
      <c r="I2" s="3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08C39-327B-46C9-BCEE-7EA1F3151546}">
  <dimension ref="A1:I2"/>
  <sheetViews>
    <sheetView workbookViewId="0">
      <selection activeCell="A2" sqref="A2"/>
    </sheetView>
  </sheetViews>
  <sheetFormatPr defaultRowHeight="16.5"/>
  <cols>
    <col min="1" max="1" width="11.75" bestFit="1" customWidth="1"/>
  </cols>
  <sheetData>
    <row r="1" spans="1:9">
      <c r="A1" t="s">
        <v>198</v>
      </c>
      <c r="F1" t="s">
        <v>196</v>
      </c>
    </row>
    <row r="2" spans="1:9">
      <c r="A2" s="3"/>
      <c r="B2" s="9">
        <v>2000</v>
      </c>
      <c r="C2" s="3"/>
      <c r="D2" s="3"/>
      <c r="F2" s="3" t="s">
        <v>197</v>
      </c>
      <c r="G2" s="9">
        <v>2000</v>
      </c>
      <c r="H2" s="3"/>
      <c r="I2" s="3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7A733-4595-4CAA-80D7-448F3C49A65F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63C76-62F1-437A-B462-158C99480C2D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E1CE6-EAF2-44E1-89F6-6082C649E6F2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1BD86-F628-4CA7-A97A-1D5C0B2772D8}">
  <dimension ref="A1:F23"/>
  <sheetViews>
    <sheetView workbookViewId="0">
      <selection activeCell="H1" sqref="H1"/>
    </sheetView>
  </sheetViews>
  <sheetFormatPr defaultRowHeight="16.5"/>
  <cols>
    <col min="2" max="2" width="10.125" bestFit="1" customWidth="1"/>
    <col min="6" max="6" width="18.5" bestFit="1" customWidth="1"/>
  </cols>
  <sheetData>
    <row r="1" spans="1:6">
      <c r="A1" t="s">
        <v>1</v>
      </c>
      <c r="E1" t="s">
        <v>170</v>
      </c>
      <c r="F1" t="s">
        <v>199</v>
      </c>
    </row>
    <row r="2" spans="1:6">
      <c r="A2" t="s">
        <v>200</v>
      </c>
      <c r="B2" s="8">
        <v>44196</v>
      </c>
      <c r="C2" t="s">
        <v>201</v>
      </c>
      <c r="F2" t="s">
        <v>202</v>
      </c>
    </row>
    <row r="3" spans="1:6">
      <c r="A3" t="s">
        <v>200</v>
      </c>
    </row>
    <row r="4" spans="1:6">
      <c r="B4" t="s">
        <v>203</v>
      </c>
      <c r="D4" t="s">
        <v>204</v>
      </c>
    </row>
    <row r="5" spans="1:6">
      <c r="A5" t="s">
        <v>78</v>
      </c>
      <c r="B5" t="s">
        <v>17</v>
      </c>
      <c r="C5" t="s">
        <v>19</v>
      </c>
      <c r="D5" t="s">
        <v>17</v>
      </c>
      <c r="E5" t="s">
        <v>19</v>
      </c>
    </row>
    <row r="6" spans="1:6">
      <c r="A6" t="s">
        <v>29</v>
      </c>
      <c r="B6" s="17">
        <v>9000</v>
      </c>
      <c r="C6" s="17"/>
      <c r="D6" s="17">
        <v>9000</v>
      </c>
      <c r="E6" s="17"/>
    </row>
    <row r="7" spans="1:6">
      <c r="A7" t="s">
        <v>92</v>
      </c>
      <c r="B7" s="17">
        <v>36000</v>
      </c>
      <c r="C7" s="17"/>
      <c r="D7" s="17">
        <v>36000</v>
      </c>
      <c r="E7" s="17"/>
    </row>
    <row r="8" spans="1:6">
      <c r="A8" t="s">
        <v>205</v>
      </c>
      <c r="B8" s="17" t="s">
        <v>206</v>
      </c>
      <c r="C8" s="17"/>
      <c r="D8" s="17">
        <v>6000</v>
      </c>
      <c r="E8" s="17"/>
    </row>
    <row r="9" spans="1:6">
      <c r="A9" t="s">
        <v>207</v>
      </c>
      <c r="B9" s="17">
        <v>27000</v>
      </c>
      <c r="C9" s="17"/>
      <c r="D9" s="17">
        <v>15000</v>
      </c>
      <c r="E9" s="17"/>
    </row>
    <row r="10" spans="1:6">
      <c r="A10" t="s">
        <v>31</v>
      </c>
      <c r="B10" s="17">
        <v>90000</v>
      </c>
      <c r="C10" s="17"/>
      <c r="D10" s="17">
        <v>90000</v>
      </c>
      <c r="E10" s="17"/>
    </row>
    <row r="11" spans="1:6">
      <c r="A11" t="s">
        <v>208</v>
      </c>
      <c r="B11" s="17"/>
      <c r="C11" s="17">
        <v>120000</v>
      </c>
      <c r="D11" s="17"/>
      <c r="E11" s="17">
        <v>21000</v>
      </c>
    </row>
    <row r="12" spans="1:6">
      <c r="A12" t="s">
        <v>98</v>
      </c>
      <c r="B12" s="17"/>
      <c r="C12" s="17">
        <v>54000</v>
      </c>
      <c r="D12" s="17"/>
      <c r="E12" s="17">
        <v>54000</v>
      </c>
    </row>
    <row r="13" spans="1:6">
      <c r="A13" t="s">
        <v>97</v>
      </c>
      <c r="B13" s="17"/>
      <c r="C13" s="17" t="s">
        <v>206</v>
      </c>
      <c r="D13" s="17"/>
      <c r="E13" s="17">
        <v>18000</v>
      </c>
    </row>
    <row r="14" spans="1:6">
      <c r="A14" t="s">
        <v>38</v>
      </c>
      <c r="B14" s="17"/>
      <c r="C14" s="17">
        <v>120000</v>
      </c>
      <c r="D14" s="17"/>
      <c r="E14" s="17">
        <v>120000</v>
      </c>
    </row>
    <row r="15" spans="1:6">
      <c r="A15" t="s">
        <v>209</v>
      </c>
      <c r="B15" s="17"/>
      <c r="C15" s="17">
        <v>39000</v>
      </c>
      <c r="D15" s="17"/>
      <c r="E15" s="17">
        <v>39000</v>
      </c>
    </row>
    <row r="16" spans="1:6">
      <c r="A16" t="s">
        <v>34</v>
      </c>
      <c r="B16" s="17">
        <v>60000</v>
      </c>
      <c r="C16" s="17"/>
      <c r="D16" s="17">
        <v>87000</v>
      </c>
      <c r="E16" s="17"/>
    </row>
    <row r="17" spans="1:5">
      <c r="A17" t="s">
        <v>96</v>
      </c>
      <c r="B17" s="17">
        <v>6000</v>
      </c>
      <c r="C17" s="17"/>
      <c r="D17" s="17">
        <v>9000</v>
      </c>
      <c r="E17" s="17"/>
    </row>
    <row r="18" spans="1:5">
      <c r="A18" t="s">
        <v>210</v>
      </c>
      <c r="B18" s="17" t="s">
        <v>206</v>
      </c>
      <c r="C18" s="17"/>
      <c r="D18" s="17">
        <v>9000</v>
      </c>
      <c r="E18" s="17"/>
    </row>
    <row r="19" spans="1:5">
      <c r="A19" t="s">
        <v>85</v>
      </c>
      <c r="B19" s="17"/>
      <c r="C19" s="17">
        <v>3000</v>
      </c>
      <c r="D19" s="17"/>
      <c r="E19" s="17">
        <v>9000</v>
      </c>
    </row>
    <row r="20" spans="1:5">
      <c r="A20" t="s">
        <v>135</v>
      </c>
      <c r="B20" s="17">
        <v>228000</v>
      </c>
      <c r="C20" s="17">
        <v>228000</v>
      </c>
      <c r="D20" s="17">
        <v>261000</v>
      </c>
      <c r="E20" s="17">
        <v>261000</v>
      </c>
    </row>
    <row r="22" spans="1:5">
      <c r="A22" t="s">
        <v>5</v>
      </c>
    </row>
    <row r="23" spans="1:5">
      <c r="A23" t="s">
        <v>211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5D506-4AC4-41FC-8FD6-088673D87DB3}">
  <dimension ref="A1:N20"/>
  <sheetViews>
    <sheetView topLeftCell="C1" workbookViewId="0">
      <selection activeCell="F4" sqref="F4"/>
    </sheetView>
  </sheetViews>
  <sheetFormatPr defaultRowHeight="16.5"/>
  <cols>
    <col min="1" max="1" width="27.375" style="17" bestFit="1" customWidth="1"/>
    <col min="2" max="5" width="9" style="17"/>
    <col min="6" max="6" width="13.5" style="17" bestFit="1" customWidth="1"/>
    <col min="7" max="7" width="14" style="17" bestFit="1" customWidth="1"/>
    <col min="8" max="9" width="13.5" style="17" bestFit="1" customWidth="1"/>
    <col min="10" max="12" width="9" style="17"/>
    <col min="13" max="13" width="14" style="17" bestFit="1" customWidth="1"/>
    <col min="14" max="14" width="10.75" style="17" bestFit="1" customWidth="1"/>
    <col min="15" max="16384" width="9" style="17"/>
  </cols>
  <sheetData>
    <row r="1" spans="1:9">
      <c r="A1" s="17" t="s">
        <v>212</v>
      </c>
      <c r="D1" s="17" t="s">
        <v>5</v>
      </c>
    </row>
    <row r="2" spans="1:9">
      <c r="A2" s="17" t="s">
        <v>213</v>
      </c>
      <c r="D2" s="17" t="s">
        <v>214</v>
      </c>
      <c r="E2" s="17" t="s">
        <v>215</v>
      </c>
      <c r="F2" s="17" t="s">
        <v>22</v>
      </c>
      <c r="G2" s="17" t="s">
        <v>78</v>
      </c>
      <c r="H2" s="17" t="s">
        <v>17</v>
      </c>
      <c r="I2" s="17" t="s">
        <v>19</v>
      </c>
    </row>
    <row r="3" spans="1:9">
      <c r="A3" s="17" t="s">
        <v>216</v>
      </c>
      <c r="D3" s="17">
        <v>1</v>
      </c>
      <c r="E3" s="17" t="s">
        <v>217</v>
      </c>
      <c r="F3" s="8">
        <v>44075</v>
      </c>
      <c r="G3" s="17" t="s">
        <v>196</v>
      </c>
      <c r="H3" s="17">
        <v>9600</v>
      </c>
    </row>
    <row r="4" spans="1:9">
      <c r="A4" s="17" t="s">
        <v>218</v>
      </c>
      <c r="F4" s="8"/>
      <c r="G4" s="17" t="s">
        <v>29</v>
      </c>
      <c r="I4" s="17">
        <v>9600</v>
      </c>
    </row>
    <row r="5" spans="1:9">
      <c r="F5" s="8">
        <v>44196</v>
      </c>
      <c r="G5" s="17" t="s">
        <v>116</v>
      </c>
      <c r="H5" s="17">
        <f>9600*3/12</f>
        <v>2400</v>
      </c>
    </row>
    <row r="6" spans="1:9">
      <c r="A6" s="17" t="s">
        <v>219</v>
      </c>
      <c r="F6" s="8"/>
      <c r="G6" s="17" t="s">
        <v>196</v>
      </c>
      <c r="I6" s="17">
        <f>9600*3/12</f>
        <v>2400</v>
      </c>
    </row>
    <row r="7" spans="1:9">
      <c r="A7" s="17" t="s">
        <v>220</v>
      </c>
      <c r="D7" s="17">
        <v>2</v>
      </c>
      <c r="E7" s="17" t="s">
        <v>217</v>
      </c>
      <c r="F7" s="8">
        <v>44120</v>
      </c>
      <c r="G7" s="17" t="s">
        <v>221</v>
      </c>
      <c r="H7" s="17">
        <v>84000</v>
      </c>
    </row>
    <row r="8" spans="1:9">
      <c r="F8" s="8"/>
      <c r="G8" s="17" t="s">
        <v>29</v>
      </c>
      <c r="I8" s="17">
        <v>84000</v>
      </c>
    </row>
    <row r="9" spans="1:9">
      <c r="F9" s="8">
        <v>44196</v>
      </c>
      <c r="G9" s="17" t="s">
        <v>198</v>
      </c>
      <c r="H9" s="17">
        <f>84000*1.5/12</f>
        <v>10500</v>
      </c>
    </row>
    <row r="10" spans="1:9">
      <c r="F10" s="8"/>
      <c r="G10" s="17" t="s">
        <v>221</v>
      </c>
      <c r="I10" s="17">
        <f>84000*1.5/12</f>
        <v>10500</v>
      </c>
    </row>
    <row r="11" spans="1:9">
      <c r="D11" s="17">
        <v>3</v>
      </c>
      <c r="E11" s="17" t="s">
        <v>222</v>
      </c>
      <c r="F11" s="8">
        <v>44105</v>
      </c>
      <c r="G11" s="17" t="s">
        <v>34</v>
      </c>
      <c r="H11" s="17">
        <v>30000</v>
      </c>
    </row>
    <row r="12" spans="1:9">
      <c r="F12" s="8"/>
      <c r="G12" s="17" t="s">
        <v>29</v>
      </c>
      <c r="I12" s="17">
        <v>30000</v>
      </c>
    </row>
    <row r="13" spans="1:9">
      <c r="F13" s="8">
        <v>44196</v>
      </c>
      <c r="G13" s="17" t="s">
        <v>223</v>
      </c>
      <c r="H13" s="17">
        <f>30000*2/3</f>
        <v>20000</v>
      </c>
    </row>
    <row r="14" spans="1:9">
      <c r="F14" s="8"/>
      <c r="G14" s="17" t="s">
        <v>34</v>
      </c>
      <c r="I14" s="17">
        <f>30000*2/3</f>
        <v>20000</v>
      </c>
    </row>
    <row r="15" spans="1:9">
      <c r="D15" s="17">
        <v>4</v>
      </c>
      <c r="E15" s="17" t="s">
        <v>217</v>
      </c>
      <c r="F15" s="8">
        <v>44196</v>
      </c>
      <c r="G15" s="17" t="s">
        <v>96</v>
      </c>
      <c r="H15" s="17">
        <v>2000</v>
      </c>
    </row>
    <row r="16" spans="1:9">
      <c r="F16" s="8"/>
      <c r="G16" s="17" t="s">
        <v>143</v>
      </c>
      <c r="I16" s="17">
        <v>2000</v>
      </c>
    </row>
    <row r="17" spans="4:14">
      <c r="D17" s="17">
        <v>5</v>
      </c>
      <c r="E17" s="17" t="s">
        <v>217</v>
      </c>
      <c r="F17" s="8">
        <v>44166</v>
      </c>
      <c r="G17" s="17" t="s">
        <v>224</v>
      </c>
      <c r="H17" s="17">
        <v>30000</v>
      </c>
      <c r="K17" s="17" t="s">
        <v>225</v>
      </c>
      <c r="L17" s="45">
        <v>0.12</v>
      </c>
      <c r="M17" s="17" t="s">
        <v>226</v>
      </c>
      <c r="N17" s="17">
        <f>H17*L17*1/12</f>
        <v>300</v>
      </c>
    </row>
    <row r="18" spans="4:14">
      <c r="F18" s="8"/>
      <c r="G18" s="17" t="s">
        <v>227</v>
      </c>
      <c r="I18" s="17">
        <v>30000</v>
      </c>
    </row>
    <row r="19" spans="4:14">
      <c r="F19" s="8">
        <v>44196</v>
      </c>
      <c r="G19" s="17" t="s">
        <v>85</v>
      </c>
      <c r="H19" s="17">
        <f>N17</f>
        <v>300</v>
      </c>
    </row>
    <row r="20" spans="4:14">
      <c r="G20" s="17" t="s">
        <v>224</v>
      </c>
      <c r="I20" s="17">
        <f>H19</f>
        <v>300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78E30-F9D3-4F76-9382-6BC559B79C90}">
  <dimension ref="C1:N13"/>
  <sheetViews>
    <sheetView workbookViewId="0">
      <selection activeCell="B12" sqref="B12"/>
    </sheetView>
  </sheetViews>
  <sheetFormatPr defaultRowHeight="16.5"/>
  <cols>
    <col min="3" max="3" width="29.5" bestFit="1" customWidth="1"/>
    <col min="10" max="10" width="10.125" bestFit="1" customWidth="1"/>
  </cols>
  <sheetData>
    <row r="1" spans="3:14">
      <c r="C1" t="s">
        <v>1</v>
      </c>
      <c r="J1" t="s">
        <v>5</v>
      </c>
    </row>
    <row r="2" spans="3:14">
      <c r="C2" t="s">
        <v>228</v>
      </c>
    </row>
    <row r="3" spans="3:14">
      <c r="C3" t="s">
        <v>229</v>
      </c>
      <c r="E3" t="s">
        <v>49</v>
      </c>
      <c r="K3" t="s">
        <v>49</v>
      </c>
    </row>
    <row r="4" spans="3:14">
      <c r="C4" t="s">
        <v>230</v>
      </c>
      <c r="E4" s="3" t="s">
        <v>231</v>
      </c>
      <c r="F4" s="4"/>
      <c r="G4" s="3">
        <v>12800</v>
      </c>
      <c r="H4" s="3"/>
      <c r="J4" s="7">
        <v>44136</v>
      </c>
      <c r="K4" s="3" t="s">
        <v>29</v>
      </c>
      <c r="L4" s="4"/>
      <c r="M4" s="3">
        <v>6400</v>
      </c>
      <c r="N4" s="3"/>
    </row>
    <row r="5" spans="3:14">
      <c r="C5" t="s">
        <v>232</v>
      </c>
      <c r="F5" s="5" t="s">
        <v>198</v>
      </c>
      <c r="H5">
        <v>12800</v>
      </c>
      <c r="L5" s="5" t="s">
        <v>231</v>
      </c>
      <c r="N5">
        <v>6400</v>
      </c>
    </row>
    <row r="6" spans="3:14">
      <c r="J6" s="8">
        <v>44196</v>
      </c>
      <c r="K6" t="s">
        <v>231</v>
      </c>
      <c r="L6" s="5"/>
      <c r="M6">
        <v>12800</v>
      </c>
    </row>
    <row r="7" spans="3:14">
      <c r="C7" t="s">
        <v>233</v>
      </c>
      <c r="E7" t="s">
        <v>50</v>
      </c>
      <c r="L7" s="5" t="s">
        <v>198</v>
      </c>
      <c r="N7">
        <v>12800</v>
      </c>
    </row>
    <row r="8" spans="3:14">
      <c r="C8" t="s">
        <v>234</v>
      </c>
      <c r="E8" s="3" t="s">
        <v>198</v>
      </c>
      <c r="F8" s="4"/>
      <c r="G8" s="3">
        <v>6400</v>
      </c>
      <c r="H8" s="3"/>
    </row>
    <row r="9" spans="3:14">
      <c r="C9" t="s">
        <v>235</v>
      </c>
      <c r="F9" s="5" t="s">
        <v>231</v>
      </c>
      <c r="H9">
        <v>6400</v>
      </c>
      <c r="K9" t="s">
        <v>50</v>
      </c>
    </row>
    <row r="10" spans="3:14">
      <c r="J10" s="7">
        <v>44501</v>
      </c>
      <c r="K10" s="3" t="s">
        <v>29</v>
      </c>
      <c r="L10" s="4"/>
      <c r="M10" s="3">
        <v>12800</v>
      </c>
      <c r="N10" s="3"/>
    </row>
    <row r="11" spans="3:14">
      <c r="L11" s="5" t="s">
        <v>198</v>
      </c>
      <c r="N11">
        <v>12800</v>
      </c>
    </row>
    <row r="12" spans="3:14">
      <c r="J12" s="8">
        <v>44196</v>
      </c>
      <c r="K12" t="s">
        <v>198</v>
      </c>
      <c r="L12" s="5"/>
      <c r="M12">
        <v>6400</v>
      </c>
    </row>
    <row r="13" spans="3:14">
      <c r="L13" s="5" t="s">
        <v>231</v>
      </c>
      <c r="N13">
        <v>6400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20B09-287A-4CD9-9777-E580613DDBFE}">
  <dimension ref="A1:E27"/>
  <sheetViews>
    <sheetView workbookViewId="0">
      <selection activeCell="G10" sqref="G10"/>
    </sheetView>
  </sheetViews>
  <sheetFormatPr defaultRowHeight="16.5"/>
  <cols>
    <col min="1" max="1" width="28.875" style="17" bestFit="1" customWidth="1"/>
    <col min="2" max="2" width="13.5" style="17" bestFit="1" customWidth="1"/>
    <col min="3" max="3" width="14" style="17" bestFit="1" customWidth="1"/>
    <col min="4" max="5" width="12.375" style="17" bestFit="1" customWidth="1"/>
    <col min="6" max="16384" width="9" style="17"/>
  </cols>
  <sheetData>
    <row r="1" spans="1:5">
      <c r="A1" s="17" t="s">
        <v>1</v>
      </c>
    </row>
    <row r="2" spans="1:5">
      <c r="A2" s="17" t="s">
        <v>236</v>
      </c>
    </row>
    <row r="4" spans="1:5">
      <c r="A4" s="17" t="s">
        <v>140</v>
      </c>
    </row>
    <row r="5" spans="1:5">
      <c r="A5" s="17" t="s">
        <v>237</v>
      </c>
      <c r="B5" s="17" t="s">
        <v>22</v>
      </c>
      <c r="C5" s="17" t="s">
        <v>78</v>
      </c>
      <c r="D5" s="17" t="s">
        <v>17</v>
      </c>
      <c r="E5" s="17" t="s">
        <v>19</v>
      </c>
    </row>
    <row r="6" spans="1:5">
      <c r="B6" s="17">
        <v>44105</v>
      </c>
      <c r="C6" s="17" t="s">
        <v>29</v>
      </c>
      <c r="D6" s="17">
        <v>9600</v>
      </c>
    </row>
    <row r="7" spans="1:5">
      <c r="C7" s="17" t="s">
        <v>198</v>
      </c>
      <c r="E7" s="17">
        <v>9600</v>
      </c>
    </row>
    <row r="9" spans="1:5">
      <c r="B9" s="17" t="s">
        <v>22</v>
      </c>
      <c r="C9" s="17" t="s">
        <v>78</v>
      </c>
      <c r="D9" s="17" t="s">
        <v>17</v>
      </c>
      <c r="E9" s="17" t="s">
        <v>19</v>
      </c>
    </row>
    <row r="10" spans="1:5">
      <c r="B10" s="17">
        <v>44196</v>
      </c>
      <c r="C10" s="17" t="s">
        <v>29</v>
      </c>
      <c r="D10" s="17">
        <v>0</v>
      </c>
    </row>
    <row r="11" spans="1:5">
      <c r="C11" s="17" t="s">
        <v>198</v>
      </c>
      <c r="E11" s="17">
        <v>0</v>
      </c>
    </row>
    <row r="13" spans="1:5">
      <c r="A13" s="17" t="s">
        <v>217</v>
      </c>
      <c r="B13" s="17" t="s">
        <v>22</v>
      </c>
      <c r="C13" s="17" t="s">
        <v>78</v>
      </c>
      <c r="D13" s="17" t="s">
        <v>17</v>
      </c>
      <c r="E13" s="17" t="s">
        <v>19</v>
      </c>
    </row>
    <row r="14" spans="1:5">
      <c r="B14" s="17">
        <v>44105</v>
      </c>
      <c r="C14" s="17" t="s">
        <v>29</v>
      </c>
      <c r="D14" s="17">
        <v>9600</v>
      </c>
    </row>
    <row r="15" spans="1:5">
      <c r="C15" s="17" t="s">
        <v>238</v>
      </c>
      <c r="E15" s="17">
        <v>9600</v>
      </c>
    </row>
    <row r="17" spans="1:5">
      <c r="B17" s="17" t="s">
        <v>22</v>
      </c>
      <c r="C17" s="17" t="s">
        <v>78</v>
      </c>
      <c r="D17" s="17" t="s">
        <v>17</v>
      </c>
      <c r="E17" s="17" t="s">
        <v>19</v>
      </c>
    </row>
    <row r="18" spans="1:5">
      <c r="B18" s="17">
        <v>44196</v>
      </c>
      <c r="C18" s="17" t="s">
        <v>238</v>
      </c>
      <c r="D18" s="17">
        <f>9600*1/12*2</f>
        <v>1600</v>
      </c>
    </row>
    <row r="19" spans="1:5">
      <c r="C19" s="17" t="s">
        <v>198</v>
      </c>
      <c r="E19" s="17">
        <f>9600*1/12*2</f>
        <v>1600</v>
      </c>
    </row>
    <row r="21" spans="1:5">
      <c r="A21" s="17" t="s">
        <v>222</v>
      </c>
      <c r="B21" s="17" t="s">
        <v>22</v>
      </c>
      <c r="C21" s="17" t="s">
        <v>78</v>
      </c>
      <c r="D21" s="17" t="s">
        <v>17</v>
      </c>
      <c r="E21" s="17" t="s">
        <v>19</v>
      </c>
    </row>
    <row r="22" spans="1:5">
      <c r="B22" s="17">
        <v>44105</v>
      </c>
      <c r="C22" s="17" t="s">
        <v>29</v>
      </c>
      <c r="D22" s="17">
        <v>9600</v>
      </c>
    </row>
    <row r="23" spans="1:5">
      <c r="C23" s="17" t="s">
        <v>198</v>
      </c>
      <c r="E23" s="17">
        <v>9600</v>
      </c>
    </row>
    <row r="25" spans="1:5">
      <c r="B25" s="17" t="s">
        <v>22</v>
      </c>
      <c r="C25" s="17" t="s">
        <v>78</v>
      </c>
      <c r="D25" s="17" t="s">
        <v>17</v>
      </c>
      <c r="E25" s="17" t="s">
        <v>19</v>
      </c>
    </row>
    <row r="26" spans="1:5">
      <c r="B26" s="17">
        <v>44196</v>
      </c>
      <c r="C26" s="17" t="s">
        <v>198</v>
      </c>
      <c r="D26" s="17">
        <f>9600*(1-2/12)</f>
        <v>8000</v>
      </c>
    </row>
    <row r="27" spans="1:5">
      <c r="C27" s="17" t="s">
        <v>238</v>
      </c>
      <c r="E27" s="17">
        <f>9600*(1-2/12)</f>
        <v>8000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17003-26A3-49E2-B631-63A6797FD5C0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7029A-9B39-4713-93B3-C2E4420C4316}">
  <dimension ref="A1:P6"/>
  <sheetViews>
    <sheetView workbookViewId="0">
      <selection activeCell="I7" sqref="I7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</cols>
  <sheetData>
    <row r="1" spans="1:16">
      <c r="A1" t="s">
        <v>40</v>
      </c>
      <c r="B1" t="s">
        <v>1</v>
      </c>
      <c r="J1" t="s">
        <v>5</v>
      </c>
    </row>
    <row r="2" spans="1:16">
      <c r="A2" s="19" t="s">
        <v>41</v>
      </c>
      <c r="B2" t="s">
        <v>42</v>
      </c>
      <c r="C2" t="s">
        <v>26</v>
      </c>
      <c r="D2" t="s">
        <v>25</v>
      </c>
      <c r="E2" t="s">
        <v>43</v>
      </c>
      <c r="F2" t="s">
        <v>44</v>
      </c>
      <c r="G2" t="s">
        <v>23</v>
      </c>
      <c r="H2" t="s">
        <v>27</v>
      </c>
      <c r="J2" t="s">
        <v>42</v>
      </c>
      <c r="K2" t="s">
        <v>26</v>
      </c>
      <c r="L2" t="s">
        <v>25</v>
      </c>
      <c r="M2" t="s">
        <v>43</v>
      </c>
      <c r="N2" t="s">
        <v>44</v>
      </c>
      <c r="O2" t="s">
        <v>23</v>
      </c>
      <c r="P2" t="s">
        <v>27</v>
      </c>
    </row>
    <row r="3" spans="1:16">
      <c r="A3" s="19" t="s">
        <v>45</v>
      </c>
      <c r="B3">
        <v>17</v>
      </c>
      <c r="C3" s="17"/>
      <c r="D3" s="17">
        <v>200000</v>
      </c>
      <c r="E3" s="17">
        <v>10000</v>
      </c>
      <c r="F3" s="17">
        <v>125000</v>
      </c>
      <c r="G3" s="17">
        <v>300000</v>
      </c>
      <c r="H3" s="17">
        <v>110000</v>
      </c>
      <c r="J3">
        <v>17</v>
      </c>
      <c r="K3" s="17">
        <v>75000</v>
      </c>
      <c r="L3" s="17">
        <v>200000</v>
      </c>
      <c r="M3" s="17">
        <v>10000</v>
      </c>
      <c r="N3" s="17">
        <v>125000</v>
      </c>
      <c r="O3" s="17">
        <v>300000</v>
      </c>
      <c r="P3" s="17">
        <v>110000</v>
      </c>
    </row>
    <row r="4" spans="1:16">
      <c r="A4" s="19" t="s">
        <v>46</v>
      </c>
      <c r="B4">
        <v>18</v>
      </c>
      <c r="C4" s="17">
        <v>350000</v>
      </c>
      <c r="D4" s="17">
        <v>225000</v>
      </c>
      <c r="E4" s="17">
        <v>105000</v>
      </c>
      <c r="F4" s="17">
        <v>90000</v>
      </c>
      <c r="G4" s="17">
        <v>350000</v>
      </c>
      <c r="J4">
        <v>18</v>
      </c>
      <c r="K4" s="17">
        <v>350000</v>
      </c>
      <c r="L4" s="17">
        <v>225000</v>
      </c>
      <c r="M4" s="17">
        <v>105000</v>
      </c>
      <c r="N4" s="17">
        <v>90000</v>
      </c>
      <c r="O4" s="17">
        <v>350000</v>
      </c>
      <c r="P4" s="17">
        <v>380000</v>
      </c>
    </row>
    <row r="5" spans="1:16">
      <c r="B5">
        <v>19</v>
      </c>
      <c r="C5" s="17">
        <v>400000</v>
      </c>
      <c r="D5" s="17">
        <v>250000</v>
      </c>
      <c r="E5" s="17"/>
      <c r="F5" s="17">
        <v>60000</v>
      </c>
      <c r="G5" s="17">
        <v>450000</v>
      </c>
      <c r="H5" s="17">
        <v>250000</v>
      </c>
      <c r="J5">
        <v>19</v>
      </c>
      <c r="K5" s="17">
        <v>400000</v>
      </c>
      <c r="L5" s="17">
        <v>250000</v>
      </c>
      <c r="M5" s="17">
        <v>10000</v>
      </c>
      <c r="N5" s="17">
        <v>60000</v>
      </c>
      <c r="O5" s="17">
        <v>450000</v>
      </c>
      <c r="P5" s="17">
        <v>250000</v>
      </c>
    </row>
    <row r="6" spans="1:16">
      <c r="B6">
        <v>20</v>
      </c>
      <c r="C6" s="17">
        <v>425000</v>
      </c>
      <c r="D6" s="17">
        <v>350000</v>
      </c>
      <c r="E6" s="17">
        <v>100000</v>
      </c>
      <c r="F6" s="17">
        <v>150000</v>
      </c>
      <c r="G6" s="17"/>
      <c r="H6" s="17">
        <v>130000</v>
      </c>
      <c r="J6">
        <v>20</v>
      </c>
      <c r="K6" s="17">
        <v>425000</v>
      </c>
      <c r="L6" s="17">
        <v>350000</v>
      </c>
      <c r="M6" s="17">
        <v>100000</v>
      </c>
      <c r="N6" s="17">
        <v>150000</v>
      </c>
      <c r="O6" s="17">
        <v>255000</v>
      </c>
      <c r="P6" s="17">
        <v>130000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47A57-CA1A-48C4-B41F-C97C5546CA9D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47440-AE15-4A4C-96D3-7A0DC91A70D1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53A2E-F4A7-4946-A997-A1BE1FFEE193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358C7-CFB8-4EFB-9FBA-4A3F6211D42A}">
  <dimension ref="A1:K12"/>
  <sheetViews>
    <sheetView workbookViewId="0">
      <selection activeCell="K12" sqref="K12"/>
    </sheetView>
  </sheetViews>
  <sheetFormatPr defaultRowHeight="16.5"/>
  <cols>
    <col min="1" max="1" width="21.875" bestFit="1" customWidth="1"/>
    <col min="6" max="6" width="14" bestFit="1" customWidth="1"/>
    <col min="7" max="7" width="16" bestFit="1" customWidth="1"/>
    <col min="8" max="8" width="11.75" bestFit="1" customWidth="1"/>
  </cols>
  <sheetData>
    <row r="1" spans="1:11">
      <c r="D1" t="s">
        <v>239</v>
      </c>
    </row>
    <row r="2" spans="1:11">
      <c r="D2" t="s">
        <v>240</v>
      </c>
    </row>
    <row r="3" spans="1:11">
      <c r="A3" t="s">
        <v>241</v>
      </c>
      <c r="D3" s="15" t="s">
        <v>240</v>
      </c>
      <c r="E3" s="3"/>
      <c r="F3" s="3"/>
      <c r="G3" s="3"/>
      <c r="H3" s="3"/>
      <c r="I3" s="3"/>
      <c r="J3" s="3"/>
      <c r="K3" s="4"/>
    </row>
    <row r="4" spans="1:11">
      <c r="A4" t="s">
        <v>242</v>
      </c>
      <c r="D4" s="14" t="s">
        <v>243</v>
      </c>
      <c r="K4" s="5" t="s">
        <v>244</v>
      </c>
    </row>
    <row r="5" spans="1:11">
      <c r="D5" s="15" t="s">
        <v>245</v>
      </c>
      <c r="E5" s="3" t="s">
        <v>246</v>
      </c>
      <c r="F5" s="3" t="s">
        <v>247</v>
      </c>
      <c r="G5" s="3" t="s">
        <v>248</v>
      </c>
      <c r="H5" s="3" t="s">
        <v>248</v>
      </c>
      <c r="I5" s="3" t="s">
        <v>249</v>
      </c>
      <c r="J5" s="3" t="s">
        <v>250</v>
      </c>
      <c r="K5" s="47" t="s">
        <v>251</v>
      </c>
    </row>
    <row r="6" spans="1:11">
      <c r="D6" s="15">
        <v>12</v>
      </c>
      <c r="E6" s="3">
        <v>31</v>
      </c>
      <c r="F6" s="3" t="s">
        <v>252</v>
      </c>
      <c r="G6" s="3"/>
      <c r="H6" s="3"/>
      <c r="I6" s="3">
        <v>1</v>
      </c>
      <c r="J6" s="3"/>
      <c r="K6" s="4">
        <v>3000</v>
      </c>
    </row>
    <row r="7" spans="1:11">
      <c r="D7" s="14"/>
      <c r="E7" t="s">
        <v>253</v>
      </c>
      <c r="F7" t="s">
        <v>154</v>
      </c>
      <c r="I7">
        <v>2</v>
      </c>
      <c r="K7" s="5"/>
    </row>
    <row r="8" spans="1:11">
      <c r="D8" s="14"/>
      <c r="G8" t="s">
        <v>254</v>
      </c>
      <c r="J8">
        <v>10000</v>
      </c>
      <c r="K8" s="5"/>
    </row>
    <row r="9" spans="1:11">
      <c r="D9" s="14"/>
      <c r="G9" t="s">
        <v>255</v>
      </c>
      <c r="K9" s="5">
        <v>4000</v>
      </c>
    </row>
    <row r="10" spans="1:11">
      <c r="D10" s="14"/>
      <c r="E10" t="s">
        <v>253</v>
      </c>
      <c r="F10" t="s">
        <v>207</v>
      </c>
      <c r="G10">
        <v>60000</v>
      </c>
      <c r="I10">
        <v>3</v>
      </c>
      <c r="J10">
        <v>60000</v>
      </c>
      <c r="K10" s="5"/>
    </row>
    <row r="11" spans="1:11">
      <c r="D11" s="14"/>
      <c r="G11" t="s">
        <v>256</v>
      </c>
      <c r="K11" s="5">
        <v>15000</v>
      </c>
    </row>
    <row r="12" spans="1:11">
      <c r="D12" s="29"/>
      <c r="E12" s="11" t="s">
        <v>253</v>
      </c>
      <c r="F12" s="11" t="s">
        <v>30</v>
      </c>
      <c r="G12" s="11"/>
      <c r="H12" s="11"/>
      <c r="I12" s="11">
        <v>4</v>
      </c>
      <c r="J12" s="11"/>
      <c r="K12" s="48">
        <v>10000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50301-0E85-4950-9B88-4C992AE14743}">
  <dimension ref="C1:L22"/>
  <sheetViews>
    <sheetView workbookViewId="0">
      <selection activeCell="L16" sqref="L16"/>
    </sheetView>
  </sheetViews>
  <sheetFormatPr defaultRowHeight="16.5"/>
  <cols>
    <col min="3" max="3" width="16.25" bestFit="1" customWidth="1"/>
    <col min="6" max="6" width="9.625" bestFit="1" customWidth="1"/>
    <col min="7" max="7" width="10.125" bestFit="1" customWidth="1"/>
    <col min="8" max="9" width="14" bestFit="1" customWidth="1"/>
    <col min="10" max="10" width="11.875" bestFit="1" customWidth="1"/>
    <col min="11" max="11" width="16.5" bestFit="1" customWidth="1"/>
  </cols>
  <sheetData>
    <row r="1" spans="3:12">
      <c r="C1" t="s">
        <v>1</v>
      </c>
      <c r="E1" t="s">
        <v>5</v>
      </c>
    </row>
    <row r="2" spans="3:12">
      <c r="C2" s="8">
        <v>44075</v>
      </c>
      <c r="E2" t="s">
        <v>257</v>
      </c>
      <c r="F2" t="s">
        <v>215</v>
      </c>
      <c r="G2" t="s">
        <v>22</v>
      </c>
      <c r="H2" t="s">
        <v>78</v>
      </c>
      <c r="J2" t="s">
        <v>17</v>
      </c>
      <c r="K2" t="s">
        <v>19</v>
      </c>
    </row>
    <row r="3" spans="3:12">
      <c r="C3" t="s">
        <v>258</v>
      </c>
      <c r="E3">
        <v>1</v>
      </c>
      <c r="F3" t="s">
        <v>237</v>
      </c>
      <c r="G3" s="7">
        <v>44075</v>
      </c>
      <c r="H3" s="3" t="s">
        <v>198</v>
      </c>
      <c r="I3" s="4"/>
      <c r="J3" s="25">
        <v>300000</v>
      </c>
      <c r="K3" s="25"/>
    </row>
    <row r="4" spans="3:12">
      <c r="C4" t="s">
        <v>259</v>
      </c>
      <c r="I4" s="5" t="s">
        <v>221</v>
      </c>
      <c r="J4" s="17"/>
      <c r="K4" s="17">
        <v>300000</v>
      </c>
      <c r="L4" s="17"/>
    </row>
    <row r="5" spans="3:12">
      <c r="C5" t="s">
        <v>260</v>
      </c>
      <c r="E5">
        <v>2</v>
      </c>
      <c r="F5" t="s">
        <v>217</v>
      </c>
      <c r="G5" s="8">
        <v>44075</v>
      </c>
      <c r="H5" t="s">
        <v>29</v>
      </c>
      <c r="I5" s="5"/>
      <c r="J5" s="17">
        <v>300000</v>
      </c>
      <c r="K5" s="17"/>
    </row>
    <row r="6" spans="3:12">
      <c r="I6" s="5" t="s">
        <v>221</v>
      </c>
      <c r="J6" s="17"/>
      <c r="K6" s="17">
        <v>300000</v>
      </c>
    </row>
    <row r="7" spans="3:12">
      <c r="G7" s="8">
        <v>44196</v>
      </c>
      <c r="H7" t="s">
        <v>221</v>
      </c>
      <c r="I7" s="5"/>
      <c r="J7" s="17">
        <f>J5*3/12</f>
        <v>75000</v>
      </c>
      <c r="K7" s="17"/>
    </row>
    <row r="8" spans="3:12">
      <c r="I8" s="5" t="s">
        <v>198</v>
      </c>
      <c r="J8" s="17"/>
      <c r="K8" s="17">
        <f>J7</f>
        <v>75000</v>
      </c>
    </row>
    <row r="9" spans="3:12">
      <c r="E9">
        <v>3</v>
      </c>
      <c r="F9" t="s">
        <v>222</v>
      </c>
      <c r="G9" s="8">
        <v>44075</v>
      </c>
      <c r="H9" t="s">
        <v>29</v>
      </c>
      <c r="I9" s="5"/>
      <c r="J9" s="17">
        <v>300000</v>
      </c>
      <c r="K9" s="17"/>
    </row>
    <row r="10" spans="3:12">
      <c r="I10" s="5" t="s">
        <v>198</v>
      </c>
      <c r="J10" s="17"/>
      <c r="K10" s="17">
        <v>300000</v>
      </c>
    </row>
    <row r="11" spans="3:12">
      <c r="G11" s="8">
        <v>44196</v>
      </c>
      <c r="H11" t="s">
        <v>198</v>
      </c>
      <c r="I11" s="5"/>
      <c r="J11" s="17">
        <f>J9*(1-3/12)</f>
        <v>225000</v>
      </c>
      <c r="K11" s="17"/>
    </row>
    <row r="12" spans="3:12">
      <c r="I12" s="5" t="s">
        <v>221</v>
      </c>
      <c r="J12" s="17"/>
      <c r="K12" s="17">
        <f>J11</f>
        <v>225000</v>
      </c>
    </row>
    <row r="13" spans="3:12">
      <c r="J13" s="46"/>
      <c r="K13" s="46"/>
    </row>
    <row r="14" spans="3:12">
      <c r="J14" s="46"/>
      <c r="K14" s="46"/>
    </row>
    <row r="15" spans="3:12">
      <c r="J15" s="46"/>
      <c r="K15" s="46"/>
    </row>
    <row r="16" spans="3:12">
      <c r="J16" s="46"/>
      <c r="K16" s="46"/>
    </row>
    <row r="17" spans="10:11">
      <c r="J17" s="46"/>
      <c r="K17" s="46"/>
    </row>
    <row r="18" spans="10:11">
      <c r="J18" s="46"/>
      <c r="K18" s="46"/>
    </row>
    <row r="19" spans="10:11">
      <c r="J19" s="46"/>
      <c r="K19" s="46"/>
    </row>
    <row r="20" spans="10:11">
      <c r="J20" s="46"/>
      <c r="K20" s="46"/>
    </row>
    <row r="21" spans="10:11">
      <c r="J21" s="46"/>
      <c r="K21" s="46"/>
    </row>
    <row r="22" spans="10:11">
      <c r="J22" s="46"/>
      <c r="K22" s="46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9B6A1-5A49-4B3D-A73B-1A9BBD6C6DC8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52D1-BD8E-47D5-9A08-A4F600811DBB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2B10E-C36E-4EC8-810B-3C552A1963F1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F52BD-8CFF-465E-B429-83A9988E08F3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A0944-A5C9-4803-A411-4CA47F3FA890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ADFC6-629A-48C6-85FA-561D7749E299}">
  <dimension ref="A1:V6"/>
  <sheetViews>
    <sheetView workbookViewId="0">
      <selection activeCell="B10" sqref="B10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</cols>
  <sheetData>
    <row r="1" spans="1:22">
      <c r="A1" s="22" t="s">
        <v>40</v>
      </c>
      <c r="B1" t="s">
        <v>1</v>
      </c>
      <c r="M1" t="s">
        <v>5</v>
      </c>
    </row>
    <row r="2" spans="1:22">
      <c r="A2" s="23" t="s">
        <v>41</v>
      </c>
      <c r="B2" t="s">
        <v>47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26</v>
      </c>
      <c r="J2" t="s">
        <v>25</v>
      </c>
      <c r="K2" t="s">
        <v>48</v>
      </c>
      <c r="M2" t="s">
        <v>47</v>
      </c>
      <c r="N2" t="s">
        <v>6</v>
      </c>
      <c r="O2" t="s">
        <v>7</v>
      </c>
      <c r="P2" t="s">
        <v>8</v>
      </c>
      <c r="Q2" t="s">
        <v>9</v>
      </c>
      <c r="R2" t="s">
        <v>10</v>
      </c>
      <c r="S2" t="s">
        <v>11</v>
      </c>
      <c r="T2" t="s">
        <v>26</v>
      </c>
      <c r="U2" t="s">
        <v>25</v>
      </c>
      <c r="V2" t="s">
        <v>48</v>
      </c>
    </row>
    <row r="3" spans="1:22">
      <c r="A3" s="23" t="s">
        <v>45</v>
      </c>
      <c r="B3" t="s">
        <v>49</v>
      </c>
      <c r="C3" s="17">
        <v>3000</v>
      </c>
      <c r="D3" s="17">
        <v>1200</v>
      </c>
      <c r="E3" s="17"/>
      <c r="F3" s="17">
        <v>3700</v>
      </c>
      <c r="G3" s="17"/>
      <c r="H3" s="17"/>
      <c r="I3" s="17">
        <v>1750</v>
      </c>
      <c r="J3" s="17"/>
      <c r="K3" s="17">
        <v>600</v>
      </c>
      <c r="M3" t="s">
        <v>49</v>
      </c>
      <c r="N3" s="17">
        <v>3000</v>
      </c>
      <c r="O3" s="17">
        <v>1200</v>
      </c>
      <c r="P3" s="17">
        <v>1800</v>
      </c>
      <c r="Q3" s="17">
        <v>3700</v>
      </c>
      <c r="R3" s="17">
        <v>1300</v>
      </c>
      <c r="S3" s="17">
        <v>2400</v>
      </c>
      <c r="T3" s="17">
        <v>1750</v>
      </c>
      <c r="U3" s="17">
        <v>1150</v>
      </c>
      <c r="V3" s="17">
        <v>600</v>
      </c>
    </row>
    <row r="4" spans="1:22">
      <c r="A4" s="23" t="s">
        <v>46</v>
      </c>
      <c r="B4" t="s">
        <v>50</v>
      </c>
      <c r="C4" s="17">
        <v>4000</v>
      </c>
      <c r="D4" s="17"/>
      <c r="E4" s="17">
        <v>3600</v>
      </c>
      <c r="F4" s="17"/>
      <c r="G4" s="17">
        <v>2150</v>
      </c>
      <c r="H4" s="17">
        <v>3950</v>
      </c>
      <c r="I4" s="17"/>
      <c r="J4" s="17">
        <v>2700</v>
      </c>
      <c r="K4" s="17"/>
      <c r="M4" t="s">
        <v>50</v>
      </c>
      <c r="N4" s="17">
        <v>4000</v>
      </c>
      <c r="O4" s="17">
        <v>400</v>
      </c>
      <c r="P4" s="17">
        <v>3600</v>
      </c>
      <c r="Q4" s="17">
        <v>6100</v>
      </c>
      <c r="R4" s="17">
        <v>2150</v>
      </c>
      <c r="S4" s="17">
        <v>3950</v>
      </c>
      <c r="T4" s="17">
        <v>3050</v>
      </c>
      <c r="U4" s="17">
        <v>2700</v>
      </c>
      <c r="V4" s="17">
        <v>350</v>
      </c>
    </row>
    <row r="5" spans="1:22">
      <c r="A5" s="22"/>
      <c r="B5" t="s">
        <v>51</v>
      </c>
      <c r="C5" s="17"/>
      <c r="D5" s="17">
        <v>750</v>
      </c>
      <c r="E5" s="17">
        <v>500</v>
      </c>
      <c r="F5" s="17"/>
      <c r="G5" s="17">
        <v>700</v>
      </c>
      <c r="H5" s="17"/>
      <c r="I5" s="17">
        <v>1350</v>
      </c>
      <c r="J5" s="17">
        <v>800</v>
      </c>
      <c r="K5" s="17"/>
      <c r="M5" t="s">
        <v>51</v>
      </c>
      <c r="N5" s="17">
        <v>1250</v>
      </c>
      <c r="O5" s="17">
        <v>750</v>
      </c>
      <c r="P5" s="17">
        <v>500</v>
      </c>
      <c r="Q5" s="17">
        <v>1250</v>
      </c>
      <c r="R5" s="17">
        <v>700</v>
      </c>
      <c r="S5" s="17">
        <v>550</v>
      </c>
      <c r="T5" s="17">
        <v>1350</v>
      </c>
      <c r="U5" s="17">
        <v>800</v>
      </c>
      <c r="V5" s="17">
        <v>550</v>
      </c>
    </row>
    <row r="6" spans="1:22">
      <c r="A6" s="2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6C04C-74DC-4D06-A762-1F2EA3D79E7A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409F0-B275-43B3-8FB3-CED181550762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1251F-2DEA-4D8B-B6C4-93FEE7CE4C4D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40848-6CEB-41E6-B25C-51C581ED9FFB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FD65F-CB54-44FB-BE81-C61B5A1B8DFF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1204C-E6B9-4847-8D0D-ABC818AD98E6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AD1AA-8E33-4D20-A6C4-8F727731DFD9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81083-A4E6-4AA2-966B-0E20DA8087EC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C0246-4849-4C29-AF56-26E0AEC16E34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B0522-9EFA-4F9C-839A-5F2764B52A64}">
  <dimension ref="A1:R6"/>
  <sheetViews>
    <sheetView workbookViewId="0">
      <selection activeCell="B8" sqref="B8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  <col min="7" max="7" width="9.625" bestFit="1" customWidth="1"/>
  </cols>
  <sheetData>
    <row r="1" spans="1:18">
      <c r="A1" s="22" t="s">
        <v>40</v>
      </c>
      <c r="B1" t="s">
        <v>1</v>
      </c>
      <c r="K1" t="s">
        <v>5</v>
      </c>
    </row>
    <row r="2" spans="1:18">
      <c r="A2" s="23" t="s">
        <v>41</v>
      </c>
      <c r="B2" t="s">
        <v>47</v>
      </c>
      <c r="C2" t="s">
        <v>9</v>
      </c>
      <c r="D2" t="s">
        <v>10</v>
      </c>
      <c r="E2" t="s">
        <v>8</v>
      </c>
      <c r="F2" t="s">
        <v>11</v>
      </c>
      <c r="G2" t="s">
        <v>26</v>
      </c>
      <c r="H2" t="s">
        <v>25</v>
      </c>
      <c r="I2" t="s">
        <v>48</v>
      </c>
      <c r="K2" t="s">
        <v>47</v>
      </c>
      <c r="L2" t="s">
        <v>9</v>
      </c>
      <c r="M2" t="s">
        <v>10</v>
      </c>
      <c r="N2" t="s">
        <v>8</v>
      </c>
      <c r="O2" t="s">
        <v>11</v>
      </c>
      <c r="P2" t="s">
        <v>26</v>
      </c>
      <c r="Q2" t="s">
        <v>25</v>
      </c>
      <c r="R2" t="s">
        <v>48</v>
      </c>
    </row>
    <row r="3" spans="1:18">
      <c r="A3" s="23" t="s">
        <v>45</v>
      </c>
      <c r="B3" t="s">
        <v>49</v>
      </c>
      <c r="C3" s="17">
        <v>150000</v>
      </c>
      <c r="D3" s="17">
        <v>70000</v>
      </c>
      <c r="E3" s="17">
        <v>65000</v>
      </c>
      <c r="F3" s="17"/>
      <c r="G3" s="17"/>
      <c r="H3" s="17">
        <v>15000</v>
      </c>
      <c r="I3" s="17"/>
      <c r="K3" t="s">
        <v>49</v>
      </c>
      <c r="L3" s="17">
        <v>150000</v>
      </c>
      <c r="M3" s="17">
        <v>70000</v>
      </c>
      <c r="N3" s="17">
        <v>65000</v>
      </c>
      <c r="O3" s="17">
        <v>80000</v>
      </c>
      <c r="P3" s="17">
        <v>30000</v>
      </c>
      <c r="Q3" s="17">
        <v>15000</v>
      </c>
      <c r="R3" s="17">
        <v>15000</v>
      </c>
    </row>
    <row r="4" spans="1:18">
      <c r="A4" s="23" t="s">
        <v>46</v>
      </c>
      <c r="B4" t="s">
        <v>50</v>
      </c>
      <c r="C4" s="17">
        <v>900000</v>
      </c>
      <c r="D4" s="17">
        <v>520000</v>
      </c>
      <c r="E4" s="17"/>
      <c r="F4" s="17">
        <v>380000</v>
      </c>
      <c r="G4" s="17">
        <v>420000</v>
      </c>
      <c r="H4" s="17"/>
      <c r="I4" s="17">
        <v>10000</v>
      </c>
      <c r="K4" t="s">
        <v>50</v>
      </c>
      <c r="L4" s="17">
        <v>900000</v>
      </c>
      <c r="M4" s="17">
        <v>520000</v>
      </c>
      <c r="N4" s="17">
        <v>280000</v>
      </c>
      <c r="O4" s="17">
        <v>380000</v>
      </c>
      <c r="P4" s="17">
        <v>420000</v>
      </c>
      <c r="Q4" s="17">
        <v>410000</v>
      </c>
      <c r="R4" s="17">
        <v>10000</v>
      </c>
    </row>
    <row r="5" spans="1:18">
      <c r="A5" s="22"/>
    </row>
    <row r="6" spans="1:18">
      <c r="A6" s="2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BF354-7CC1-4735-95C7-BF3B854FA0D4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03B8D-8ED8-4791-8F71-0136E8F4672A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黃 奕捷</cp:lastModifiedBy>
  <cp:revision/>
  <dcterms:created xsi:type="dcterms:W3CDTF">2024-01-28T04:24:53Z</dcterms:created>
  <dcterms:modified xsi:type="dcterms:W3CDTF">2024-01-31T12:10:42Z</dcterms:modified>
  <cp:category/>
  <cp:contentStatus/>
</cp:coreProperties>
</file>