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1286" documentId="11_2F206C6948C74EE3E979BAFA89738C9863138395" xr6:coauthVersionLast="47" xr6:coauthVersionMax="47" xr10:uidLastSave="{9DA0D03D-D5FA-4ADB-AE30-A8C1BA84334C}"/>
  <bookViews>
    <workbookView xWindow="240" yWindow="105" windowWidth="14805" windowHeight="8010" firstSheet="61" activeTab="61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4" sheetId="67" r:id="rId63"/>
    <sheet name="A5-5" sheetId="68" r:id="rId64"/>
    <sheet name="B5-1" sheetId="69" r:id="rId65"/>
    <sheet name="B5-2" sheetId="70" r:id="rId66"/>
    <sheet name="B5-3" sheetId="71" r:id="rId67"/>
    <sheet name="B5-4" sheetId="72" r:id="rId68"/>
    <sheet name="B5-5" sheetId="73" r:id="rId6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7" i="87" l="1"/>
  <c r="AP29" i="87"/>
  <c r="AP28" i="87"/>
  <c r="AP10" i="87"/>
  <c r="AP11" i="87"/>
  <c r="AP12" i="87"/>
  <c r="AP13" i="87"/>
  <c r="AP14" i="87"/>
  <c r="AP15" i="87"/>
  <c r="AP16" i="87"/>
  <c r="AP17" i="87"/>
  <c r="AP18" i="87"/>
  <c r="AP19" i="87"/>
  <c r="AP20" i="87"/>
  <c r="AP21" i="87"/>
  <c r="AP22" i="87"/>
  <c r="AP23" i="87"/>
  <c r="AP24" i="87"/>
  <c r="AP25" i="87"/>
  <c r="AP26" i="87"/>
  <c r="AP27" i="87"/>
  <c r="AO28" i="87"/>
  <c r="AO10" i="87"/>
  <c r="AO11" i="87"/>
  <c r="AO12" i="87"/>
  <c r="AO13" i="87"/>
  <c r="AO14" i="87"/>
  <c r="AO15" i="87"/>
  <c r="AO16" i="87"/>
  <c r="AO17" i="87"/>
  <c r="AO18" i="87"/>
  <c r="AO19" i="87"/>
  <c r="AO20" i="87"/>
  <c r="AO21" i="87"/>
  <c r="AO22" i="87"/>
  <c r="AO23" i="87"/>
  <c r="AO24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7" i="87"/>
  <c r="AX18" i="87"/>
  <c r="AX19" i="87"/>
  <c r="AX20" i="87"/>
  <c r="AX21" i="87"/>
  <c r="AX22" i="87"/>
  <c r="AX23" i="87"/>
  <c r="AX24" i="87"/>
  <c r="AX25" i="87"/>
  <c r="AX26" i="87"/>
  <c r="AR26" i="87" s="1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7" i="87"/>
  <c r="AW18" i="87"/>
  <c r="AW19" i="87"/>
  <c r="AW20" i="87"/>
  <c r="AW21" i="87"/>
  <c r="AW22" i="87"/>
  <c r="AW23" i="87"/>
  <c r="AW24" i="87"/>
  <c r="AW25" i="87"/>
  <c r="AW26" i="87"/>
  <c r="AW27" i="87"/>
  <c r="AW28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7" i="87"/>
  <c r="AV18" i="87"/>
  <c r="AV19" i="87"/>
  <c r="AV20" i="87"/>
  <c r="AV21" i="87"/>
  <c r="AV22" i="87"/>
  <c r="AV23" i="87"/>
  <c r="AV24" i="87"/>
  <c r="AV25" i="87"/>
  <c r="AV26" i="87"/>
  <c r="AQ26" i="87" s="1"/>
  <c r="AV27" i="87"/>
  <c r="AQ27" i="87" s="1"/>
  <c r="AV28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AO29" i="87" l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N18" i="87"/>
  <c r="AM18" i="87"/>
  <c r="AN20" i="87"/>
  <c r="AM20" i="87"/>
  <c r="AN22" i="87"/>
  <c r="AM22" i="87"/>
  <c r="AN23" i="87"/>
  <c r="AM23" i="87"/>
  <c r="AN24" i="87"/>
  <c r="AM24" i="87"/>
  <c r="AN25" i="87"/>
  <c r="AM25" i="87"/>
  <c r="AN26" i="87"/>
  <c r="AM26" i="87"/>
  <c r="AN27" i="87"/>
  <c r="AM27" i="87"/>
  <c r="AT27" i="87" s="1"/>
  <c r="K65" i="48"/>
  <c r="L60" i="47"/>
  <c r="K54" i="84"/>
  <c r="K41" i="79"/>
  <c r="AT26" i="87" l="1"/>
  <c r="AT25" i="87"/>
  <c r="AT24" i="87"/>
  <c r="AT23" i="87"/>
  <c r="AT22" i="87"/>
  <c r="AT20" i="87"/>
  <c r="AT18" i="87"/>
  <c r="AT17" i="87"/>
  <c r="AM28" i="87"/>
  <c r="AT28" i="87" s="1"/>
  <c r="AN28" i="87"/>
  <c r="AQ29" i="87" l="1"/>
  <c r="AQ30" i="87" s="1"/>
  <c r="AX29" i="87"/>
  <c r="AO30" i="87"/>
  <c r="AV30" i="87" s="1"/>
  <c r="AR29" i="87"/>
  <c r="AR30" i="87" s="1"/>
  <c r="AV29" i="87"/>
  <c r="AP30" i="87"/>
  <c r="AX30" i="87" s="1"/>
  <c r="AX28" i="8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sharedStrings.xml><?xml version="1.0" encoding="utf-8"?>
<sst xmlns="http://schemas.openxmlformats.org/spreadsheetml/2006/main" count="2826" uniqueCount="318">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</sst>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0" borderId="4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79" fontId="0" fillId="0" borderId="3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79" fontId="0" fillId="0" borderId="1" xfId="0" applyNumberFormat="1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180" fontId="0" fillId="4" borderId="10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77" workbookViewId="0">
      <selection activeCell="C82" sqref="C82:E9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P66" workbookViewId="0">
      <selection activeCell="S73" sqref="A1:XFD1048576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80000</v>
      </c>
      <c r="L36" t="s">
        <v>142</v>
      </c>
      <c r="M36" s="54" t="s">
        <v>86</v>
      </c>
      <c r="O36">
        <v>51</v>
      </c>
      <c r="P36" s="17">
        <v>80000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80000</v>
      </c>
      <c r="N37" s="49" t="s">
        <v>231</v>
      </c>
      <c r="O37">
        <v>33</v>
      </c>
      <c r="Q37" s="17">
        <v>80000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10000</v>
      </c>
      <c r="L38" t="s">
        <v>142</v>
      </c>
      <c r="M38" s="54" t="s">
        <v>84</v>
      </c>
      <c r="O38">
        <v>63</v>
      </c>
      <c r="P38" s="17">
        <v>10000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10000</v>
      </c>
      <c r="N39" s="49" t="s">
        <v>242</v>
      </c>
      <c r="O39">
        <v>35</v>
      </c>
      <c r="Q39" s="17">
        <v>10000</v>
      </c>
      <c r="S39" s="60">
        <v>10</v>
      </c>
      <c r="T39" s="61">
        <v>31</v>
      </c>
      <c r="U39" s="61"/>
      <c r="V39" s="61">
        <v>1</v>
      </c>
      <c r="W39" s="30"/>
      <c r="X39" s="31">
        <v>80000</v>
      </c>
      <c r="Y39" s="61" t="s">
        <v>150</v>
      </c>
      <c r="Z39" s="28">
        <v>80000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10000</v>
      </c>
      <c r="Y44" s="61" t="s">
        <v>150</v>
      </c>
      <c r="Z44" s="28">
        <v>10000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97000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10000</v>
      </c>
      <c r="H74">
        <v>15</v>
      </c>
      <c r="S74" s="29"/>
      <c r="T74" s="29">
        <v>31</v>
      </c>
      <c r="U74" s="29"/>
      <c r="V74" s="59" t="s">
        <v>142</v>
      </c>
      <c r="W74" s="30">
        <v>80000</v>
      </c>
      <c r="X74" s="11"/>
      <c r="Y74" s="59" t="s">
        <v>142</v>
      </c>
      <c r="Z74" s="31">
        <v>97000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2" spans="1:26">
      <c r="A102">
        <v>15</v>
      </c>
      <c r="B102">
        <v>5</v>
      </c>
      <c r="C102" s="54" t="s">
        <v>243</v>
      </c>
    </row>
    <row r="103" spans="1:26">
      <c r="F103" s="8">
        <v>44135</v>
      </c>
      <c r="G103" s="17">
        <v>1000</v>
      </c>
      <c r="H103">
        <v>12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97000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10000</v>
      </c>
      <c r="E136" s="51"/>
    </row>
    <row r="137" spans="1:5">
      <c r="C137" t="s">
        <v>107</v>
      </c>
      <c r="D137" s="51">
        <f>SUM(D120:D136)</f>
        <v>361000</v>
      </c>
      <c r="E137" s="51">
        <f>SUM(E120:E136)</f>
        <v>361000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249</v>
      </c>
    </row>
    <row r="2" spans="1:6">
      <c r="A2" t="s">
        <v>250</v>
      </c>
      <c r="B2" s="8">
        <v>44196</v>
      </c>
      <c r="C2" t="s">
        <v>251</v>
      </c>
      <c r="F2" t="s">
        <v>252</v>
      </c>
    </row>
    <row r="3" spans="1:6">
      <c r="A3" t="s">
        <v>250</v>
      </c>
    </row>
    <row r="4" spans="1:6">
      <c r="B4" t="s">
        <v>253</v>
      </c>
      <c r="D4" t="s">
        <v>254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255</v>
      </c>
      <c r="B8" s="17" t="s">
        <v>256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257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258</v>
      </c>
      <c r="B13" s="17"/>
      <c r="C13" s="17" t="s">
        <v>256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259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256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261</v>
      </c>
      <c r="D1" s="17" t="s">
        <v>5</v>
      </c>
    </row>
    <row r="2" spans="1:9">
      <c r="A2" s="17" t="s">
        <v>262</v>
      </c>
      <c r="D2" s="17" t="s">
        <v>263</v>
      </c>
      <c r="E2" s="17" t="s">
        <v>264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265</v>
      </c>
      <c r="D3" s="17">
        <v>1</v>
      </c>
      <c r="E3" s="17" t="s">
        <v>266</v>
      </c>
      <c r="F3" s="8">
        <v>44075</v>
      </c>
      <c r="G3" s="17" t="s">
        <v>118</v>
      </c>
      <c r="H3" s="17">
        <v>9600</v>
      </c>
    </row>
    <row r="4" spans="1:9">
      <c r="A4" s="17" t="s">
        <v>267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268</v>
      </c>
      <c r="F6" s="8"/>
      <c r="G6" s="17" t="s">
        <v>118</v>
      </c>
      <c r="I6" s="17">
        <f>9600*3/12</f>
        <v>2400</v>
      </c>
    </row>
    <row r="7" spans="1:9">
      <c r="A7" s="17" t="s">
        <v>269</v>
      </c>
      <c r="D7" s="17">
        <v>2</v>
      </c>
      <c r="E7" s="17" t="s">
        <v>266</v>
      </c>
      <c r="F7" s="8">
        <v>44120</v>
      </c>
      <c r="G7" s="17" t="s">
        <v>270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270</v>
      </c>
      <c r="I10" s="17">
        <f>84000*1.5/12</f>
        <v>10500</v>
      </c>
    </row>
    <row r="11" spans="1:9">
      <c r="D11" s="17">
        <v>3</v>
      </c>
      <c r="E11" s="17" t="s">
        <v>271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266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266</v>
      </c>
      <c r="F17" s="8">
        <v>44166</v>
      </c>
      <c r="G17" s="17" t="s">
        <v>272</v>
      </c>
      <c r="H17" s="17">
        <v>30000</v>
      </c>
      <c r="K17" s="17" t="s">
        <v>273</v>
      </c>
      <c r="L17" s="42">
        <v>0.12</v>
      </c>
      <c r="M17" s="17" t="s">
        <v>274</v>
      </c>
      <c r="N17" s="17">
        <f>H17*L17*1/12</f>
        <v>300</v>
      </c>
    </row>
    <row r="18" spans="4:14">
      <c r="F18" s="8"/>
      <c r="G18" s="17" t="s">
        <v>275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272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276</v>
      </c>
    </row>
    <row r="3" spans="3:14">
      <c r="C3" t="s">
        <v>277</v>
      </c>
      <c r="E3" t="s">
        <v>49</v>
      </c>
      <c r="K3" t="s">
        <v>49</v>
      </c>
    </row>
    <row r="4" spans="3:14">
      <c r="C4" t="s">
        <v>278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279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280</v>
      </c>
      <c r="E7" t="s">
        <v>50</v>
      </c>
      <c r="L7" s="5" t="s">
        <v>234</v>
      </c>
      <c r="N7">
        <v>12800</v>
      </c>
    </row>
    <row r="8" spans="3:14">
      <c r="C8" t="s">
        <v>281</v>
      </c>
      <c r="E8" s="3" t="s">
        <v>234</v>
      </c>
      <c r="F8" s="4"/>
      <c r="G8" s="3">
        <v>6400</v>
      </c>
      <c r="H8" s="3"/>
    </row>
    <row r="9" spans="3:14">
      <c r="C9" t="s">
        <v>282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283</v>
      </c>
    </row>
    <row r="4" spans="1:5">
      <c r="A4" s="17" t="s">
        <v>94</v>
      </c>
    </row>
    <row r="5" spans="1:5">
      <c r="A5" s="17" t="s">
        <v>284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266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285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285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271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285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288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288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291</v>
      </c>
      <c r="J8" s="17">
        <v>10000</v>
      </c>
      <c r="K8" s="28"/>
    </row>
    <row r="9" spans="1:23">
      <c r="D9" s="14"/>
      <c r="G9" t="s">
        <v>292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293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264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294</v>
      </c>
      <c r="E3">
        <v>1</v>
      </c>
      <c r="F3" t="s">
        <v>284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295</v>
      </c>
      <c r="I4" s="5" t="s">
        <v>270</v>
      </c>
      <c r="J4" s="17"/>
      <c r="K4" s="17">
        <v>300000</v>
      </c>
      <c r="L4" s="17"/>
    </row>
    <row r="5" spans="3:12">
      <c r="C5" t="s">
        <v>296</v>
      </c>
      <c r="E5">
        <v>2</v>
      </c>
      <c r="F5" t="s">
        <v>266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270</v>
      </c>
      <c r="J6" s="17"/>
      <c r="K6" s="17">
        <v>300000</v>
      </c>
    </row>
    <row r="7" spans="3:12">
      <c r="G7" s="8">
        <v>44196</v>
      </c>
      <c r="H7" t="s">
        <v>270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271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270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264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271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270</v>
      </c>
      <c r="H6" s="17"/>
      <c r="I6" s="17">
        <f>H5</f>
        <v>630000</v>
      </c>
    </row>
    <row r="7" spans="3:9">
      <c r="C7">
        <v>2</v>
      </c>
      <c r="D7" t="s">
        <v>266</v>
      </c>
      <c r="E7" s="8">
        <v>44075</v>
      </c>
      <c r="F7" t="s">
        <v>285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271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266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297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297</v>
      </c>
      <c r="G6" s="3" t="s">
        <v>298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299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300</v>
      </c>
      <c r="H9" s="17" t="s">
        <v>301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302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300</v>
      </c>
      <c r="H13" s="11" t="s">
        <v>301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276</v>
      </c>
    </row>
    <row r="3" spans="1:16">
      <c r="A3" t="s">
        <v>287</v>
      </c>
      <c r="C3" t="s">
        <v>277</v>
      </c>
      <c r="E3" t="s">
        <v>49</v>
      </c>
      <c r="K3" t="s">
        <v>264</v>
      </c>
      <c r="L3" t="s">
        <v>22</v>
      </c>
      <c r="M3" t="s">
        <v>49</v>
      </c>
    </row>
    <row r="4" spans="1:16">
      <c r="A4" t="s">
        <v>289</v>
      </c>
      <c r="C4" t="s">
        <v>303</v>
      </c>
      <c r="E4" s="3" t="s">
        <v>190</v>
      </c>
      <c r="F4" s="4"/>
      <c r="G4" s="3">
        <v>48000</v>
      </c>
      <c r="H4" s="3"/>
      <c r="K4" t="s">
        <v>271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279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280</v>
      </c>
      <c r="E7" t="s">
        <v>50</v>
      </c>
      <c r="N7" s="5" t="s">
        <v>34</v>
      </c>
      <c r="P7">
        <v>48000</v>
      </c>
    </row>
    <row r="8" spans="1:16">
      <c r="C8" t="s">
        <v>281</v>
      </c>
      <c r="E8" s="3" t="s">
        <v>34</v>
      </c>
      <c r="F8" s="4"/>
      <c r="G8" s="3">
        <v>96000</v>
      </c>
      <c r="H8" s="3"/>
    </row>
    <row r="9" spans="1:16">
      <c r="C9" t="s">
        <v>282</v>
      </c>
      <c r="F9" s="5" t="s">
        <v>190</v>
      </c>
      <c r="H9">
        <v>96000</v>
      </c>
    </row>
    <row r="11" spans="1:16">
      <c r="K11" t="s">
        <v>264</v>
      </c>
      <c r="L11" t="s">
        <v>22</v>
      </c>
      <c r="M11" t="s">
        <v>50</v>
      </c>
    </row>
    <row r="12" spans="1:16">
      <c r="K12" t="s">
        <v>266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abSelected="1" topLeftCell="R62" workbookViewId="0">
      <selection activeCell="AA75" sqref="AA7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304</v>
      </c>
      <c r="J1" t="s">
        <v>305</v>
      </c>
    </row>
    <row r="2" spans="1:58">
      <c r="AC2" t="s">
        <v>306</v>
      </c>
    </row>
    <row r="3" spans="1:58">
      <c r="A3" t="s">
        <v>94</v>
      </c>
      <c r="J3" t="s">
        <v>129</v>
      </c>
    </row>
    <row r="4" spans="1:58">
      <c r="AC4" t="s">
        <v>307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306</v>
      </c>
      <c r="AT5" t="s">
        <v>308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309</v>
      </c>
      <c r="AQ6" t="s">
        <v>310</v>
      </c>
      <c r="AR6" t="s">
        <v>311</v>
      </c>
      <c r="AT6" t="s">
        <v>312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260</v>
      </c>
      <c r="AJ7" s="3"/>
      <c r="AK7" s="3"/>
      <c r="AL7" s="4"/>
      <c r="AM7" s="3" t="s">
        <v>313</v>
      </c>
      <c r="AN7" s="4"/>
      <c r="AO7" s="3" t="s">
        <v>314</v>
      </c>
      <c r="AP7" s="4"/>
      <c r="AQ7" s="3" t="s">
        <v>315</v>
      </c>
      <c r="AR7" s="4"/>
      <c r="AT7" t="s">
        <v>313</v>
      </c>
      <c r="AV7" s="3" t="s">
        <v>314</v>
      </c>
      <c r="AW7" s="3" t="s">
        <v>313</v>
      </c>
      <c r="AX7" s="3" t="s">
        <v>314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316</v>
      </c>
      <c r="AK8" s="3" t="s">
        <v>19</v>
      </c>
      <c r="AL8" s="4" t="s">
        <v>316</v>
      </c>
      <c r="AM8" s="4" t="s">
        <v>17</v>
      </c>
      <c r="AN8" s="77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9" t="s">
        <v>29</v>
      </c>
      <c r="AF9" s="4"/>
      <c r="AG9" s="74">
        <v>115600</v>
      </c>
      <c r="AH9" s="4"/>
      <c r="AI9" s="3"/>
      <c r="AJ9" s="3"/>
      <c r="AK9" s="3"/>
      <c r="AL9" s="4"/>
      <c r="AM9" s="75">
        <f>IF($AU9&gt;0,$AU9,"")</f>
        <v>115600</v>
      </c>
      <c r="AN9" s="76" t="str">
        <f>IF($AU9&lt;0,-$AU9,"")</f>
        <v/>
      </c>
      <c r="AO9" s="75" t="str">
        <f>IF(OR($AD9=4,$AD9=5),$AM9,"")</f>
        <v/>
      </c>
      <c r="AP9" s="55" t="str">
        <f>IF(OR($AD9=4,$AD9=5),$AN9,"")</f>
        <v/>
      </c>
      <c r="AQ9" s="55">
        <f>IF(OR($AD9=1,$AD9=2,$AD9=3),IF($AT9-$AV9&lt;&gt;0,$AT9-$AV9,""),"")</f>
        <v>115600</v>
      </c>
      <c r="AR9" s="71" t="str">
        <f>IF(OR($AD9=1,$AD9=2,$AD9=3),IF($AW9-$AX9&lt;&gt;0,$AW9-$AX9,""),"")</f>
        <v/>
      </c>
      <c r="AS9" s="55"/>
      <c r="AT9">
        <f>IF($AM9="",0,$AM9)</f>
        <v>115600</v>
      </c>
      <c r="AU9" s="64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80" t="s">
        <v>119</v>
      </c>
      <c r="AF10" s="5"/>
      <c r="AG10" s="51">
        <v>30000</v>
      </c>
      <c r="AH10" s="5"/>
      <c r="AK10" s="17">
        <v>10000</v>
      </c>
      <c r="AL10" s="5">
        <v>11</v>
      </c>
      <c r="AM10" s="55">
        <f t="shared" ref="AM10:AM27" si="0">IF($AU10&gt;0,$AU10,"")</f>
        <v>20000</v>
      </c>
      <c r="AN10" s="55" t="str">
        <f t="shared" ref="AN10:AN27" si="1">IF($AU10&lt;0,-$AU10,"")</f>
        <v/>
      </c>
      <c r="AO10" s="55" t="str">
        <f t="shared" ref="AO10:AO29" si="2">IF(OR($AD10=4,$AD10=5),$AM10,"")</f>
        <v/>
      </c>
      <c r="AP10" s="55" t="str">
        <f t="shared" ref="AP10:AP29" si="3">IF(OR($AD10=4,$AD10=5),$AN10,"")</f>
        <v/>
      </c>
      <c r="AQ10" s="55">
        <f t="shared" ref="AQ10:AQ27" si="4">IF(OR($AD10=1,$AD10=2,$AD10=3),IF($AT10-$AV10&lt;&gt;0,$AT10-$AV10,""),"")</f>
        <v>20000</v>
      </c>
      <c r="AR10" s="71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4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80" t="s">
        <v>147</v>
      </c>
      <c r="AF11" s="5"/>
      <c r="AG11" s="51">
        <v>14000</v>
      </c>
      <c r="AH11" s="5"/>
      <c r="AL11" s="5"/>
      <c r="AM11" s="55">
        <f t="shared" si="0"/>
        <v>14000</v>
      </c>
      <c r="AN11" s="55" t="str">
        <f t="shared" si="1"/>
        <v/>
      </c>
      <c r="AO11" s="55" t="str">
        <f t="shared" si="2"/>
        <v/>
      </c>
      <c r="AP11" s="55" t="str">
        <f t="shared" si="3"/>
        <v/>
      </c>
      <c r="AQ11" s="55">
        <f t="shared" si="4"/>
        <v>14000</v>
      </c>
      <c r="AR11" s="71" t="str">
        <f t="shared" si="5"/>
        <v/>
      </c>
      <c r="AS11" s="55"/>
      <c r="AT11">
        <f t="shared" si="6"/>
        <v>14000</v>
      </c>
      <c r="AU11" s="64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81" t="s">
        <v>145</v>
      </c>
      <c r="AF12" s="5"/>
      <c r="AG12" s="51">
        <v>0</v>
      </c>
      <c r="AH12" s="5"/>
      <c r="AL12" s="5"/>
      <c r="AM12" s="55" t="str">
        <f t="shared" si="0"/>
        <v/>
      </c>
      <c r="AN12" s="55" t="str">
        <f t="shared" si="1"/>
        <v/>
      </c>
      <c r="AO12" s="55" t="str">
        <f t="shared" si="2"/>
        <v/>
      </c>
      <c r="AP12" s="55" t="str">
        <f t="shared" si="3"/>
        <v/>
      </c>
      <c r="AQ12" s="55" t="str">
        <f t="shared" si="4"/>
        <v/>
      </c>
      <c r="AR12" s="71" t="str">
        <f t="shared" si="5"/>
        <v/>
      </c>
      <c r="AS12" s="55"/>
      <c r="AT12">
        <f t="shared" si="6"/>
        <v>0</v>
      </c>
      <c r="AU12" s="64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82" t="s">
        <v>38</v>
      </c>
      <c r="AF13" s="5"/>
      <c r="AH13" s="70">
        <v>200000</v>
      </c>
      <c r="AL13" s="5"/>
      <c r="AM13" s="55" t="str">
        <f t="shared" si="0"/>
        <v/>
      </c>
      <c r="AN13" s="55">
        <f t="shared" si="1"/>
        <v>200000</v>
      </c>
      <c r="AO13" s="55" t="str">
        <f t="shared" si="2"/>
        <v/>
      </c>
      <c r="AP13" s="55" t="str">
        <f t="shared" si="3"/>
        <v/>
      </c>
      <c r="AQ13" s="55" t="str">
        <f t="shared" si="4"/>
        <v/>
      </c>
      <c r="AR13" s="71">
        <f t="shared" si="5"/>
        <v>200000</v>
      </c>
      <c r="AS13" s="55"/>
      <c r="AT13">
        <f t="shared" si="6"/>
        <v>0</v>
      </c>
      <c r="AU13" s="64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83" t="s">
        <v>148</v>
      </c>
      <c r="AF14" s="5"/>
      <c r="AH14" s="70">
        <v>70000</v>
      </c>
      <c r="AL14" s="5"/>
      <c r="AM14" s="55" t="str">
        <f t="shared" si="0"/>
        <v/>
      </c>
      <c r="AN14" s="55">
        <f t="shared" si="1"/>
        <v>70000</v>
      </c>
      <c r="AO14" s="55" t="str">
        <f t="shared" si="2"/>
        <v/>
      </c>
      <c r="AP14" s="55">
        <f t="shared" si="3"/>
        <v>70000</v>
      </c>
      <c r="AQ14" s="55" t="str">
        <f t="shared" si="4"/>
        <v/>
      </c>
      <c r="AR14" s="71" t="str">
        <f t="shared" si="5"/>
        <v/>
      </c>
      <c r="AS14" s="55"/>
      <c r="AT14">
        <f t="shared" si="6"/>
        <v>0</v>
      </c>
      <c r="AU14" s="64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4" t="s">
        <v>143</v>
      </c>
      <c r="AF15" s="5"/>
      <c r="AG15" s="51">
        <v>90000</v>
      </c>
      <c r="AH15" s="5"/>
      <c r="AL15" s="5"/>
      <c r="AM15" s="55">
        <f t="shared" si="0"/>
        <v>90000</v>
      </c>
      <c r="AN15" s="55" t="str">
        <f t="shared" si="1"/>
        <v/>
      </c>
      <c r="AO15" s="55">
        <f t="shared" si="2"/>
        <v>90000</v>
      </c>
      <c r="AP15" s="55" t="str">
        <f t="shared" si="3"/>
        <v/>
      </c>
      <c r="AQ15" s="55" t="str">
        <f t="shared" si="4"/>
        <v/>
      </c>
      <c r="AR15" s="71" t="str">
        <f t="shared" si="5"/>
        <v/>
      </c>
      <c r="AS15" s="55"/>
      <c r="AT15">
        <f t="shared" si="6"/>
        <v>90000</v>
      </c>
      <c r="AU15" s="64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4" t="s">
        <v>144</v>
      </c>
      <c r="AF16" s="5"/>
      <c r="AG16" s="51">
        <v>3000</v>
      </c>
      <c r="AH16" s="5"/>
      <c r="AK16" s="17">
        <v>1800</v>
      </c>
      <c r="AL16" s="5">
        <v>13</v>
      </c>
      <c r="AM16" s="55">
        <f t="shared" si="0"/>
        <v>1200</v>
      </c>
      <c r="AN16" s="55" t="str">
        <f t="shared" si="1"/>
        <v/>
      </c>
      <c r="AO16" s="55">
        <f t="shared" si="2"/>
        <v>1200</v>
      </c>
      <c r="AP16" s="55" t="str">
        <f t="shared" si="3"/>
        <v/>
      </c>
      <c r="AQ16" s="55" t="str">
        <f t="shared" si="4"/>
        <v/>
      </c>
      <c r="AR16" s="71" t="str">
        <f t="shared" si="5"/>
        <v/>
      </c>
      <c r="AS16" s="55"/>
      <c r="AT16">
        <f t="shared" si="6"/>
        <v>1200</v>
      </c>
      <c r="AU16" s="64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4" t="s">
        <v>86</v>
      </c>
      <c r="AF17" s="5"/>
      <c r="AG17" s="51">
        <v>17000</v>
      </c>
      <c r="AH17" s="5"/>
      <c r="AI17" s="17">
        <v>80000</v>
      </c>
      <c r="AJ17">
        <v>14</v>
      </c>
      <c r="AL17" s="5"/>
      <c r="AM17" s="55">
        <f t="shared" si="0"/>
        <v>97000</v>
      </c>
      <c r="AN17" s="55" t="str">
        <f t="shared" si="1"/>
        <v/>
      </c>
      <c r="AO17" s="55">
        <f t="shared" si="2"/>
        <v>97000</v>
      </c>
      <c r="AP17" s="55" t="str">
        <f t="shared" si="3"/>
        <v/>
      </c>
      <c r="AQ17" s="55" t="str">
        <f t="shared" si="4"/>
        <v/>
      </c>
      <c r="AR17" s="71" t="str">
        <f t="shared" si="5"/>
        <v/>
      </c>
      <c r="AS17" s="55"/>
      <c r="AT17">
        <f t="shared" si="6"/>
        <v>97000</v>
      </c>
      <c r="AU17" s="64">
        <f t="shared" si="7"/>
        <v>97000</v>
      </c>
      <c r="AV17">
        <f t="shared" si="8"/>
        <v>97000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4" t="s">
        <v>101</v>
      </c>
      <c r="AF18" s="5"/>
      <c r="AG18" s="63">
        <v>400</v>
      </c>
      <c r="AH18" s="48"/>
      <c r="AL18" s="5"/>
      <c r="AM18" s="55">
        <f t="shared" si="0"/>
        <v>400</v>
      </c>
      <c r="AN18" s="55" t="str">
        <f t="shared" si="1"/>
        <v/>
      </c>
      <c r="AO18" s="55">
        <f t="shared" si="2"/>
        <v>400</v>
      </c>
      <c r="AP18" s="55" t="str">
        <f t="shared" si="3"/>
        <v/>
      </c>
      <c r="AQ18" s="55" t="str">
        <f t="shared" si="4"/>
        <v/>
      </c>
      <c r="AR18" s="71" t="str">
        <f t="shared" si="5"/>
        <v/>
      </c>
      <c r="AS18" s="55"/>
      <c r="AT18">
        <f t="shared" si="6"/>
        <v>400</v>
      </c>
      <c r="AU18" s="64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8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71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4" t="s">
        <v>236</v>
      </c>
      <c r="AF20" s="5"/>
      <c r="AH20" s="5"/>
      <c r="AI20" s="51">
        <v>1000</v>
      </c>
      <c r="AJ20" s="51">
        <v>12</v>
      </c>
      <c r="AL20" s="5"/>
      <c r="AM20" s="55">
        <f t="shared" si="0"/>
        <v>1000</v>
      </c>
      <c r="AN20" s="55" t="str">
        <f t="shared" si="1"/>
        <v/>
      </c>
      <c r="AO20" s="55">
        <f t="shared" si="2"/>
        <v>1000</v>
      </c>
      <c r="AP20" s="55" t="str">
        <f t="shared" si="3"/>
        <v/>
      </c>
      <c r="AQ20" s="55" t="str">
        <f t="shared" si="4"/>
        <v/>
      </c>
      <c r="AR20" s="71" t="str">
        <f t="shared" si="5"/>
        <v/>
      </c>
      <c r="AS20" s="55"/>
      <c r="AT20">
        <f t="shared" si="6"/>
        <v>1000</v>
      </c>
      <c r="AU20" s="64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71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4" t="s">
        <v>243</v>
      </c>
      <c r="AF22" s="5"/>
      <c r="AH22" s="5"/>
      <c r="AI22" s="51"/>
      <c r="AK22" s="51">
        <v>1000</v>
      </c>
      <c r="AL22" s="5">
        <v>12</v>
      </c>
      <c r="AM22" s="55" t="str">
        <f t="shared" si="0"/>
        <v/>
      </c>
      <c r="AN22" s="55">
        <f t="shared" si="1"/>
        <v>1000</v>
      </c>
      <c r="AO22" s="55" t="str">
        <f t="shared" si="2"/>
        <v/>
      </c>
      <c r="AP22" s="55">
        <f t="shared" si="3"/>
        <v>1000</v>
      </c>
      <c r="AQ22" s="55" t="str">
        <f t="shared" si="4"/>
        <v/>
      </c>
      <c r="AR22" s="71" t="str">
        <f t="shared" si="5"/>
        <v/>
      </c>
      <c r="AS22" s="55"/>
      <c r="AT22">
        <f t="shared" si="6"/>
        <v>0</v>
      </c>
      <c r="AU22" s="64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4" t="s">
        <v>104</v>
      </c>
      <c r="AF23" s="5"/>
      <c r="AH23" s="5"/>
      <c r="AI23" s="51">
        <v>10000</v>
      </c>
      <c r="AJ23">
        <v>11</v>
      </c>
      <c r="AL23" s="5"/>
      <c r="AM23" s="55">
        <f t="shared" si="0"/>
        <v>10000</v>
      </c>
      <c r="AN23" s="55" t="str">
        <f t="shared" si="1"/>
        <v/>
      </c>
      <c r="AO23" s="55">
        <f t="shared" si="2"/>
        <v>10000</v>
      </c>
      <c r="AP23" s="55" t="str">
        <f t="shared" si="3"/>
        <v/>
      </c>
      <c r="AQ23" s="55" t="str">
        <f t="shared" si="4"/>
        <v/>
      </c>
      <c r="AR23" s="71" t="str">
        <f t="shared" si="5"/>
        <v/>
      </c>
      <c r="AS23" s="55"/>
      <c r="AT23">
        <f t="shared" si="6"/>
        <v>10000</v>
      </c>
      <c r="AU23" s="64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4" t="s">
        <v>84</v>
      </c>
      <c r="AF24" s="5"/>
      <c r="AH24" s="5"/>
      <c r="AI24" s="51">
        <v>10000</v>
      </c>
      <c r="AJ24">
        <v>13</v>
      </c>
      <c r="AL24" s="5"/>
      <c r="AM24" s="55">
        <f t="shared" si="0"/>
        <v>10000</v>
      </c>
      <c r="AN24" s="55" t="str">
        <f t="shared" si="1"/>
        <v/>
      </c>
      <c r="AO24" s="55">
        <f t="shared" si="2"/>
        <v>10000</v>
      </c>
      <c r="AP24" s="55" t="str">
        <f t="shared" si="3"/>
        <v/>
      </c>
      <c r="AQ24" s="55" t="str">
        <f t="shared" si="4"/>
        <v/>
      </c>
      <c r="AR24" s="71" t="str">
        <f t="shared" si="5"/>
        <v/>
      </c>
      <c r="AS24" s="55"/>
      <c r="AT24">
        <f t="shared" si="6"/>
        <v>10000</v>
      </c>
      <c r="AU24" s="64">
        <f t="shared" si="7"/>
        <v>10000</v>
      </c>
      <c r="AV24">
        <f t="shared" si="8"/>
        <v>10000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4" t="s">
        <v>244</v>
      </c>
      <c r="AF25" s="5"/>
      <c r="AH25" s="5"/>
      <c r="AI25" s="51">
        <v>1800</v>
      </c>
      <c r="AJ25">
        <v>13</v>
      </c>
      <c r="AL25" s="5"/>
      <c r="AM25" s="55">
        <f t="shared" si="0"/>
        <v>1800</v>
      </c>
      <c r="AN25" s="55" t="str">
        <f t="shared" si="1"/>
        <v/>
      </c>
      <c r="AO25" s="55">
        <f t="shared" si="2"/>
        <v>1800</v>
      </c>
      <c r="AP25" s="55" t="str">
        <f t="shared" si="3"/>
        <v/>
      </c>
      <c r="AQ25" s="55" t="str">
        <f t="shared" si="4"/>
        <v/>
      </c>
      <c r="AR25" s="71" t="str">
        <f t="shared" si="5"/>
        <v/>
      </c>
      <c r="AS25" s="55"/>
      <c r="AT25">
        <f t="shared" si="6"/>
        <v>1800</v>
      </c>
      <c r="AU25" s="64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5"/>
      <c r="AH26" s="5"/>
      <c r="AI26" s="51"/>
      <c r="AK26" s="51">
        <v>80000</v>
      </c>
      <c r="AL26" s="5">
        <v>14</v>
      </c>
      <c r="AM26" s="55" t="str">
        <f t="shared" si="0"/>
        <v/>
      </c>
      <c r="AN26" s="55">
        <f t="shared" si="1"/>
        <v>80000</v>
      </c>
      <c r="AO26" s="55" t="str">
        <f t="shared" si="2"/>
        <v/>
      </c>
      <c r="AP26" s="55" t="str">
        <f t="shared" si="3"/>
        <v/>
      </c>
      <c r="AQ26" s="55" t="str">
        <f t="shared" si="4"/>
        <v/>
      </c>
      <c r="AR26" s="71">
        <f t="shared" si="5"/>
        <v>80000</v>
      </c>
      <c r="AS26" s="55"/>
      <c r="AT26">
        <f t="shared" si="6"/>
        <v>0</v>
      </c>
      <c r="AU26" s="64">
        <f t="shared" si="7"/>
        <v>-80000</v>
      </c>
      <c r="AV26">
        <f t="shared" si="8"/>
        <v>0</v>
      </c>
      <c r="AW26">
        <f t="shared" si="9"/>
        <v>80000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81" t="s">
        <v>242</v>
      </c>
      <c r="AF27" s="5"/>
      <c r="AH27" s="5"/>
      <c r="AI27" s="51"/>
      <c r="AK27" s="51">
        <v>10000</v>
      </c>
      <c r="AL27" s="5">
        <v>15</v>
      </c>
      <c r="AM27" s="55" t="str">
        <f t="shared" si="0"/>
        <v/>
      </c>
      <c r="AN27" s="71">
        <f t="shared" si="1"/>
        <v>10000</v>
      </c>
      <c r="AO27" s="55" t="str">
        <f t="shared" si="2"/>
        <v/>
      </c>
      <c r="AP27" s="71" t="str">
        <f t="shared" si="3"/>
        <v/>
      </c>
      <c r="AQ27" s="55" t="str">
        <f t="shared" si="4"/>
        <v/>
      </c>
      <c r="AR27" s="71">
        <f>IF(OR($AD27=1,$AD27=2,$AD27=3),IF($AW27-$AX27&lt;&gt;0,$AW27-$AX27,""),"")</f>
        <v>10000</v>
      </c>
      <c r="AS27" s="55"/>
      <c r="AT27">
        <f t="shared" si="6"/>
        <v>0</v>
      </c>
      <c r="AU27" s="64">
        <f t="shared" si="7"/>
        <v>-10000</v>
      </c>
      <c r="AV27">
        <f t="shared" si="8"/>
        <v>0</v>
      </c>
      <c r="AW27">
        <f t="shared" si="9"/>
        <v>10000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5">
        <f>SUM(AI$9:AI$27)</f>
        <v>102800</v>
      </c>
      <c r="AJ28" s="66"/>
      <c r="AK28" s="65">
        <f>SUM(AK$9:AK$27)</f>
        <v>102800</v>
      </c>
      <c r="AL28" s="73"/>
      <c r="AM28" s="65">
        <f>SUM(AM$9:AM$27)</f>
        <v>361000</v>
      </c>
      <c r="AN28" s="69">
        <f>SUM(AN$9:AN$27)</f>
        <v>361000</v>
      </c>
      <c r="AO28" s="75">
        <f>SUM(AO$9:AO$27)</f>
        <v>211400</v>
      </c>
      <c r="AP28" s="75">
        <f>SUM(AP$9:AP$27)</f>
        <v>71000</v>
      </c>
      <c r="AR28" s="5"/>
      <c r="AS28" s="55"/>
      <c r="AT28">
        <f t="shared" si="6"/>
        <v>361000</v>
      </c>
      <c r="AV28">
        <f t="shared" si="8"/>
        <v>211400</v>
      </c>
      <c r="AW28">
        <f t="shared" si="9"/>
        <v>361000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5">
        <f>IF(OR($AO$28="",$AP$28=""),"",IF($AO$28-$AP$28&gt;0,$AO$28-$AP$28,""))</f>
        <v>140400</v>
      </c>
      <c r="AP29" s="76" t="str">
        <f>IF(OR($AO$28="",$AP$28=""),"",IF(-($AO$28-$AP$28)&gt;0,-($AO$28-$AP$28),""))</f>
        <v/>
      </c>
      <c r="AQ29" s="67" t="str">
        <f>IF($AP$29&lt;&gt;"",$AP$29,"")</f>
        <v/>
      </c>
      <c r="AR29" s="85">
        <f>IF($AO$29&lt;&gt;"",$AO$29,"")</f>
        <v>140400</v>
      </c>
      <c r="AS29" s="55"/>
      <c r="AT29">
        <f t="shared" si="6"/>
        <v>0</v>
      </c>
      <c r="AV29">
        <f t="shared" si="8"/>
        <v>140400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8">
        <f>IF($AO28="",0,$AO28)-IF($AO29="",0,$AO29)</f>
        <v>71000</v>
      </c>
      <c r="AP30" s="68">
        <f>IF($AP28="",0,$AP28)-IF($AP29="",0,$AP29)</f>
        <v>71000</v>
      </c>
      <c r="AQ30" s="68">
        <f>SUM(AQ$9:AQ$29)</f>
        <v>149600</v>
      </c>
      <c r="AR30" s="72">
        <f>SUM(AR$9:AR$29)</f>
        <v>430400</v>
      </c>
      <c r="AS30" s="71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25000</v>
      </c>
      <c r="Z39" s="61" t="s">
        <v>150</v>
      </c>
      <c r="AA39" s="28">
        <v>25000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317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314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2024-02-03T09:10:00Z</dcterms:modified>
  <cp:category/>
  <cp:contentStatus/>
</cp:coreProperties>
</file>