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comments7.xml" ContentType="application/vnd.openxmlformats-officedocument.spreadsheetml.comments+xml"/>
  <Override PartName="/xl/threadedComments/threadedComment6.xml" ContentType="application/vnd.ms-excel.threadedcomments+xml"/>
  <Override PartName="/xl/comments8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2546" documentId="11_2F206C6948C74EE3E979BAFA89738C9863138395" xr6:coauthVersionLast="47" xr6:coauthVersionMax="47" xr10:uidLastSave="{7EB6D517-3107-47F5-BDA8-55C9C39168B2}"/>
  <bookViews>
    <workbookView xWindow="240" yWindow="105" windowWidth="14805" windowHeight="8010" firstSheet="79" activeTab="79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 (4)" sheetId="93" r:id="rId65"/>
    <sheet name="A5-3題目和解答" sheetId="91" r:id="rId66"/>
    <sheet name="A3-3題目和解答" sheetId="89" r:id="rId67"/>
    <sheet name="A4-3題目和解答" sheetId="90" r:id="rId68"/>
    <sheet name="A5-4" sheetId="67" r:id="rId69"/>
    <sheet name="A5-5" sheetId="68" r:id="rId70"/>
    <sheet name="B5-1" sheetId="69" r:id="rId71"/>
    <sheet name="B5-2" sheetId="70" r:id="rId72"/>
    <sheet name="B5-3" sheetId="71" r:id="rId73"/>
    <sheet name="B5-4" sheetId="72" r:id="rId74"/>
    <sheet name="B5-5" sheetId="73" r:id="rId75"/>
    <sheet name="Q6-3" sheetId="97" r:id="rId76"/>
    <sheet name="Q6-4" sheetId="98" r:id="rId77"/>
    <sheet name="Q6-8" sheetId="99" r:id="rId78"/>
    <sheet name="Q6-9" sheetId="100" r:id="rId79"/>
    <sheet name="Q6-10" sheetId="101" r:id="rId80"/>
    <sheet name="A6-1" sheetId="94" r:id="rId81"/>
    <sheet name="A6-2" sheetId="95" r:id="rId82"/>
    <sheet name="A6-3" sheetId="96" r:id="rId8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00" l="1"/>
  <c r="I10" i="100"/>
  <c r="H9" i="100"/>
  <c r="J9" i="99"/>
  <c r="J8" i="99"/>
  <c r="J7" i="99"/>
  <c r="E16" i="97"/>
  <c r="E15" i="97"/>
  <c r="E14" i="97"/>
  <c r="E13" i="97"/>
  <c r="E12" i="97"/>
  <c r="E11" i="97"/>
  <c r="I4" i="95"/>
  <c r="I5" i="95"/>
  <c r="J6" i="95"/>
  <c r="D10" i="95"/>
  <c r="D9" i="95"/>
  <c r="D7" i="95"/>
  <c r="D8" i="95" s="1"/>
  <c r="E137" i="93"/>
  <c r="R137" i="93" s="1"/>
  <c r="D137" i="93"/>
  <c r="Q137" i="93" s="1"/>
  <c r="R136" i="93"/>
  <c r="Q136" i="93"/>
  <c r="O136" i="93"/>
  <c r="U136" i="93" s="1"/>
  <c r="N136" i="93"/>
  <c r="T136" i="93" s="1"/>
  <c r="R135" i="93"/>
  <c r="Q135" i="93"/>
  <c r="O135" i="93"/>
  <c r="U135" i="93" s="1"/>
  <c r="N135" i="93"/>
  <c r="T135" i="93" s="1"/>
  <c r="R134" i="93"/>
  <c r="Q134" i="93"/>
  <c r="O134" i="93"/>
  <c r="U134" i="93" s="1"/>
  <c r="N134" i="93"/>
  <c r="T134" i="93" s="1"/>
  <c r="R133" i="93"/>
  <c r="Q133" i="93"/>
  <c r="O133" i="93"/>
  <c r="U133" i="93" s="1"/>
  <c r="N133" i="93"/>
  <c r="T133" i="93" s="1"/>
  <c r="R132" i="93"/>
  <c r="Q132" i="93"/>
  <c r="O132" i="93"/>
  <c r="U132" i="93" s="1"/>
  <c r="N132" i="93"/>
  <c r="T132" i="93" s="1"/>
  <c r="R131" i="93"/>
  <c r="Q131" i="93"/>
  <c r="O131" i="93"/>
  <c r="U131" i="93" s="1"/>
  <c r="N131" i="93"/>
  <c r="T131" i="93" s="1"/>
  <c r="R130" i="93"/>
  <c r="Q130" i="93"/>
  <c r="O130" i="93"/>
  <c r="U130" i="93" s="1"/>
  <c r="N130" i="93"/>
  <c r="T130" i="93" s="1"/>
  <c r="R129" i="93"/>
  <c r="Q129" i="93"/>
  <c r="O129" i="93"/>
  <c r="U129" i="93" s="1"/>
  <c r="N129" i="93"/>
  <c r="T129" i="93" s="1"/>
  <c r="R128" i="93"/>
  <c r="Q128" i="93"/>
  <c r="O128" i="93"/>
  <c r="U128" i="93" s="1"/>
  <c r="N128" i="93"/>
  <c r="T128" i="93" s="1"/>
  <c r="R127" i="93"/>
  <c r="Q127" i="93"/>
  <c r="O127" i="93"/>
  <c r="U127" i="93" s="1"/>
  <c r="N127" i="93"/>
  <c r="T127" i="93" s="1"/>
  <c r="R126" i="93"/>
  <c r="Q126" i="93"/>
  <c r="O126" i="93"/>
  <c r="U126" i="93" s="1"/>
  <c r="N126" i="93"/>
  <c r="T126" i="93" s="1"/>
  <c r="R125" i="93"/>
  <c r="Q125" i="93"/>
  <c r="O125" i="93"/>
  <c r="U125" i="93" s="1"/>
  <c r="N125" i="93"/>
  <c r="T125" i="93" s="1"/>
  <c r="R124" i="93"/>
  <c r="Q124" i="93"/>
  <c r="O124" i="93"/>
  <c r="U124" i="93" s="1"/>
  <c r="N124" i="93"/>
  <c r="T124" i="93" s="1"/>
  <c r="R123" i="93"/>
  <c r="Q123" i="93"/>
  <c r="O123" i="93"/>
  <c r="U123" i="93" s="1"/>
  <c r="N123" i="93"/>
  <c r="T123" i="93" s="1"/>
  <c r="R122" i="93"/>
  <c r="Q122" i="93"/>
  <c r="O122" i="93"/>
  <c r="U122" i="93" s="1"/>
  <c r="N122" i="93"/>
  <c r="T122" i="93" s="1"/>
  <c r="R121" i="93"/>
  <c r="Q121" i="93"/>
  <c r="O121" i="93"/>
  <c r="U121" i="93" s="1"/>
  <c r="N121" i="93"/>
  <c r="T121" i="93" s="1"/>
  <c r="R120" i="93"/>
  <c r="Q120" i="93"/>
  <c r="O120" i="93"/>
  <c r="N120" i="93"/>
  <c r="K65" i="93"/>
  <c r="K64" i="93"/>
  <c r="K63" i="93"/>
  <c r="K62" i="93"/>
  <c r="K61" i="93"/>
  <c r="K60" i="93"/>
  <c r="K59" i="93"/>
  <c r="K58" i="93"/>
  <c r="K57" i="93"/>
  <c r="K56" i="93"/>
  <c r="K55" i="93"/>
  <c r="K54" i="93"/>
  <c r="K53" i="93"/>
  <c r="K52" i="93"/>
  <c r="K51" i="93"/>
  <c r="K50" i="93"/>
  <c r="K49" i="93"/>
  <c r="K66" i="93" s="1"/>
  <c r="AX34" i="93"/>
  <c r="AW34" i="93"/>
  <c r="AV34" i="93"/>
  <c r="AX33" i="93"/>
  <c r="AW33" i="93"/>
  <c r="AV33" i="93"/>
  <c r="AX32" i="93"/>
  <c r="AW32" i="93"/>
  <c r="AV32" i="93"/>
  <c r="AX31" i="93"/>
  <c r="AW31" i="93"/>
  <c r="AV31" i="93"/>
  <c r="AW30" i="93"/>
  <c r="AW29" i="93"/>
  <c r="AT29" i="93"/>
  <c r="AK28" i="93"/>
  <c r="AI28" i="93"/>
  <c r="AU27" i="93"/>
  <c r="AP27" i="93"/>
  <c r="AX27" i="93" s="1"/>
  <c r="AO27" i="93"/>
  <c r="AV27" i="93" s="1"/>
  <c r="AN27" i="93"/>
  <c r="AW27" i="93" s="1"/>
  <c r="AR27" i="93" s="1"/>
  <c r="AM27" i="93"/>
  <c r="AT27" i="93" s="1"/>
  <c r="AQ27" i="93" s="1"/>
  <c r="AU26" i="93"/>
  <c r="AP26" i="93"/>
  <c r="AX26" i="93" s="1"/>
  <c r="AO26" i="93"/>
  <c r="AV26" i="93" s="1"/>
  <c r="AN26" i="93"/>
  <c r="AW26" i="93" s="1"/>
  <c r="AR26" i="93" s="1"/>
  <c r="AM26" i="93"/>
  <c r="AT26" i="93" s="1"/>
  <c r="AQ26" i="93" s="1"/>
  <c r="AU25" i="93"/>
  <c r="AR25" i="93"/>
  <c r="AQ25" i="93"/>
  <c r="AN25" i="93"/>
  <c r="AM25" i="93"/>
  <c r="AU24" i="93"/>
  <c r="AR24" i="93"/>
  <c r="AQ24" i="93"/>
  <c r="AN24" i="93"/>
  <c r="AM24" i="93"/>
  <c r="AU23" i="93"/>
  <c r="AR23" i="93"/>
  <c r="AQ23" i="93"/>
  <c r="AN23" i="93"/>
  <c r="AM23" i="93"/>
  <c r="AU22" i="93"/>
  <c r="AN22" i="93"/>
  <c r="AM22" i="93"/>
  <c r="AR21" i="93"/>
  <c r="AQ21" i="93"/>
  <c r="AP21" i="93"/>
  <c r="AX21" i="93" s="1"/>
  <c r="AO21" i="93"/>
  <c r="AV21" i="93" s="1"/>
  <c r="AN21" i="93"/>
  <c r="AW21" i="93" s="1"/>
  <c r="AM21" i="93"/>
  <c r="AT21" i="93" s="1"/>
  <c r="AU20" i="93"/>
  <c r="AR20" i="93"/>
  <c r="AQ20" i="93"/>
  <c r="AN20" i="93"/>
  <c r="AM20" i="93"/>
  <c r="AR19" i="93"/>
  <c r="AQ19" i="93"/>
  <c r="AP19" i="93"/>
  <c r="AX19" i="93" s="1"/>
  <c r="AO19" i="93"/>
  <c r="AV19" i="93" s="1"/>
  <c r="AN19" i="93"/>
  <c r="AW19" i="93" s="1"/>
  <c r="AM19" i="93"/>
  <c r="AT19" i="93" s="1"/>
  <c r="AH19" i="93"/>
  <c r="AG19" i="93"/>
  <c r="AU18" i="93"/>
  <c r="AR18" i="93"/>
  <c r="AQ18" i="93"/>
  <c r="AN18" i="93"/>
  <c r="AM18" i="93"/>
  <c r="AU17" i="93"/>
  <c r="AR17" i="93"/>
  <c r="AQ17" i="93"/>
  <c r="AN17" i="93"/>
  <c r="AM17" i="93"/>
  <c r="AU16" i="93"/>
  <c r="AR16" i="93"/>
  <c r="AQ16" i="93"/>
  <c r="AN16" i="93"/>
  <c r="AM16" i="93"/>
  <c r="AU15" i="93"/>
  <c r="AR15" i="93"/>
  <c r="AQ15" i="93"/>
  <c r="AN15" i="93"/>
  <c r="AM15" i="93"/>
  <c r="AU14" i="93"/>
  <c r="AR14" i="93"/>
  <c r="AQ14" i="93"/>
  <c r="AN14" i="93"/>
  <c r="AM14" i="93"/>
  <c r="AU13" i="93"/>
  <c r="AP13" i="93"/>
  <c r="AX13" i="93" s="1"/>
  <c r="AO13" i="93"/>
  <c r="AV13" i="93" s="1"/>
  <c r="AN13" i="93"/>
  <c r="AW13" i="93" s="1"/>
  <c r="AR13" i="93" s="1"/>
  <c r="AM13" i="93"/>
  <c r="AT13" i="93" s="1"/>
  <c r="AQ13" i="93" s="1"/>
  <c r="AU12" i="93"/>
  <c r="AP12" i="93"/>
  <c r="AX12" i="93" s="1"/>
  <c r="AO12" i="93"/>
  <c r="AV12" i="93" s="1"/>
  <c r="AN12" i="93"/>
  <c r="AW12" i="93" s="1"/>
  <c r="AR12" i="93" s="1"/>
  <c r="AM12" i="93"/>
  <c r="AT12" i="93" s="1"/>
  <c r="AQ12" i="93" s="1"/>
  <c r="AU11" i="93"/>
  <c r="AP11" i="93"/>
  <c r="AX11" i="93" s="1"/>
  <c r="AO11" i="93"/>
  <c r="AV11" i="93" s="1"/>
  <c r="AN11" i="93"/>
  <c r="AW11" i="93" s="1"/>
  <c r="AR11" i="93" s="1"/>
  <c r="AM11" i="93"/>
  <c r="AT11" i="93" s="1"/>
  <c r="AQ11" i="93" s="1"/>
  <c r="AU10" i="93"/>
  <c r="AP10" i="93"/>
  <c r="AX10" i="93" s="1"/>
  <c r="AO10" i="93"/>
  <c r="AV10" i="93" s="1"/>
  <c r="AN10" i="93"/>
  <c r="AW10" i="93" s="1"/>
  <c r="AR10" i="93" s="1"/>
  <c r="AM10" i="93"/>
  <c r="AT10" i="93" s="1"/>
  <c r="AQ10" i="93" s="1"/>
  <c r="AU9" i="93"/>
  <c r="AP9" i="93"/>
  <c r="AO9" i="93"/>
  <c r="AN9" i="93"/>
  <c r="AM9" i="93"/>
  <c r="X121" i="92"/>
  <c r="X122" i="92"/>
  <c r="X123" i="92"/>
  <c r="X124" i="92"/>
  <c r="X125" i="92"/>
  <c r="X126" i="92"/>
  <c r="X127" i="92"/>
  <c r="X128" i="92"/>
  <c r="X129" i="92"/>
  <c r="X130" i="92"/>
  <c r="X131" i="92"/>
  <c r="X132" i="92"/>
  <c r="X133" i="92"/>
  <c r="X134" i="92"/>
  <c r="X135" i="92"/>
  <c r="X136" i="92"/>
  <c r="X137" i="92"/>
  <c r="X120" i="92"/>
  <c r="W121" i="92"/>
  <c r="W122" i="92"/>
  <c r="W123" i="92"/>
  <c r="W124" i="92"/>
  <c r="W125" i="92"/>
  <c r="W126" i="92"/>
  <c r="W127" i="92"/>
  <c r="W128" i="92"/>
  <c r="W129" i="92"/>
  <c r="W130" i="92"/>
  <c r="W131" i="92"/>
  <c r="W132" i="92"/>
  <c r="W133" i="92"/>
  <c r="W134" i="92"/>
  <c r="W135" i="92"/>
  <c r="W136" i="92"/>
  <c r="W137" i="92"/>
  <c r="W120" i="92"/>
  <c r="R121" i="92"/>
  <c r="R122" i="92"/>
  <c r="R123" i="92"/>
  <c r="R124" i="92"/>
  <c r="R125" i="92"/>
  <c r="R126" i="92"/>
  <c r="R127" i="92"/>
  <c r="R128" i="92"/>
  <c r="R129" i="92"/>
  <c r="R130" i="92"/>
  <c r="R131" i="92"/>
  <c r="R132" i="92"/>
  <c r="R133" i="92"/>
  <c r="R134" i="92"/>
  <c r="R135" i="92"/>
  <c r="R136" i="92"/>
  <c r="R120" i="92"/>
  <c r="Q121" i="92"/>
  <c r="Q122" i="92"/>
  <c r="Q123" i="92"/>
  <c r="Q124" i="92"/>
  <c r="Q125" i="92"/>
  <c r="Q126" i="92"/>
  <c r="Q127" i="92"/>
  <c r="Q128" i="92"/>
  <c r="Q129" i="92"/>
  <c r="Q130" i="92"/>
  <c r="Q131" i="92"/>
  <c r="Q132" i="92"/>
  <c r="Q133" i="92"/>
  <c r="Q134" i="92"/>
  <c r="Q135" i="92"/>
  <c r="Q136" i="92"/>
  <c r="Q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O120" i="92"/>
  <c r="N120" i="92"/>
  <c r="O137" i="92"/>
  <c r="U137" i="92" s="1"/>
  <c r="N137" i="92"/>
  <c r="T137" i="92" s="1"/>
  <c r="K65" i="92"/>
  <c r="K64" i="92"/>
  <c r="K63" i="92"/>
  <c r="K62" i="92"/>
  <c r="K61" i="92"/>
  <c r="K60" i="92"/>
  <c r="K59" i="92"/>
  <c r="K58" i="92"/>
  <c r="K57" i="92"/>
  <c r="K56" i="92"/>
  <c r="K55" i="92"/>
  <c r="K54" i="92"/>
  <c r="K53" i="92"/>
  <c r="K52" i="92"/>
  <c r="K51" i="92"/>
  <c r="K50" i="92"/>
  <c r="K49" i="92"/>
  <c r="K66" i="92" s="1"/>
  <c r="E137" i="92"/>
  <c r="R137" i="92" s="1"/>
  <c r="D137" i="92"/>
  <c r="Q137" i="92" s="1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AM28" i="93" l="1"/>
  <c r="AT28" i="93" s="1"/>
  <c r="AT9" i="93"/>
  <c r="AN28" i="93"/>
  <c r="AW28" i="93" s="1"/>
  <c r="AW9" i="93"/>
  <c r="AV9" i="93"/>
  <c r="AX9" i="93"/>
  <c r="AT14" i="93"/>
  <c r="AO14" i="93"/>
  <c r="AW14" i="93"/>
  <c r="AP14" i="93"/>
  <c r="AT15" i="93"/>
  <c r="AO15" i="93"/>
  <c r="AV15" i="93" s="1"/>
  <c r="AW15" i="93"/>
  <c r="AP15" i="93"/>
  <c r="AX15" i="93" s="1"/>
  <c r="AT16" i="93"/>
  <c r="AO16" i="93"/>
  <c r="AV16" i="93" s="1"/>
  <c r="AW16" i="93"/>
  <c r="AP16" i="93"/>
  <c r="AX16" i="93" s="1"/>
  <c r="AT17" i="93"/>
  <c r="AO17" i="93"/>
  <c r="AV17" i="93" s="1"/>
  <c r="AW17" i="93"/>
  <c r="AP17" i="93"/>
  <c r="AX17" i="93" s="1"/>
  <c r="AT18" i="93"/>
  <c r="AO18" i="93"/>
  <c r="AV18" i="93" s="1"/>
  <c r="AW18" i="93"/>
  <c r="AP18" i="93"/>
  <c r="AX18" i="93" s="1"/>
  <c r="AT20" i="93"/>
  <c r="AO20" i="93"/>
  <c r="AV20" i="93" s="1"/>
  <c r="AW20" i="93"/>
  <c r="AP20" i="93"/>
  <c r="AX20" i="93" s="1"/>
  <c r="AT22" i="93"/>
  <c r="AO22" i="93"/>
  <c r="AV22" i="93" s="1"/>
  <c r="AQ22" i="93" s="1"/>
  <c r="AW22" i="93"/>
  <c r="AR22" i="93"/>
  <c r="AX22" i="93" s="1"/>
  <c r="AT23" i="93"/>
  <c r="AO23" i="93"/>
  <c r="AV23" i="93" s="1"/>
  <c r="AW23" i="93"/>
  <c r="AP23" i="93"/>
  <c r="AX23" i="93" s="1"/>
  <c r="AT24" i="93"/>
  <c r="AO24" i="93"/>
  <c r="AV24" i="93" s="1"/>
  <c r="AW24" i="93"/>
  <c r="AP24" i="93"/>
  <c r="AX24" i="93" s="1"/>
  <c r="AT25" i="93"/>
  <c r="AO25" i="93"/>
  <c r="AV25" i="93" s="1"/>
  <c r="AW25" i="93"/>
  <c r="AP25" i="93"/>
  <c r="AX25" i="93" s="1"/>
  <c r="N137" i="93"/>
  <c r="T137" i="93" s="1"/>
  <c r="T120" i="93"/>
  <c r="O137" i="93"/>
  <c r="U137" i="93" s="1"/>
  <c r="U120" i="93"/>
  <c r="W120" i="93"/>
  <c r="X120" i="93"/>
  <c r="W121" i="93"/>
  <c r="X121" i="93"/>
  <c r="W122" i="93"/>
  <c r="X122" i="93"/>
  <c r="W123" i="93"/>
  <c r="X123" i="93"/>
  <c r="W124" i="93"/>
  <c r="X124" i="93"/>
  <c r="W125" i="93"/>
  <c r="X125" i="93"/>
  <c r="W126" i="93"/>
  <c r="X126" i="93"/>
  <c r="W127" i="93"/>
  <c r="X127" i="93"/>
  <c r="W128" i="93"/>
  <c r="X128" i="93"/>
  <c r="W129" i="93"/>
  <c r="X129" i="93"/>
  <c r="W130" i="93"/>
  <c r="X130" i="93"/>
  <c r="W131" i="93"/>
  <c r="X131" i="93"/>
  <c r="W132" i="93"/>
  <c r="X132" i="93"/>
  <c r="W133" i="93"/>
  <c r="X133" i="93"/>
  <c r="W134" i="93"/>
  <c r="X134" i="93"/>
  <c r="W135" i="93"/>
  <c r="X135" i="93"/>
  <c r="W136" i="93"/>
  <c r="X136" i="93"/>
  <c r="W137" i="93"/>
  <c r="X137" i="93"/>
  <c r="T120" i="92"/>
  <c r="U120" i="92"/>
  <c r="T136" i="92"/>
  <c r="T135" i="92"/>
  <c r="T134" i="92"/>
  <c r="T133" i="92"/>
  <c r="T132" i="92"/>
  <c r="T131" i="92"/>
  <c r="T130" i="92"/>
  <c r="T129" i="92"/>
  <c r="T128" i="92"/>
  <c r="T127" i="92"/>
  <c r="T126" i="92"/>
  <c r="T125" i="92"/>
  <c r="T124" i="92"/>
  <c r="T123" i="92"/>
  <c r="T122" i="92"/>
  <c r="T121" i="92"/>
  <c r="U136" i="92"/>
  <c r="U135" i="92"/>
  <c r="U134" i="92"/>
  <c r="U133" i="92"/>
  <c r="U132" i="92"/>
  <c r="U131" i="92"/>
  <c r="U130" i="92"/>
  <c r="U129" i="92"/>
  <c r="U128" i="92"/>
  <c r="U127" i="92"/>
  <c r="U126" i="92"/>
  <c r="U125" i="92"/>
  <c r="U124" i="92"/>
  <c r="U123" i="92"/>
  <c r="U122" i="92"/>
  <c r="U121" i="92"/>
  <c r="AM28" i="92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R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3" l="1"/>
  <c r="AP28" i="93"/>
  <c r="AV14" i="93"/>
  <c r="AO28" i="93"/>
  <c r="AR9" i="93"/>
  <c r="AQ9" i="93"/>
  <c r="AX14" i="92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3" l="1"/>
  <c r="AO29" i="93"/>
  <c r="AV28" i="93"/>
  <c r="AP30" i="93"/>
  <c r="AX30" i="93" s="1"/>
  <c r="AX28" i="93"/>
  <c r="AP29" i="92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3" l="1"/>
  <c r="AR29" i="93"/>
  <c r="AR30" i="93" s="1"/>
  <c r="AO30" i="93"/>
  <c r="AV30" i="93" s="1"/>
  <c r="AX29" i="93"/>
  <c r="AQ29" i="93"/>
  <c r="AQ30" i="93" s="1"/>
  <c r="AV29" i="92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  <author>tc={B7A44D5C-E6C9-469A-9885-E630D2D0D089}</author>
    <author>tc={16CF95BD-9F68-4B88-A993-5745082502DD}</author>
    <author>tc={3262E0BF-B96D-4AF5-A9AD-CC02E3EDCE96}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B7A44D5C-E6C9-469A-9885-E630D2D0D089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16CF95BD-9F68-4B88-A993-5745082502DD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3262E0BF-B96D-4AF5-A9AD-CC02E3EDCE96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tc={B21C1172-9B1F-4066-A4A3-B5ABC655902D}</author>
    <author>tc={37EB792A-2639-4561-A575-313385C42344}</author>
    <author>tc={38D5FD98-E4E2-424A-B554-62B04CFF60CF}</author>
    <author>tc={C51CB67A-3161-470A-AA47-2F3C2952454B}</author>
    <author>tc={5E442DBC-6DBD-45E5-B3E5-777B38518E7F}</author>
    <author>tc={3F3212EA-9254-414B-9A16-E794A2D40884}</author>
    <author>tc={1D9A2D02-01C8-4450-91EA-387BCF469F5E}</author>
  </authors>
  <commentList>
    <comment ref="A2" authorId="0" shapeId="0" xr:uid="{B21C1172-9B1F-4066-A4A3-B5ABC655902D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
Reply:
    這個錯誤的發現是來自課本的工作底稿的科目(我仔細觀察發現)
Reply:
    微小細節調整，合併儲存格和調整列寬。
Reply:
    微小細節調整，重新計算原本T字形的總計。並記錄在表格中。開始於cell K49和I120。
Reply:
    K49的是用公式算，則J120的就只是複製並貼上K49數值。
Reply:
    主要更正，T字形中的應付稅捐這個科目，從一萬元更正一千元。
Reply:
    細微增加，首先，增加一個小表格，根據I120的cell並用公式計算。其次，
用excel公式跟原本的小表格計算其相等性。
Reply:
    主要更正，剛剛檢討選擇題時，意外發現，累積折舊屬於資產減少，應記載於貸方。</t>
      </text>
    </comment>
    <comment ref="E2" authorId="1" shapeId="0" xr:uid="{37EB792A-2639-4561-A575-313385C42344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38D5FD98-E4E2-424A-B554-62B04CFF60C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51CB67A-3161-470A-AA47-2F3C2952454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  <comment ref="A114" authorId="4" shapeId="0" xr:uid="{5E442DBC-6DBD-45E5-B3E5-777B38518E7F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根據I120的cell，將數值複製並貼上值，然後將負數的值移動貸方。</t>
      </text>
    </comment>
    <comment ref="K114" authorId="5" shapeId="0" xr:uid="{3F3212EA-9254-414B-9A16-E794A2D40884}">
      <text>
        <t>[Threaded comment]
Your version of Excel allows you to read this threaded comment; however, any edits to it will get removed if the file is opened in a newer version of Excel. Learn more: https://go.microsoft.com/fwlink/?linkid=870924
Comment:
    根據I120的cell，並用excel的公式計算。</t>
      </text>
    </comment>
    <comment ref="H118" authorId="6" shapeId="0" xr:uid="{1D9A2D02-01C8-4450-91EA-387BCF469F5E}">
      <text>
        <t>[Threaded comment]
Your version of Excel allows you to read this threaded comment; however, any edits to it will get removed if the file is opened in a newer version of Excel. Learn more: https://go.microsoft.com/fwlink/?linkid=870924
Comment:
    原本的文字內容：T字形科目金額總計(只貼上值)
Reply:
    打算訂這樣但因為字元太長。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tc={E38DB57D-D9F3-4B60-944E-2ACBDEE63CBF}</author>
    <author>tc={4918CD1F-A033-4363-B733-61AA30DB4233}</author>
  </authors>
  <commentList>
    <comment ref="C3" authorId="0" shapeId="0" xr:uid="{E38DB57D-D9F3-4B60-944E-2ACBDEE63CBF}">
      <text>
        <t>[Threaded comment]
Your version of Excel allows you to read this threaded comment; however, any edits to it will get removed if the file is opened in a newer version of Excel. Learn more: https://go.microsoft.com/fwlink/?linkid=870924
Comment:
    7/1賒帳65000元。
Reply:
    付款條件，2/10,1/20,N/30
Reply:
    7/6客戶退回商品共8000元。
Reply:
    7/19買方收到欠款的一半。</t>
      </text>
    </comment>
    <comment ref="C4" authorId="1" shapeId="0" xr:uid="{4918CD1F-A033-4363-B733-61AA30DB4233}">
      <text>
        <t>[Threaded comment]
Your version of Excel allows you to read this threaded comment; however, any edits to it will get removed if the file is opened in a newer version of Excel. Learn more: https://go.microsoft.com/fwlink/?linkid=870924
Comment:
    蕭貨折扣之金額?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tc={2BF7949A-E520-4B22-8B34-C6C2B631A144}</author>
    <author>tc={54C8DF78-BCF7-4F30-B2B3-06F6868CA926}</author>
    <author>tc={8CEAB13A-9878-4CE5-B35B-68A76FCB55E4}</author>
    <author>tc={2E1E66FB-CEE8-4322-9793-535FCF4E34EA}</author>
    <author>tc={E2536F55-FEB5-4C30-98C1-6A8201B4EA3E}</author>
    <author>tc={764B817D-E01A-44F6-8B13-1955C6C81B88}</author>
  </authors>
  <commentList>
    <comment ref="D10" authorId="0" shapeId="0" xr:uid="{2BF7949A-E520-4B22-8B34-C6C2B631A144}">
      <text>
        <t>[Threaded comment]
Your version of Excel allows you to read this threaded comment; however, any edits to it will get removed if the file is opened in a newer version of Excel. Learn more: https://go.microsoft.com/fwlink/?linkid=870924
Comment:
    應收款項差額=期末應收款項-期初應收款項-已經收回的應收款項=本期銷貨淨額</t>
      </text>
    </comment>
    <comment ref="E10" authorId="1" shapeId="0" xr:uid="{54C8DF78-BCF7-4F30-B2B3-06F6868CA926}">
      <text>
        <t>[Threaded comment]
Your version of Excel allows you to read this threaded comment; however, any edits to it will get removed if the file is opened in a newer version of Excel. Learn more: https://go.microsoft.com/fwlink/?linkid=870924
Comment:
    方程式
Reply:
    期末應收帳款 - 8000 - 26000 = 30000
Reply:
    期末應收帳款 = 8000 + 26000 + 30000 = 64000</t>
      </text>
    </comment>
    <comment ref="D11" authorId="2" shapeId="0" xr:uid="{8CEAB13A-9878-4CE5-B35B-68A76FCB55E4}">
      <text>
        <t>[Threaded comment]
Your version of Excel allows you to read this threaded comment; however, any edits to it will get removed if the file is opened in a newer version of Excel. Learn more: https://go.microsoft.com/fwlink/?linkid=870924
Comment:
    銷貨成本 = 期初存貨 + 購貨 - ( 購貨退回 + 購貨折讓 + 購貨折扣 ) - 期末存貨</t>
      </text>
    </comment>
    <comment ref="D12" authorId="3" shapeId="0" xr:uid="{2E1E66FB-CEE8-4322-9793-535FCF4E34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銷貨毛利=銷貨淨額 - 銷貨成本 </t>
      </text>
    </comment>
    <comment ref="L12" authorId="4" shapeId="0" xr:uid="{E2536F55-FEB5-4C30-98C1-6A8201B4EA3E}">
      <text>
        <t>[Threaded comment]
Your version of Excel allows you to read this threaded comment; however, any edits to it will get removed if the file is opened in a newer version of Excel. Learn more: https://go.microsoft.com/fwlink/?linkid=870924
Comment:
    金額來自於E11的這個cell。</t>
      </text>
    </comment>
    <comment ref="C13" authorId="5" shapeId="0" xr:uid="{764B817D-E01A-44F6-8B13-1955C6C81B88}">
      <text>
        <t>[Threaded comment]
Your version of Excel allows you to read this threaded comment; however, any edits to it will get removed if the file is opened in a newer version of Excel. Learn more: https://go.microsoft.com/fwlink/?linkid=870924
Comment:
    因為題目沒提到，所以假設商品的折扣等為零。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tc={CFFC20E6-724D-42CF-9E56-EA298CCE4715}</author>
    <author>tc={64DEB0AB-2B10-40C6-89DD-197FFD9974A2}</author>
    <author>tc={08EA928B-FC29-4A2B-93C7-D8C2AB78A100}</author>
    <author>tc={3E6ED9F6-59A9-44E1-96CF-742977B3EA74}</author>
    <author>tc={B06AEFA8-872A-401B-B9C0-ECF82E1C154A}</author>
  </authors>
  <commentList>
    <comment ref="M2" authorId="0" shapeId="0" xr:uid="{CFFC20E6-724D-42CF-9E56-EA298CCE4715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題目提到各年度有連帶關係。
Reply:
    所以，才有一些等式成立。
Reply:
    詳見，各個會計科目的註解。</t>
      </text>
    </comment>
    <comment ref="V2" authorId="1" shapeId="0" xr:uid="{64DEB0AB-2B10-40C6-89DD-197FFD9974A2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題目沒有這些欄位，但我自行增加，因為需要這些來計算題目所要求的。
Reply:
    有些欄位不求，因為沒必要。那些欄位將為空白。</t>
      </text>
    </comment>
    <comment ref="Z2" authorId="2" shapeId="0" xr:uid="{08EA928B-FC29-4A2B-93C7-D8C2AB78A100}">
      <text>
        <t>[Threaded comment]
Your version of Excel allows you to read this threaded comment; however, any edits to it will get removed if the file is opened in a newer version of Excel. Learn more: https://go.microsoft.com/fwlink/?linkid=870924
Comment:
    題目未提供任何線索，所以我假設這些交易沒有折扣、折讓、回扣等。</t>
      </text>
    </comment>
    <comment ref="Q3" authorId="3" shapeId="0" xr:uid="{3E6ED9F6-59A9-44E1-96CF-742977B3EA74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18年期末存貨=19年期初存貨。</t>
      </text>
    </comment>
    <comment ref="Y3" authorId="4" shapeId="0" xr:uid="{B06AEFA8-872A-401B-B9C0-ECF82E1C154A}">
      <text>
        <t>[Threaded comment]
Your version of Excel allows you to read this threaded comment; however, any edits to it will get removed if the file is opened in a newer version of Excel. Learn more: https://go.microsoft.com/fwlink/?linkid=870924
Comment:
    18年銷貨淨額 = 18年銷貨
Reply:
    因為我的假設。
Reply:
    詳見假設底下的欄位。</t>
      </text>
    </comment>
  </commentList>
</comments>
</file>

<file path=xl/sharedStrings.xml><?xml version="1.0" encoding="utf-8"?>
<sst xmlns="http://schemas.openxmlformats.org/spreadsheetml/2006/main" count="5172" uniqueCount="411">
  <si>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</si>
  <si>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</si>
  <si>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</si>
  <si>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</si>
  <si>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</si>
  <si>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</si>
  <si>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</si>
  <si>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</si>
  <si>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</si>
  <si>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</si>
  <si>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</si>
  <si>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</si>
  <si>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</si>
  <si>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</si>
  <si>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</si>
  <si>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</si>
  <si>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</si>
  <si>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</si>
  <si>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</si>
  <si>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</si>
  <si>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</si>
  <si>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</si>
  <si>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</si>
  <si>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</si>
  <si>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</si>
  <si>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</si>
  <si>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</si>
  <si>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</si>
  <si>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</si>
  <si>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</si>
  <si>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</si>
  <si>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</si>
  <si>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</si>
  <si>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</si>
  <si>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</si>
  <si>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</si>
  <si>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</si>
  <si>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</si>
  <si>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</si>
  <si>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</si>
  <si>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</si>
  <si>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</si>
  <si>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</si>
  <si>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</si>
  <si>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</si>
  <si>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</si>
  <si>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</si>
  <si>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</si>
  <si>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</si>
  <si>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</si>
  <si>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</si>
  <si>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</si>
  <si>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</si>
  <si>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</si>
  <si>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</si>
  <si>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</si>
  <si>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</si>
  <si>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</si>
  <si>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</si>
  <si>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</si>
  <si>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</si>
  <si>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</si>
  <si>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</si>
  <si>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</si>
  <si>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</si>
  <si>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</si>
  <si>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</si>
  <si>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</si>
  <si>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</si>
  <si>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</si>
  <si>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</si>
  <si>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</si>
  <si>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</si>
  <si>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</si>
  <si>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</si>
  <si>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</si>
  <si>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</si>
  <si>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</si>
  <si>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</si>
  <si>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</si>
  <si>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</si>
  <si>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</si>
  <si>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</si>
  <si>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</si>
  <si>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</si>
  <si>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</si>
  <si>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</si>
  <si>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</si>
  <si>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</si>
  <si>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</si>
  <si>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</si>
  <si>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</si>
  <si>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</si>
  <si>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</si>
  <si>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</si>
  <si>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</si>
  <si>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</si>
  <si>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</si>
  <si>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</si>
  <si>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</si>
  <si>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</si>
  <si>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</si>
  <si>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</si>
  <si>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</si>
  <si>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</si>
  <si>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</si>
  <si>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</si>
  <si>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</si>
  <si>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</si>
  <si>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</si>
  <si>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</si>
  <si>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</si>
  <si>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</si>
  <si>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</si>
  <si>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</si>
  <si>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</si>
  <si>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</si>
  <si>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</si>
  <si>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</si>
  <si>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</si>
  <si>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</si>
  <si>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</si>
  <si>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</si>
  <si>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</si>
  <si>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</si>
  <si>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</si>
  <si>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</si>
  <si>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</si>
  <si>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</si>
  <si>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</si>
  <si>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</si>
  <si>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</si>
  <si>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</si>
  <si>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</si>
  <si>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</si>
  <si>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</si>
  <si>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</si>
  <si>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</si>
  <si>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</si>
  <si>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</si>
  <si>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</si>
  <si>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</si>
  <si>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</si>
  <si>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</si>
  <si>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</si>
  <si>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</si>
  <si>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</si>
  <si>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</si>
  <si>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</si>
  <si>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</si>
  <si>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</si>
  <si>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</si>
  <si>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</si>
  <si>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</si>
  <si>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</si>
  <si>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</si>
  <si>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</si>
  <si>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</si>
  <si>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</si>
  <si>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</si>
  <si>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</si>
  <si>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</si>
  <si>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</si>
  <si>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</si>
  <si>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</si>
  <si>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</si>
  <si>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</si>
  <si>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</si>
  <si>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</si>
  <si>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</si>
  <si>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</si>
  <si>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</si>
  <si>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</si>
  <si>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</si>
  <si>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</si>
  <si>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</si>
  <si>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</si>
  <si>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</si>
  <si>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</si>
  <si>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</si>
  <si>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</si>
  <si>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</si>
  <si>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</si>
  <si>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</si>
  <si>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</si>
  <si>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</si>
  <si>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</si>
  <si>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</si>
  <si>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</si>
  <si>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</si>
  <si>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</si>
  <si>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</si>
  <si>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</si>
  <si>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</si>
  <si>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</si>
  <si>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</si>
  <si>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</si>
  <si>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</si>
  <si>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</si>
  <si>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</si>
  <si>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</si>
  <si>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</si>
  <si>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</si>
  <si>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</si>
  <si>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</si>
  <si>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</si>
  <si>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</si>
  <si>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</si>
  <si>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</si>
  <si>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</si>
  <si>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</si>
  <si>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</si>
  <si>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</si>
  <si>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</si>
  <si>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</si>
  <si>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</si>
  <si>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</si>
  <si>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</si>
  <si>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</si>
  <si>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</si>
  <si>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</si>
  <si>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</si>
  <si>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</si>
  <si>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</si>
  <si>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</si>
  <si>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</si>
  <si>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</si>
  <si>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</si>
  <si>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</si>
  <si>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</si>
  <si>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</si>
  <si>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</si>
  <si>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</si>
  <si>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</si>
  <si>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</si>
  <si>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</si>
  <si>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</si>
  <si>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</si>
  <si>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</si>
  <si>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</si>
  <si>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</si>
  <si>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</si>
  <si>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</si>
  <si>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</si>
  <si>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</si>
  <si>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</si>
  <si>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</si>
  <si>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</si>
  <si>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</si>
  <si>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</si>
  <si>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</si>
  <si>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</si>
  <si>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</si>
  <si>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</si>
  <si>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</si>
  <si>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</si>
  <si>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</si>
  <si>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</si>
  <si>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</si>
  <si>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</si>
  <si>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</si>
  <si>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</si>
  <si>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</si>
  <si>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</si>
  <si>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</si>
  <si>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</si>
  <si>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</si>
  <si>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</si>
  <si>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</si>
  <si>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</si>
  <si>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</si>
  <si>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</si>
  <si>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</si>
  <si>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</si>
  <si>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</si>
  <si>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</si>
  <si>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</si>
  <si>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</si>
  <si>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</si>
  <si>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</si>
  <si>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</si>
  <si>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</si>
  <si>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</si>
  <si>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</si>
  <si>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</si>
  <si>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</si>
  <si>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</si>
  <si>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</si>
  <si>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</si>
  <si>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</si>
  <si>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</si>
  <si>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</si>
  <si>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</si>
  <si>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</si>
  <si>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</si>
  <si>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</si>
  <si>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</si>
  <si>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</si>
  <si>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</si>
  <si>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</si>
  <si>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</si>
  <si>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</si>
  <si>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</si>
  <si>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</si>
  <si>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</si>
  <si>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</si>
  <si>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</si>
  <si>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</si>
  <si>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</si>
  <si>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</si>
  <si>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</si>
  <si>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</si>
  <si>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</si>
  <si>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</si>
  <si>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</si>
  <si>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</si>
  <si>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</si>
  <si>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</si>
  <si>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</si>
  <si>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</si>
  <si>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</si>
  <si>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</si>
  <si>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</si>
  <si>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T字形科目金額總計</t>
  </si>
  <si>
    <t>科目金額總計</t>
  </si>
  <si>
    <t>試算表(數值版)</t>
  </si>
  <si>
    <t>試算表(公式版)</t>
  </si>
  <si>
    <t>比較</t>
  </si>
  <si>
    <t>相同</t>
  </si>
  <si>
    <t>數值</t>
  </si>
  <si>
    <t>結帳分錄和過帳</t>
  </si>
  <si>
    <t>租金費</t>
  </si>
  <si>
    <t>A4-3的題目</t>
  </si>
  <si>
    <t>A4-3的分錄</t>
  </si>
  <si>
    <t>銷貨毛利率</t>
  </si>
  <si>
    <t>銷貨總額</t>
  </si>
  <si>
    <t>銷貨運費</t>
  </si>
  <si>
    <t>銷貨退回</t>
  </si>
  <si>
    <t>銷貨折扣</t>
  </si>
  <si>
    <t>營業費用+銷貨運費</t>
  </si>
  <si>
    <t>想求</t>
  </si>
  <si>
    <t>該年度淨利</t>
  </si>
  <si>
    <t>求得</t>
  </si>
  <si>
    <t>銷貨淨額</t>
  </si>
  <si>
    <t>銷貨毛利</t>
  </si>
  <si>
    <t>營業淨利</t>
  </si>
  <si>
    <t>稅前淨利</t>
  </si>
  <si>
    <t>所得稅</t>
  </si>
  <si>
    <t>購貨</t>
  </si>
  <si>
    <t>方程式</t>
  </si>
  <si>
    <t>購貨退出</t>
  </si>
  <si>
    <t>41,800 = 期初存貨 + 45,000 - ( 800  + 0 + 400 ) + 1000 - 9000</t>
  </si>
  <si>
    <t>購貨折扣</t>
  </si>
  <si>
    <t xml:space="preserve">期初存貨 = 41,800 - ( 45,000 - ( 800  + 0 + 400 ) + 1000 - 9000 ) </t>
  </si>
  <si>
    <t>購貨運費</t>
  </si>
  <si>
    <t>期初存貨 = 6000</t>
  </si>
  <si>
    <t>銷貨成本</t>
  </si>
  <si>
    <t>期末存貨</t>
  </si>
  <si>
    <t>期初存貨</t>
  </si>
  <si>
    <t>商品定價</t>
  </si>
  <si>
    <t>商業折扣</t>
  </si>
  <si>
    <t>現金折扣</t>
  </si>
  <si>
    <t>訂貨日</t>
  </si>
  <si>
    <t>收款款項應被記載為</t>
  </si>
  <si>
    <t>鞋子收入</t>
  </si>
  <si>
    <t>付款日</t>
  </si>
  <si>
    <t>商品費用</t>
  </si>
  <si>
    <t>商品退回</t>
  </si>
  <si>
    <t>買方</t>
  </si>
  <si>
    <t>賣方</t>
  </si>
  <si>
    <t>買方購貨20000</t>
  </si>
  <si>
    <t>期初應收帳款</t>
  </si>
  <si>
    <t>銷貨</t>
  </si>
  <si>
    <t>收回之應收帳款</t>
  </si>
  <si>
    <t>賣方現金銷貨5000</t>
  </si>
  <si>
    <t>貨品費</t>
  </si>
  <si>
    <t>現金銷貨</t>
  </si>
  <si>
    <t>銷貨收入</t>
  </si>
  <si>
    <t>期末應收款項</t>
  </si>
  <si>
    <t>賣方收回應收帳款26000</t>
  </si>
  <si>
    <t>結算銷貨成本</t>
  </si>
  <si>
    <t>假設</t>
  </si>
  <si>
    <t>購貨折讓</t>
  </si>
  <si>
    <t>銷貨折讓</t>
  </si>
  <si>
    <t>購貨（銷貨）淨額的綜合損益表</t>
  </si>
  <si>
    <t>減</t>
  </si>
  <si>
    <t>銷貨退出</t>
  </si>
  <si>
    <t>購貨淨額</t>
  </si>
  <si>
    <t>加</t>
  </si>
  <si>
    <t>購貨成本</t>
  </si>
  <si>
    <t>上面分錄的綜合損益表</t>
  </si>
  <si>
    <t>商品總額</t>
  </si>
  <si>
    <t>期貨存貨</t>
  </si>
  <si>
    <t>銷貨成本的公式</t>
  </si>
  <si>
    <t>商品總額=期初存貨+購貨淨額</t>
  </si>
  <si>
    <t>商品總額=期初存貨 + 購貨淨額</t>
  </si>
  <si>
    <t>商品單價</t>
  </si>
  <si>
    <t>賒銷商品200件</t>
  </si>
  <si>
    <t>商品數量</t>
  </si>
  <si>
    <t>定價每件1000元</t>
  </si>
  <si>
    <t>折扣</t>
  </si>
  <si>
    <t>八折成交</t>
  </si>
  <si>
    <t>銷貨折扣率</t>
  </si>
  <si>
    <t>付款條件2/10,N/30</t>
  </si>
  <si>
    <t>折扣前商品費用</t>
  </si>
  <si>
    <t>折扣後商品費用</t>
  </si>
  <si>
    <t>營業</t>
  </si>
  <si>
    <t>自行新增</t>
  </si>
  <si>
    <t>毛利(損)</t>
  </si>
  <si>
    <t>費用</t>
  </si>
  <si>
    <t>淨利(損)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</si>
</sst>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  <numFmt numFmtId="181" formatCode="#,##0.00_ "/>
    <numFmt numFmtId="182" formatCode="m&quot;月&quot;d&quot;日&quot;"/>
  </numFmts>
  <fonts count="5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  <font>
      <sz val="12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181" fontId="0" fillId="0" borderId="0" xfId="0" applyNumberFormat="1"/>
    <xf numFmtId="182" fontId="0" fillId="0" borderId="0" xfId="0" applyNumberForma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/>
    <xf numFmtId="179" fontId="0" fillId="0" borderId="4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microsoft.com/office/2017/10/relationships/person" Target="persons/perso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A2" dT="2024-02-03T18:19:42.34" personId="{F702E3D2-4E7B-40B8-9A75-837AA64B8094}" id="{D8FB1711-06D1-44D4-B3B4-EE0353839A31}" parentId="{34C353A3-4A3D-4BF6-A7BE-B482F619C311}">
    <text>這個錯誤的發現是來自課本的工作底稿的科目(我仔細觀察發現)</text>
  </threadedComment>
  <threadedComment ref="A2" dT="2024-02-03T18:29:58.14" personId="{F702E3D2-4E7B-40B8-9A75-837AA64B8094}" id="{FE5D0B41-08BE-4A2F-8134-1534481056A9}" parentId="{34C353A3-4A3D-4BF6-A7BE-B482F619C311}">
    <text>微小細節調整，合併儲存格和調整列寬。</text>
  </threadedComment>
  <threadedComment ref="A2" dT="2024-02-03T18:49:25.52" personId="{F702E3D2-4E7B-40B8-9A75-837AA64B8094}" id="{56327A2F-D194-45B1-901C-D23618F8710B}" parentId="{34C353A3-4A3D-4BF6-A7BE-B482F619C311}">
    <text>微小細節調整，重新計算原本T字形的總計。並記錄在表格中。開始於cell K49和I120。</text>
  </threadedComment>
  <threadedComment ref="A2" dT="2024-02-03T18:50:19.93" personId="{F702E3D2-4E7B-40B8-9A75-837AA64B8094}" id="{CF97F40E-AE0F-4DA6-9C40-5A687DD7A0A5}" parentId="{34C353A3-4A3D-4BF6-A7BE-B482F619C311}">
    <text>K49的是用公式算，則J120的就只是複製並貼上K49數值。</text>
  </threadedComment>
  <threadedComment ref="A2" dT="2024-02-03T19:05:58.82" personId="{F702E3D2-4E7B-40B8-9A75-837AA64B8094}" id="{0E9C7AB0-C15C-4ECC-9C90-70A7A473C8EC}" parentId="{34C353A3-4A3D-4BF6-A7BE-B482F619C311}">
    <text>主要更正，T字形中的應付稅捐這個科目，從一萬元更正一千元。</text>
  </threadedComment>
  <threadedComment ref="A2" dT="2024-02-03T19:08:43.15" personId="{F702E3D2-4E7B-40B8-9A75-837AA64B8094}" id="{E6B362F5-1FB2-42DA-A07A-691AA64651DA}" parentId="{34C353A3-4A3D-4BF6-A7BE-B482F619C311}">
    <text>細微增加，首先，增加一個小表格，根據I120的cell並用公式計算。其次，
用excel公式跟原本的小表格計算其相等性。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  <threadedComment ref="A114" dT="2024-02-03T18:58:36.43" personId="{F702E3D2-4E7B-40B8-9A75-837AA64B8094}" id="{B7A44D5C-E6C9-469A-9885-E630D2D0D089}">
    <text>根據I120的cell，將數值複製並貼上值，然後將負數的值移動貸方。</text>
  </threadedComment>
  <threadedComment ref="K114" dT="2024-02-03T18:57:12.38" personId="{F702E3D2-4E7B-40B8-9A75-837AA64B8094}" id="{16CF95BD-9F68-4B88-A993-5745082502DD}">
    <text>根據I120的cell，並用excel的公式計算。</text>
  </threadedComment>
  <threadedComment ref="H118" dT="2024-02-03T18:46:00.96" personId="{F702E3D2-4E7B-40B8-9A75-837AA64B8094}" id="{3262E0BF-B96D-4AF5-A9AD-CC02E3EDCE96}">
    <text>原本的文字內容：T字形科目金額總計(只貼上值)</text>
  </threadedComment>
  <threadedComment ref="H118" dT="2024-02-03T18:46:28.96" personId="{F702E3D2-4E7B-40B8-9A75-837AA64B8094}" id="{D1A72220-FFE8-4066-8E45-FCC9411847AC}" parentId="{3262E0BF-B96D-4AF5-A9AD-CC02E3EDCE96}">
    <text>打算訂這樣但因為字元太長。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B21C1172-9B1F-4066-A4A3-B5ABC655902D}">
    <text>跟A5-3的工作表內容不一樣，在這裡，我將物料視為收入的一種。</text>
  </threadedComment>
  <threadedComment ref="A2" dT="2024-02-03T09:31:08.17" personId="{F702E3D2-4E7B-40B8-9A75-837AA64B8094}" id="{0EF2658E-9DFF-475C-8C5B-AE89DB93F7E4}" parentId="{B21C1172-9B1F-4066-A4A3-B5ABC655902D}">
    <text>我剛剛忘了說，解答本所列的分錄跟我列的不一樣，不知是否可行？</text>
  </threadedComment>
  <threadedComment ref="A2" dT="2024-02-03T18:18:02.22" personId="{F702E3D2-4E7B-40B8-9A75-837AA64B8094}" id="{6AAAE81A-DA94-4768-AAF1-A0AD342B5FB1}" parentId="{B21C1172-9B1F-4066-A4A3-B5ABC655902D}">
    <text>再次更正</text>
  </threadedComment>
  <threadedComment ref="A2" dT="2024-02-03T18:18:56.70" personId="{F702E3D2-4E7B-40B8-9A75-837AA64B8094}" id="{36D49CC6-663F-40A5-8C68-7407A001AFA6}" parentId="{B21C1172-9B1F-4066-A4A3-B5ABC655902D}">
    <text>跟A5-3(2)不一樣，我將累積折舊列為負債</text>
  </threadedComment>
  <threadedComment ref="A2" dT="2024-02-03T18:19:42.34" personId="{F702E3D2-4E7B-40B8-9A75-837AA64B8094}" id="{798729DA-4029-47B5-9EB5-1E3FA46E04CE}" parentId="{B21C1172-9B1F-4066-A4A3-B5ABC655902D}">
    <text>這個錯誤的發現是來自課本的工作底稿的科目(我仔細觀察發現)</text>
  </threadedComment>
  <threadedComment ref="A2" dT="2024-02-03T18:29:58.14" personId="{F702E3D2-4E7B-40B8-9A75-837AA64B8094}" id="{32E067A6-CFD8-49EA-91BE-3655D102D4A3}" parentId="{B21C1172-9B1F-4066-A4A3-B5ABC655902D}">
    <text>微小細節調整，合併儲存格和調整列寬。</text>
  </threadedComment>
  <threadedComment ref="A2" dT="2024-02-03T18:49:25.52" personId="{F702E3D2-4E7B-40B8-9A75-837AA64B8094}" id="{87BB30BA-FA07-451B-B18B-234D06D6621F}" parentId="{B21C1172-9B1F-4066-A4A3-B5ABC655902D}">
    <text>微小細節調整，重新計算原本T字形的總計。並記錄在表格中。開始於cell K49和I120。</text>
  </threadedComment>
  <threadedComment ref="A2" dT="2024-02-03T18:50:19.93" personId="{F702E3D2-4E7B-40B8-9A75-837AA64B8094}" id="{8B345983-2AAF-467B-A3F1-509A6E708E3D}" parentId="{B21C1172-9B1F-4066-A4A3-B5ABC655902D}">
    <text>K49的是用公式算，則J120的就只是複製並貼上K49數值。</text>
  </threadedComment>
  <threadedComment ref="A2" dT="2024-02-03T19:05:58.82" personId="{F702E3D2-4E7B-40B8-9A75-837AA64B8094}" id="{D963009A-F0CF-45C5-A33D-2E6FA69BC355}" parentId="{B21C1172-9B1F-4066-A4A3-B5ABC655902D}">
    <text>主要更正，T字形中的應付稅捐這個科目，從一萬元更正一千元。</text>
  </threadedComment>
  <threadedComment ref="A2" dT="2024-02-03T19:08:43.15" personId="{F702E3D2-4E7B-40B8-9A75-837AA64B8094}" id="{B13E741B-C4FC-4C42-9F3D-BEB64B8C7B8C}" parentId="{B21C1172-9B1F-4066-A4A3-B5ABC655902D}">
    <text>細微增加，首先，增加一個小表格，根據I120的cell並用公式計算。其次，
用excel公式跟原本的小表格計算其相等性。</text>
  </threadedComment>
  <threadedComment ref="A2" dT="2024-02-03T20:30:13.42" personId="{F702E3D2-4E7B-40B8-9A75-837AA64B8094}" id="{94B3013D-72D5-41DF-920F-7D80FD250D3E}" parentId="{B21C1172-9B1F-4066-A4A3-B5ABC655902D}">
    <text>主要更正，剛剛檢討選擇題時，意外發現，累積折舊屬於資產減少，應記載於貸方。</text>
  </threadedComment>
  <threadedComment ref="E2" dT="2024-02-03T10:08:02.82" personId="{F702E3D2-4E7B-40B8-9A75-837AA64B8094}" id="{37EB792A-2639-4561-A575-313385C42344}">
    <text>A3-3題目和解答，詳見"A3-3題目和解答"工作表。</text>
  </threadedComment>
  <threadedComment ref="E3" dT="2024-02-03T10:08:37.95" personId="{F702E3D2-4E7B-40B8-9A75-837AA64B8094}" id="{38D5FD98-E4E2-424A-B554-62B04CFF60CF}">
    <text>A4-3題目和解答，詳見
A4-3題目和解答的工作表。</text>
  </threadedComment>
  <threadedComment ref="A30" dT="2024-02-03T09:44:28.14" personId="{F702E3D2-4E7B-40B8-9A75-837AA64B8094}" id="{C51CB67A-3161-470A-AA47-2F3C2952454B}">
    <text>對題目A4-3，我的答案。</text>
  </threadedComment>
  <threadedComment ref="A30" dT="2024-02-03T09:44:52.87" personId="{F702E3D2-4E7B-40B8-9A75-837AA64B8094}" id="{155FC2CB-74AC-4A4A-8CA9-862BDC16E6DF}" parentId="{C51CB67A-3161-470A-AA47-2F3C2952454B}">
    <text>從A30到G39。</text>
  </threadedComment>
  <threadedComment ref="A114" dT="2024-02-03T18:58:36.43" personId="{F702E3D2-4E7B-40B8-9A75-837AA64B8094}" id="{5E442DBC-6DBD-45E5-B3E5-777B38518E7F}">
    <text>根據I120的cell，將數值複製並貼上值，然後將負數的值移動貸方。</text>
  </threadedComment>
  <threadedComment ref="K114" dT="2024-02-03T18:57:12.38" personId="{F702E3D2-4E7B-40B8-9A75-837AA64B8094}" id="{3F3212EA-9254-414B-9A16-E794A2D40884}">
    <text>根據I120的cell，並用excel的公式計算。</text>
  </threadedComment>
  <threadedComment ref="H118" dT="2024-02-03T18:46:00.96" personId="{F702E3D2-4E7B-40B8-9A75-837AA64B8094}" id="{1D9A2D02-01C8-4450-91EA-387BCF469F5E}">
    <text>原本的文字內容：T字形科目金額總計(只貼上值)</text>
  </threadedComment>
  <threadedComment ref="H118" dT="2024-02-03T18:46:28.96" personId="{F702E3D2-4E7B-40B8-9A75-837AA64B8094}" id="{EF79D621-2F0D-4E49-A50E-5DD91AF3EFFA}" parentId="{1D9A2D02-01C8-4450-91EA-387BCF469F5E}">
    <text>打算訂這樣但因為字元太長。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2-04T10:19:59.71" personId="{F702E3D2-4E7B-40B8-9A75-837AA64B8094}" id="{E38DB57D-D9F3-4B60-944E-2ACBDEE63CBF}">
    <text>7/1賒帳65000元。</text>
  </threadedComment>
  <threadedComment ref="C3" dT="2024-02-04T10:20:34.93" personId="{F702E3D2-4E7B-40B8-9A75-837AA64B8094}" id="{B1973B37-4EB5-4632-84CF-B94DB75C46DC}" parentId="{E38DB57D-D9F3-4B60-944E-2ACBDEE63CBF}">
    <text>付款條件，2/10,1/20,N/30</text>
  </threadedComment>
  <threadedComment ref="C3" dT="2024-02-04T10:21:12.94" personId="{F702E3D2-4E7B-40B8-9A75-837AA64B8094}" id="{90CDC947-8E43-4DF4-9907-F847D46E9118}" parentId="{E38DB57D-D9F3-4B60-944E-2ACBDEE63CBF}">
    <text>7/6客戶退回商品共8000元。</text>
  </threadedComment>
  <threadedComment ref="C3" dT="2024-02-04T10:21:55.75" personId="{F702E3D2-4E7B-40B8-9A75-837AA64B8094}" id="{769611D6-932C-4E57-B0CF-73CA2FD83987}" parentId="{E38DB57D-D9F3-4B60-944E-2ACBDEE63CBF}">
    <text>7/19買方收到欠款的一半。</text>
  </threadedComment>
  <threadedComment ref="C4" dT="2024-02-04T10:22:26.39" personId="{F702E3D2-4E7B-40B8-9A75-837AA64B8094}" id="{4918CD1F-A033-4363-B733-61AA30DB4233}">
    <text>蕭貨折扣之金額?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0" dT="2024-02-04T10:52:21.23" personId="{F702E3D2-4E7B-40B8-9A75-837AA64B8094}" id="{2BF7949A-E520-4B22-8B34-C6C2B631A144}">
    <text>應收款項差額=期末應收款項-期初應收款項-已經收回的應收款項=本期銷貨淨額</text>
  </threadedComment>
  <threadedComment ref="E10" dT="2024-02-04T10:55:19.15" personId="{F702E3D2-4E7B-40B8-9A75-837AA64B8094}" id="{54C8DF78-BCF7-4F30-B2B3-06F6868CA926}">
    <text>方程式</text>
  </threadedComment>
  <threadedComment ref="E10" dT="2024-02-04T10:55:55.27" personId="{F702E3D2-4E7B-40B8-9A75-837AA64B8094}" id="{81F9CD07-A3A4-4002-AE83-16F62152514C}" parentId="{54C8DF78-BCF7-4F30-B2B3-06F6868CA926}">
    <text>期末應收帳款 - 8000 - 26000 = 30000</text>
  </threadedComment>
  <threadedComment ref="E10" dT="2024-02-04T10:56:37.32" personId="{F702E3D2-4E7B-40B8-9A75-837AA64B8094}" id="{05A93C1A-70B7-45C5-B7EE-B60290D09020}" parentId="{54C8DF78-BCF7-4F30-B2B3-06F6868CA926}">
    <text>期末應收帳款 = 8000 + 26000 + 30000 = 64000</text>
  </threadedComment>
  <threadedComment ref="D11" dT="2024-02-04T10:59:27.78" personId="{F702E3D2-4E7B-40B8-9A75-837AA64B8094}" id="{8CEAB13A-9878-4CE5-B35B-68A76FCB55E4}">
    <text>銷貨成本 = 期初存貨 + 購貨 - ( 購貨退回 + 購貨折讓 + 購貨折扣 ) - 期末存貨</text>
  </threadedComment>
  <threadedComment ref="D12" dT="2024-02-04T10:57:49.39" personId="{F702E3D2-4E7B-40B8-9A75-837AA64B8094}" id="{2E1E66FB-CEE8-4322-9793-535FCF4E34EA}">
    <text xml:space="preserve">銷貨毛利=銷貨淨額 - 銷貨成本 </text>
  </threadedComment>
  <threadedComment ref="L12" dT="2024-02-04T12:34:38.64" personId="{F702E3D2-4E7B-40B8-9A75-837AA64B8094}" id="{E2536F55-FEB5-4C30-98C1-6A8201B4EA3E}">
    <text>金額來自於E11的這個cell。</text>
  </threadedComment>
  <threadedComment ref="C13" dT="2024-02-04T10:51:35.33" personId="{F702E3D2-4E7B-40B8-9A75-837AA64B8094}" id="{764B817D-E01A-44F6-8B13-1955C6C81B88}">
    <text>因為題目沒提到，所以假設商品的折扣等為零。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M2" dT="2024-02-04T07:39:58.62" personId="{F702E3D2-4E7B-40B8-9A75-837AA64B8094}" id="{CFFC20E6-724D-42CF-9E56-EA298CCE4715}">
    <text>題目提到各年度有連帶關係。</text>
  </threadedComment>
  <threadedComment ref="M2" dT="2024-02-04T07:40:23.40" personId="{F702E3D2-4E7B-40B8-9A75-837AA64B8094}" id="{5F9F081E-3DC4-4493-AF38-E7FE6C4D1A44}" parentId="{CFFC20E6-724D-42CF-9E56-EA298CCE4715}">
    <text>所以，才有一些等式成立。</text>
  </threadedComment>
  <threadedComment ref="M2" dT="2024-02-04T07:40:56.41" personId="{F702E3D2-4E7B-40B8-9A75-837AA64B8094}" id="{0C5864AD-AC4C-4223-8A08-9D4FBD6C12D6}" parentId="{CFFC20E6-724D-42CF-9E56-EA298CCE4715}">
    <text>詳見，各個會計科目的註解。</text>
  </threadedComment>
  <threadedComment ref="V2" dT="2024-02-04T07:37:48.83" personId="{F702E3D2-4E7B-40B8-9A75-837AA64B8094}" id="{64DEB0AB-2B10-40C6-89DD-197FFD9974A2}">
    <text>題目沒有這些欄位，但我自行增加，因為需要這些來計算題目所要求的。</text>
  </threadedComment>
  <threadedComment ref="V2" dT="2024-02-04T07:45:43.23" personId="{F702E3D2-4E7B-40B8-9A75-837AA64B8094}" id="{50243AEB-7C8D-4F19-BCB9-9014CFB275F5}" parentId="{64DEB0AB-2B10-40C6-89DD-197FFD9974A2}">
    <text>有些欄位不求，因為沒必要。那些欄位將為空白。</text>
  </threadedComment>
  <threadedComment ref="Z2" dT="2024-02-04T07:36:32.85" personId="{F702E3D2-4E7B-40B8-9A75-837AA64B8094}" id="{08EA928B-FC29-4A2B-93C7-D8C2AB78A100}">
    <text>題目未提供任何線索，所以我假設這些交易沒有折扣、折讓、回扣等。</text>
  </threadedComment>
  <threadedComment ref="Q3" dT="2024-02-04T07:39:31.84" personId="{F702E3D2-4E7B-40B8-9A75-837AA64B8094}" id="{3E6ED9F6-59A9-44E1-96CF-742977B3EA74}">
    <text>18年期末存貨=19年期初存貨。</text>
  </threadedComment>
  <threadedComment ref="Y3" dT="2024-02-04T07:38:53.46" personId="{F702E3D2-4E7B-40B8-9A75-837AA64B8094}" id="{B06AEFA8-872A-401B-B9C0-ECF82E1C154A}">
    <text>18年銷貨淨額 = 18年銷貨</text>
  </threadedComment>
  <threadedComment ref="Y3" dT="2024-02-04T07:42:59.27" personId="{F702E3D2-4E7B-40B8-9A75-837AA64B8094}" id="{831F7E43-5B18-4990-B79E-636356C4E461}" parentId="{B06AEFA8-872A-401B-B9C0-ECF82E1C154A}">
    <text>因為我的假設。</text>
  </threadedComment>
  <threadedComment ref="Y3" dT="2024-02-04T07:43:15.27" personId="{F702E3D2-4E7B-40B8-9A75-837AA64B8094}" id="{AE0DFEFB-A357-4C81-BC03-036CC3745127}" parentId="{B06AEFA8-872A-401B-B9C0-ECF82E1C154A}">
    <text>詳見假設底下的欄位。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4.xml"/></Relationships>
</file>

<file path=xl/worksheets/_rels/sheet7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0" t="s">
        <v>108</v>
      </c>
      <c r="AH7" s="121"/>
      <c r="AI7" s="120" t="s">
        <v>261</v>
      </c>
      <c r="AJ7" s="122"/>
      <c r="AK7" s="122"/>
      <c r="AL7" s="121"/>
      <c r="AM7" s="120" t="s">
        <v>314</v>
      </c>
      <c r="AN7" s="121"/>
      <c r="AO7" s="120" t="s">
        <v>315</v>
      </c>
      <c r="AP7" s="121"/>
      <c r="AQ7" s="120" t="s">
        <v>316</v>
      </c>
      <c r="AR7" s="12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0" t="s">
        <v>96</v>
      </c>
      <c r="AF8" s="12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78" t="s">
        <v>243</v>
      </c>
      <c r="AF22" s="92"/>
      <c r="AG22" s="49"/>
      <c r="AH22" s="92"/>
      <c r="AI22" s="93"/>
      <c r="AJ22" s="49"/>
      <c r="AK22" s="93">
        <v>1000</v>
      </c>
      <c r="AL22" s="92">
        <v>12</v>
      </c>
      <c r="AM22" s="94" t="str">
        <f t="shared" si="0"/>
        <v/>
      </c>
      <c r="AN22" s="94">
        <f t="shared" si="1"/>
        <v>1000</v>
      </c>
      <c r="AO22" s="94" t="str">
        <f t="shared" si="2"/>
        <v/>
      </c>
      <c r="AP22" s="49"/>
      <c r="AQ22" s="94" t="str">
        <f t="shared" si="4"/>
        <v/>
      </c>
      <c r="AR22" s="94">
        <f t="shared" si="3"/>
        <v>1000</v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270400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19" t="s">
        <v>323</v>
      </c>
      <c r="K47" s="11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2</v>
      </c>
      <c r="C102" s="49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19" t="s">
        <v>325</v>
      </c>
      <c r="B114" s="119"/>
      <c r="K114" s="119" t="s">
        <v>326</v>
      </c>
      <c r="L114" s="11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19" t="s">
        <v>323</v>
      </c>
      <c r="I118" s="119"/>
      <c r="M118" t="s">
        <v>158</v>
      </c>
      <c r="Q118" s="119" t="s">
        <v>325</v>
      </c>
      <c r="R118" s="119"/>
      <c r="T118" s="119" t="s">
        <v>326</v>
      </c>
      <c r="U118" s="11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Q137" si="13">IF(D121&lt;&gt;"",D121,0)</f>
        <v>20000</v>
      </c>
      <c r="R121">
        <f t="shared" ref="R121:R137" si="14">IF(E121&lt;&gt;"",E121,0)</f>
        <v>0</v>
      </c>
      <c r="T121">
        <f t="shared" ref="T121:T137" si="15">IF(N121&lt;&gt;"",N121,0)</f>
        <v>20000</v>
      </c>
      <c r="U121">
        <f t="shared" ref="U121:U137" si="16">IF(O121&lt;&gt;"",O121,0)</f>
        <v>0</v>
      </c>
      <c r="W121" t="b">
        <f t="shared" ref="W121:W137" si="17">IF(Q121=T121,TRUE,FALSE)</f>
        <v>1</v>
      </c>
      <c r="X121" t="b">
        <f t="shared" ref="X121:X137" si="18">IF(R121=U121,TRUE,FALSE)</f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4"/>
        <v>0</v>
      </c>
      <c r="T122">
        <f t="shared" si="15"/>
        <v>14000</v>
      </c>
      <c r="U122">
        <f t="shared" si="16"/>
        <v>0</v>
      </c>
      <c r="W122" t="b">
        <f t="shared" si="17"/>
        <v>1</v>
      </c>
      <c r="X122" t="b">
        <f t="shared" si="18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4"/>
        <v>0</v>
      </c>
      <c r="T123">
        <f t="shared" si="15"/>
        <v>0</v>
      </c>
      <c r="U123">
        <f t="shared" si="16"/>
        <v>0</v>
      </c>
      <c r="W123" t="b">
        <f t="shared" si="17"/>
        <v>1</v>
      </c>
      <c r="X123" t="b">
        <f t="shared" si="18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4"/>
        <v>8000</v>
      </c>
      <c r="T124">
        <f t="shared" si="15"/>
        <v>0</v>
      </c>
      <c r="U124">
        <f t="shared" si="16"/>
        <v>8000</v>
      </c>
      <c r="W124" t="b">
        <f t="shared" si="17"/>
        <v>1</v>
      </c>
      <c r="X124" t="b">
        <f t="shared" si="18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4"/>
        <v>1000</v>
      </c>
      <c r="T125">
        <f t="shared" si="15"/>
        <v>0</v>
      </c>
      <c r="U125">
        <f t="shared" si="16"/>
        <v>1000</v>
      </c>
      <c r="W125" t="b">
        <f t="shared" si="17"/>
        <v>1</v>
      </c>
      <c r="X125" t="b">
        <f t="shared" si="18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4"/>
        <v>200000</v>
      </c>
      <c r="T126">
        <f t="shared" si="15"/>
        <v>0</v>
      </c>
      <c r="U126">
        <f t="shared" si="16"/>
        <v>200000</v>
      </c>
      <c r="W126" t="b">
        <f t="shared" si="17"/>
        <v>1</v>
      </c>
      <c r="X126" t="b">
        <f t="shared" si="18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4"/>
        <v>70000</v>
      </c>
      <c r="T127">
        <f t="shared" si="15"/>
        <v>0</v>
      </c>
      <c r="U127">
        <f t="shared" si="16"/>
        <v>70000</v>
      </c>
      <c r="W127" t="b">
        <f t="shared" si="17"/>
        <v>1</v>
      </c>
      <c r="X127" t="b">
        <f t="shared" si="18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4"/>
        <v>0</v>
      </c>
      <c r="T128">
        <f t="shared" si="15"/>
        <v>90000</v>
      </c>
      <c r="U128">
        <f t="shared" si="16"/>
        <v>0</v>
      </c>
      <c r="W128" t="b">
        <f t="shared" si="17"/>
        <v>1</v>
      </c>
      <c r="X128" t="b">
        <f t="shared" si="18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4"/>
        <v>0</v>
      </c>
      <c r="T129">
        <f t="shared" si="15"/>
        <v>1200</v>
      </c>
      <c r="U129">
        <f t="shared" si="16"/>
        <v>0</v>
      </c>
      <c r="W129" t="b">
        <f t="shared" si="17"/>
        <v>1</v>
      </c>
      <c r="X129" t="b">
        <f t="shared" si="18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4"/>
        <v>0</v>
      </c>
      <c r="T130">
        <f t="shared" si="15"/>
        <v>25000</v>
      </c>
      <c r="U130">
        <f t="shared" si="16"/>
        <v>0</v>
      </c>
      <c r="W130" t="b">
        <f t="shared" si="17"/>
        <v>1</v>
      </c>
      <c r="X130" t="b">
        <f t="shared" si="18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4"/>
        <v>0</v>
      </c>
      <c r="T131">
        <f t="shared" si="15"/>
        <v>400</v>
      </c>
      <c r="U131">
        <f t="shared" si="16"/>
        <v>0</v>
      </c>
      <c r="W131" t="b">
        <f t="shared" si="17"/>
        <v>1</v>
      </c>
      <c r="X131" t="b">
        <f t="shared" si="18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4"/>
        <v>0</v>
      </c>
      <c r="T132">
        <f t="shared" si="15"/>
        <v>10000</v>
      </c>
      <c r="U132">
        <f t="shared" si="16"/>
        <v>0</v>
      </c>
      <c r="W132" t="b">
        <f t="shared" si="17"/>
        <v>1</v>
      </c>
      <c r="X132" t="b">
        <f t="shared" si="18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4"/>
        <v>0</v>
      </c>
      <c r="T133">
        <f t="shared" si="15"/>
        <v>1000</v>
      </c>
      <c r="U133">
        <f t="shared" si="16"/>
        <v>0</v>
      </c>
      <c r="W133" t="b">
        <f t="shared" si="17"/>
        <v>1</v>
      </c>
      <c r="X133" t="b">
        <f t="shared" si="18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4"/>
        <v>1000</v>
      </c>
      <c r="T134">
        <f t="shared" si="15"/>
        <v>0</v>
      </c>
      <c r="U134">
        <f t="shared" si="16"/>
        <v>1000</v>
      </c>
      <c r="W134" t="b">
        <f t="shared" si="17"/>
        <v>1</v>
      </c>
      <c r="X134" t="b">
        <f t="shared" si="18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4"/>
        <v>0</v>
      </c>
      <c r="T135">
        <f t="shared" si="15"/>
        <v>1800</v>
      </c>
      <c r="U135">
        <f t="shared" si="16"/>
        <v>0</v>
      </c>
      <c r="W135" t="b">
        <f t="shared" si="17"/>
        <v>1</v>
      </c>
      <c r="X135" t="b">
        <f t="shared" si="18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4"/>
        <v>0</v>
      </c>
      <c r="T136">
        <f t="shared" si="15"/>
        <v>1000</v>
      </c>
      <c r="U136">
        <f t="shared" si="16"/>
        <v>0</v>
      </c>
      <c r="W136" t="b">
        <f t="shared" si="17"/>
        <v>1</v>
      </c>
      <c r="X136" t="b">
        <f t="shared" si="18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4"/>
        <v>280000</v>
      </c>
      <c r="T137">
        <f t="shared" si="15"/>
        <v>280000</v>
      </c>
      <c r="U137">
        <f t="shared" si="16"/>
        <v>280000</v>
      </c>
      <c r="W137" t="b">
        <f t="shared" si="17"/>
        <v>1</v>
      </c>
      <c r="X137" t="b">
        <f t="shared" si="18"/>
        <v>1</v>
      </c>
    </row>
  </sheetData>
  <sheetProtection formatColumns="0"/>
  <protectedRanges>
    <protectedRange sqref="AU13:AU14 AU22 AU26" name="範圍1"/>
  </protectedRanges>
  <mergeCells count="12">
    <mergeCell ref="T118:U118"/>
    <mergeCell ref="AO7:AP7"/>
    <mergeCell ref="AM7:AN7"/>
    <mergeCell ref="AQ7:AR7"/>
    <mergeCell ref="AI7:AL7"/>
    <mergeCell ref="AG7:AH7"/>
    <mergeCell ref="AE8:AF8"/>
    <mergeCell ref="J47:K47"/>
    <mergeCell ref="H118:I118"/>
    <mergeCell ref="A114:B114"/>
    <mergeCell ref="K114:L114"/>
    <mergeCell ref="Q118:R118"/>
  </mergeCell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3465-F56D-4EAD-814C-8B6ED3A4796D}">
  <dimension ref="A1:BF137"/>
  <sheetViews>
    <sheetView topLeftCell="A24" workbookViewId="0">
      <selection activeCell="E34" sqref="E34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5.625" bestFit="1" customWidth="1"/>
    <col min="9" max="9" width="14" bestFit="1" customWidth="1"/>
    <col min="11" max="11" width="14" bestFit="1" customWidth="1"/>
    <col min="12" max="12" width="15.375" bestFit="1" customWidth="1"/>
    <col min="13" max="13" width="19.87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3" max="34" width="8.25" bestFit="1" customWidth="1"/>
    <col min="35" max="35" width="7.375" bestFit="1" customWidth="1"/>
    <col min="36" max="36" width="7.625" bestFit="1" customWidth="1"/>
    <col min="37" max="37" width="7.375" bestFit="1" customWidth="1"/>
    <col min="38" max="38" width="7.625" bestFit="1" customWidth="1"/>
    <col min="39" max="40" width="8.25" bestFit="1" customWidth="1"/>
    <col min="41" max="41" width="7.75" bestFit="1" customWidth="1"/>
    <col min="42" max="42" width="6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120" t="s">
        <v>108</v>
      </c>
      <c r="AH7" s="121"/>
      <c r="AI7" s="120" t="s">
        <v>261</v>
      </c>
      <c r="AJ7" s="122"/>
      <c r="AK7" s="122"/>
      <c r="AL7" s="121"/>
      <c r="AM7" s="120" t="s">
        <v>314</v>
      </c>
      <c r="AN7" s="121"/>
      <c r="AO7" s="120" t="s">
        <v>315</v>
      </c>
      <c r="AP7" s="121"/>
      <c r="AQ7" s="120" t="s">
        <v>316</v>
      </c>
      <c r="AR7" s="121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120" t="s">
        <v>96</v>
      </c>
      <c r="AF8" s="121"/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R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1</v>
      </c>
      <c r="AE22" s="77" t="s">
        <v>243</v>
      </c>
      <c r="AF22" s="89"/>
      <c r="AG22" s="6"/>
      <c r="AH22" s="89"/>
      <c r="AI22" s="90"/>
      <c r="AJ22" s="6"/>
      <c r="AK22" s="90">
        <v>1000</v>
      </c>
      <c r="AL22" s="89">
        <v>12</v>
      </c>
      <c r="AM22" s="87" t="str">
        <f t="shared" si="0"/>
        <v/>
      </c>
      <c r="AN22" s="87">
        <f t="shared" si="1"/>
        <v>1000</v>
      </c>
      <c r="AO22" s="87" t="str">
        <f t="shared" si="2"/>
        <v/>
      </c>
      <c r="AP22" s="6"/>
      <c r="AQ22" s="87" t="str">
        <f t="shared" si="4"/>
        <v/>
      </c>
      <c r="AR22" s="87" t="str">
        <f t="shared" si="3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>IF($AR22="",0,$AR22)</f>
        <v>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70000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70000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60400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60400</v>
      </c>
      <c r="AS29" s="55">
        <v>209000</v>
      </c>
      <c r="AT29">
        <f t="shared" si="6"/>
        <v>0</v>
      </c>
      <c r="AV29">
        <f t="shared" si="8"/>
        <v>60400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70000</v>
      </c>
      <c r="AP30" s="67">
        <f>IF($AP28="",0,$AP28)-IF($AP29="",0,$AP29)</f>
        <v>70000</v>
      </c>
      <c r="AQ30" s="67">
        <f>SUM(AQ$9:AQ$29)</f>
        <v>149600</v>
      </c>
      <c r="AR30" s="70">
        <f>SUM(AR$9:AR$29)</f>
        <v>269400</v>
      </c>
      <c r="AS30" s="69"/>
      <c r="AT30" s="5"/>
      <c r="AV30">
        <f t="shared" si="8"/>
        <v>70000</v>
      </c>
      <c r="AW30">
        <f t="shared" si="9"/>
        <v>0</v>
      </c>
      <c r="AX30">
        <f t="shared" si="10"/>
        <v>70000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49" t="s">
        <v>243</v>
      </c>
      <c r="G33" s="17">
        <v>1000</v>
      </c>
      <c r="J33">
        <v>12</v>
      </c>
      <c r="O33" s="49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  <c r="J47" s="119" t="s">
        <v>323</v>
      </c>
      <c r="K47" s="119"/>
    </row>
    <row r="48" spans="1:58">
      <c r="A48">
        <v>1</v>
      </c>
      <c r="B48">
        <v>1</v>
      </c>
      <c r="C48" s="6" t="s">
        <v>29</v>
      </c>
      <c r="J48" t="s">
        <v>20</v>
      </c>
      <c r="K48" t="s">
        <v>324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J49">
        <v>1</v>
      </c>
      <c r="K49" s="51">
        <f>SUM(D49:D57)-SUM(G49:G57)</f>
        <v>115600</v>
      </c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J50">
        <v>2</v>
      </c>
      <c r="K50" s="51">
        <f>SUM(D60)-SUM(G60)</f>
        <v>20000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J51">
        <v>3</v>
      </c>
      <c r="K51" s="51">
        <f>SUM(D63:D64)-SUM(G63:G64)</f>
        <v>14000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  <c r="J52">
        <v>4</v>
      </c>
      <c r="K52" s="51">
        <f>SUM(D67:D68)-SUM(G67:G68)</f>
        <v>0</v>
      </c>
    </row>
    <row r="53" spans="1:58">
      <c r="C53" s="8">
        <v>44119</v>
      </c>
      <c r="D53" s="17">
        <v>20000</v>
      </c>
      <c r="E53" s="5">
        <v>6</v>
      </c>
      <c r="J53">
        <v>5</v>
      </c>
      <c r="K53" s="51">
        <f>SUM(D71)-SUM(G71)</f>
        <v>-8000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J54">
        <v>6</v>
      </c>
      <c r="K54" s="51">
        <f>SUM(D74)-SUM(G74)</f>
        <v>-1000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J55">
        <v>7</v>
      </c>
      <c r="K55" s="51">
        <f>SUM(D77)-SUM(G77)</f>
        <v>-200000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J56">
        <v>8</v>
      </c>
      <c r="K56" s="51">
        <f>SUM(D80:D81)-SUM(G80:G81)</f>
        <v>-70000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J57">
        <v>9</v>
      </c>
      <c r="K57" s="51">
        <f>SUM(D84)-SUM(G84)</f>
        <v>90000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8" spans="1:58">
      <c r="J58">
        <v>10</v>
      </c>
      <c r="K58" s="51">
        <f>SUM(D87)-SUM(G87)</f>
        <v>1200</v>
      </c>
    </row>
    <row r="59" spans="1:58">
      <c r="A59">
        <v>2</v>
      </c>
      <c r="B59">
        <v>1</v>
      </c>
      <c r="C59" s="6" t="s">
        <v>119</v>
      </c>
      <c r="J59">
        <v>11</v>
      </c>
      <c r="K59" s="51">
        <f>SUM(D90:D91)-SUM(G90:G91)</f>
        <v>25000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J60">
        <v>12</v>
      </c>
      <c r="K60" s="51">
        <f>SUM(D94)-SUM(G94)</f>
        <v>400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J61">
        <v>13</v>
      </c>
      <c r="K61" s="51">
        <f>SUM(D97)-SUM(G97)</f>
        <v>10000</v>
      </c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J62">
        <v>14</v>
      </c>
      <c r="K62" s="51">
        <f>SUM(D100)-SUM(G100)</f>
        <v>1000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  <c r="J63">
        <v>15</v>
      </c>
      <c r="K63" s="51">
        <f>SUM(D103)-SUM(G103)</f>
        <v>-1000</v>
      </c>
    </row>
    <row r="64" spans="1:58">
      <c r="C64" s="8">
        <v>44135</v>
      </c>
      <c r="D64" s="17">
        <v>12000</v>
      </c>
      <c r="E64" s="5">
        <v>10</v>
      </c>
      <c r="J64">
        <v>16</v>
      </c>
      <c r="K64" s="51">
        <f>SUM(D106)-SUM(G106)</f>
        <v>1800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J65">
        <v>17</v>
      </c>
      <c r="K65" s="51">
        <f>SUM(D109)-SUM(G109)</f>
        <v>1000</v>
      </c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J66" t="s">
        <v>107</v>
      </c>
      <c r="K66" s="17">
        <f>SUM(K49:K65)</f>
        <v>0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1</v>
      </c>
      <c r="C102" s="6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24">
      <c r="A114" s="119" t="s">
        <v>325</v>
      </c>
      <c r="B114" s="119"/>
      <c r="K114" s="119" t="s">
        <v>326</v>
      </c>
      <c r="L114" s="119"/>
    </row>
    <row r="116" spans="1:24">
      <c r="C116" t="s">
        <v>157</v>
      </c>
      <c r="M116" t="s">
        <v>157</v>
      </c>
      <c r="W116" t="s">
        <v>327</v>
      </c>
    </row>
    <row r="117" spans="1:24">
      <c r="C117" t="s">
        <v>108</v>
      </c>
      <c r="M117" t="s">
        <v>108</v>
      </c>
      <c r="W117" t="s">
        <v>328</v>
      </c>
    </row>
    <row r="118" spans="1:24">
      <c r="C118" t="s">
        <v>158</v>
      </c>
      <c r="H118" s="119" t="s">
        <v>323</v>
      </c>
      <c r="I118" s="119"/>
      <c r="M118" t="s">
        <v>158</v>
      </c>
      <c r="Q118" s="119" t="s">
        <v>325</v>
      </c>
      <c r="R118" s="119"/>
      <c r="T118" s="119" t="s">
        <v>326</v>
      </c>
      <c r="U118" s="119"/>
      <c r="W118" t="s">
        <v>329</v>
      </c>
    </row>
    <row r="119" spans="1:24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20</v>
      </c>
      <c r="I119" t="s">
        <v>324</v>
      </c>
      <c r="K119" t="s">
        <v>20</v>
      </c>
      <c r="L119" t="s">
        <v>95</v>
      </c>
      <c r="M119" t="s">
        <v>96</v>
      </c>
      <c r="N119" t="s">
        <v>17</v>
      </c>
      <c r="O119" t="s">
        <v>19</v>
      </c>
      <c r="Q119" t="s">
        <v>17</v>
      </c>
      <c r="R119" t="s">
        <v>19</v>
      </c>
      <c r="T119" t="s">
        <v>17</v>
      </c>
      <c r="U119" t="s">
        <v>19</v>
      </c>
      <c r="W119" t="s">
        <v>17</v>
      </c>
      <c r="X119" t="s">
        <v>19</v>
      </c>
    </row>
    <row r="120" spans="1:24">
      <c r="A120">
        <v>1</v>
      </c>
      <c r="B120">
        <v>1</v>
      </c>
      <c r="C120" s="6" t="s">
        <v>29</v>
      </c>
      <c r="D120" s="51">
        <v>115600</v>
      </c>
      <c r="E120" s="51"/>
      <c r="H120">
        <v>1</v>
      </c>
      <c r="I120">
        <v>115600</v>
      </c>
      <c r="K120">
        <v>1</v>
      </c>
      <c r="L120">
        <v>1</v>
      </c>
      <c r="M120" s="6" t="s">
        <v>29</v>
      </c>
      <c r="N120" s="55">
        <f>IF($I120&gt;0,$I120,"")</f>
        <v>115600</v>
      </c>
      <c r="O120" s="55" t="str">
        <f>IF(-$I120&gt;0,-$I120,"")</f>
        <v/>
      </c>
      <c r="Q120">
        <f>IF(D120&lt;&gt;"",D120,0)</f>
        <v>115600</v>
      </c>
      <c r="R120">
        <f>IF(E120&lt;&gt;"",E120,0)</f>
        <v>0</v>
      </c>
      <c r="T120">
        <f>IF(N120&lt;&gt;"",N120,0)</f>
        <v>115600</v>
      </c>
      <c r="U120">
        <f>IF(O120&lt;&gt;"",O120,0)</f>
        <v>0</v>
      </c>
      <c r="W120" t="b">
        <f>IF(Q120=T120,TRUE,FALSE)</f>
        <v>1</v>
      </c>
      <c r="X120" t="b">
        <f>IF(R120=U120,TRUE,FALSE)</f>
        <v>1</v>
      </c>
    </row>
    <row r="121" spans="1:24">
      <c r="A121">
        <v>2</v>
      </c>
      <c r="B121">
        <v>1</v>
      </c>
      <c r="C121" s="6" t="s">
        <v>119</v>
      </c>
      <c r="D121" s="51">
        <v>20000</v>
      </c>
      <c r="E121" s="51"/>
      <c r="H121">
        <v>2</v>
      </c>
      <c r="I121">
        <v>20000</v>
      </c>
      <c r="K121">
        <v>2</v>
      </c>
      <c r="L121">
        <v>1</v>
      </c>
      <c r="M121" s="6" t="s">
        <v>119</v>
      </c>
      <c r="N121" s="55">
        <f t="shared" ref="N121:N136" si="11">IF($I121&gt;0,$I121,"")</f>
        <v>20000</v>
      </c>
      <c r="O121" s="55" t="str">
        <f t="shared" ref="O121:O136" si="12">IF(-$I121&gt;0,-$I121,"")</f>
        <v/>
      </c>
      <c r="Q121">
        <f t="shared" ref="Q121:R137" si="13">IF(D121&lt;&gt;"",D121,0)</f>
        <v>20000</v>
      </c>
      <c r="R121">
        <f t="shared" si="13"/>
        <v>0</v>
      </c>
      <c r="T121">
        <f t="shared" ref="T121:U137" si="14">IF(N121&lt;&gt;"",N121,0)</f>
        <v>20000</v>
      </c>
      <c r="U121">
        <f t="shared" si="14"/>
        <v>0</v>
      </c>
      <c r="W121" t="b">
        <f t="shared" ref="W121:X137" si="15">IF(Q121=T121,TRUE,FALSE)</f>
        <v>1</v>
      </c>
      <c r="X121" t="b">
        <f t="shared" si="15"/>
        <v>1</v>
      </c>
    </row>
    <row r="122" spans="1:24">
      <c r="A122">
        <v>3</v>
      </c>
      <c r="B122">
        <v>1</v>
      </c>
      <c r="C122" s="6" t="s">
        <v>147</v>
      </c>
      <c r="D122" s="51">
        <v>14000</v>
      </c>
      <c r="E122" s="51"/>
      <c r="H122">
        <v>3</v>
      </c>
      <c r="I122">
        <v>14000</v>
      </c>
      <c r="K122">
        <v>3</v>
      </c>
      <c r="L122">
        <v>1</v>
      </c>
      <c r="M122" s="6" t="s">
        <v>147</v>
      </c>
      <c r="N122" s="55">
        <f t="shared" si="11"/>
        <v>14000</v>
      </c>
      <c r="O122" s="55" t="str">
        <f t="shared" si="12"/>
        <v/>
      </c>
      <c r="Q122">
        <f t="shared" si="13"/>
        <v>14000</v>
      </c>
      <c r="R122">
        <f t="shared" si="13"/>
        <v>0</v>
      </c>
      <c r="T122">
        <f t="shared" si="14"/>
        <v>14000</v>
      </c>
      <c r="U122">
        <f t="shared" si="14"/>
        <v>0</v>
      </c>
      <c r="W122" t="b">
        <f t="shared" si="15"/>
        <v>1</v>
      </c>
      <c r="X122" t="b">
        <f t="shared" si="15"/>
        <v>1</v>
      </c>
    </row>
    <row r="123" spans="1:24">
      <c r="A123">
        <v>4</v>
      </c>
      <c r="B123">
        <v>2</v>
      </c>
      <c r="C123" s="49" t="s">
        <v>145</v>
      </c>
      <c r="D123" s="51">
        <v>0</v>
      </c>
      <c r="E123" s="51"/>
      <c r="H123">
        <v>4</v>
      </c>
      <c r="I123">
        <v>0</v>
      </c>
      <c r="K123">
        <v>4</v>
      </c>
      <c r="L123">
        <v>2</v>
      </c>
      <c r="M123" s="49" t="s">
        <v>145</v>
      </c>
      <c r="N123" s="55" t="str">
        <f t="shared" si="11"/>
        <v/>
      </c>
      <c r="O123" s="55" t="str">
        <f t="shared" si="12"/>
        <v/>
      </c>
      <c r="Q123">
        <f t="shared" si="13"/>
        <v>0</v>
      </c>
      <c r="R123">
        <f t="shared" si="13"/>
        <v>0</v>
      </c>
      <c r="T123">
        <f t="shared" si="14"/>
        <v>0</v>
      </c>
      <c r="U123">
        <f t="shared" si="14"/>
        <v>0</v>
      </c>
      <c r="W123" t="b">
        <f t="shared" si="15"/>
        <v>1</v>
      </c>
      <c r="X123" t="b">
        <f t="shared" si="15"/>
        <v>1</v>
      </c>
    </row>
    <row r="124" spans="1:24">
      <c r="A124">
        <v>5</v>
      </c>
      <c r="B124">
        <v>2</v>
      </c>
      <c r="C124" s="49" t="s">
        <v>231</v>
      </c>
      <c r="D124" s="51"/>
      <c r="E124" s="51">
        <v>8000</v>
      </c>
      <c r="H124">
        <v>5</v>
      </c>
      <c r="I124">
        <v>-8000</v>
      </c>
      <c r="K124">
        <v>5</v>
      </c>
      <c r="L124">
        <v>2</v>
      </c>
      <c r="M124" s="49" t="s">
        <v>231</v>
      </c>
      <c r="N124" s="55" t="str">
        <f t="shared" si="11"/>
        <v/>
      </c>
      <c r="O124" s="55">
        <f t="shared" si="12"/>
        <v>8000</v>
      </c>
      <c r="Q124">
        <f t="shared" si="13"/>
        <v>0</v>
      </c>
      <c r="R124">
        <f t="shared" si="13"/>
        <v>8000</v>
      </c>
      <c r="T124">
        <f t="shared" si="14"/>
        <v>0</v>
      </c>
      <c r="U124">
        <f t="shared" si="14"/>
        <v>8000</v>
      </c>
      <c r="W124" t="b">
        <f t="shared" si="15"/>
        <v>1</v>
      </c>
      <c r="X124" t="b">
        <f t="shared" si="15"/>
        <v>1</v>
      </c>
    </row>
    <row r="125" spans="1:24">
      <c r="A125">
        <v>6</v>
      </c>
      <c r="B125">
        <v>2</v>
      </c>
      <c r="C125" s="49" t="s">
        <v>242</v>
      </c>
      <c r="D125" s="51"/>
      <c r="E125" s="51">
        <v>1000</v>
      </c>
      <c r="H125">
        <v>6</v>
      </c>
      <c r="I125">
        <v>-1000</v>
      </c>
      <c r="K125">
        <v>6</v>
      </c>
      <c r="L125">
        <v>2</v>
      </c>
      <c r="M125" s="49" t="s">
        <v>242</v>
      </c>
      <c r="N125" s="55" t="str">
        <f t="shared" si="11"/>
        <v/>
      </c>
      <c r="O125" s="55">
        <f t="shared" si="12"/>
        <v>1000</v>
      </c>
      <c r="Q125">
        <f t="shared" si="13"/>
        <v>0</v>
      </c>
      <c r="R125">
        <f t="shared" si="13"/>
        <v>1000</v>
      </c>
      <c r="T125">
        <f t="shared" si="14"/>
        <v>0</v>
      </c>
      <c r="U125">
        <f t="shared" si="14"/>
        <v>1000</v>
      </c>
      <c r="W125" t="b">
        <f t="shared" si="15"/>
        <v>1</v>
      </c>
      <c r="X125" t="b">
        <f t="shared" si="15"/>
        <v>1</v>
      </c>
    </row>
    <row r="126" spans="1:24">
      <c r="A126">
        <v>7</v>
      </c>
      <c r="B126">
        <v>3</v>
      </c>
      <c r="C126" s="52" t="s">
        <v>38</v>
      </c>
      <c r="D126" s="51"/>
      <c r="E126" s="51">
        <v>200000</v>
      </c>
      <c r="H126">
        <v>7</v>
      </c>
      <c r="I126">
        <v>-200000</v>
      </c>
      <c r="K126">
        <v>7</v>
      </c>
      <c r="L126">
        <v>3</v>
      </c>
      <c r="M126" s="52" t="s">
        <v>38</v>
      </c>
      <c r="N126" s="55" t="str">
        <f t="shared" si="11"/>
        <v/>
      </c>
      <c r="O126" s="55">
        <f t="shared" si="12"/>
        <v>200000</v>
      </c>
      <c r="Q126">
        <f t="shared" si="13"/>
        <v>0</v>
      </c>
      <c r="R126">
        <f t="shared" si="13"/>
        <v>200000</v>
      </c>
      <c r="T126">
        <f t="shared" si="14"/>
        <v>0</v>
      </c>
      <c r="U126">
        <f t="shared" si="14"/>
        <v>200000</v>
      </c>
      <c r="W126" t="b">
        <f t="shared" si="15"/>
        <v>1</v>
      </c>
      <c r="X126" t="b">
        <f t="shared" si="15"/>
        <v>1</v>
      </c>
    </row>
    <row r="127" spans="1:24">
      <c r="A127">
        <v>8</v>
      </c>
      <c r="B127">
        <v>4</v>
      </c>
      <c r="C127" s="53" t="s">
        <v>148</v>
      </c>
      <c r="D127" s="51"/>
      <c r="E127" s="51">
        <v>70000</v>
      </c>
      <c r="H127">
        <v>8</v>
      </c>
      <c r="I127">
        <v>-70000</v>
      </c>
      <c r="K127">
        <v>8</v>
      </c>
      <c r="L127">
        <v>4</v>
      </c>
      <c r="M127" s="53" t="s">
        <v>148</v>
      </c>
      <c r="N127" s="55" t="str">
        <f t="shared" si="11"/>
        <v/>
      </c>
      <c r="O127" s="55">
        <f t="shared" si="12"/>
        <v>70000</v>
      </c>
      <c r="Q127">
        <f t="shared" si="13"/>
        <v>0</v>
      </c>
      <c r="R127">
        <f t="shared" si="13"/>
        <v>70000</v>
      </c>
      <c r="T127">
        <f t="shared" si="14"/>
        <v>0</v>
      </c>
      <c r="U127">
        <f t="shared" si="14"/>
        <v>70000</v>
      </c>
      <c r="W127" t="b">
        <f t="shared" si="15"/>
        <v>1</v>
      </c>
      <c r="X127" t="b">
        <f t="shared" si="15"/>
        <v>1</v>
      </c>
    </row>
    <row r="128" spans="1:24">
      <c r="A128">
        <v>9</v>
      </c>
      <c r="B128">
        <v>5</v>
      </c>
      <c r="C128" s="54" t="s">
        <v>143</v>
      </c>
      <c r="D128" s="51">
        <v>90000</v>
      </c>
      <c r="E128" s="51"/>
      <c r="H128">
        <v>9</v>
      </c>
      <c r="I128">
        <v>90000</v>
      </c>
      <c r="K128">
        <v>9</v>
      </c>
      <c r="L128">
        <v>5</v>
      </c>
      <c r="M128" s="54" t="s">
        <v>143</v>
      </c>
      <c r="N128" s="55">
        <f t="shared" si="11"/>
        <v>90000</v>
      </c>
      <c r="O128" s="55" t="str">
        <f t="shared" si="12"/>
        <v/>
      </c>
      <c r="Q128">
        <f t="shared" si="13"/>
        <v>90000</v>
      </c>
      <c r="R128">
        <f t="shared" si="13"/>
        <v>0</v>
      </c>
      <c r="T128">
        <f t="shared" si="14"/>
        <v>90000</v>
      </c>
      <c r="U128">
        <f t="shared" si="14"/>
        <v>0</v>
      </c>
      <c r="W128" t="b">
        <f t="shared" si="15"/>
        <v>1</v>
      </c>
      <c r="X128" t="b">
        <f t="shared" si="15"/>
        <v>1</v>
      </c>
    </row>
    <row r="129" spans="1:24">
      <c r="A129">
        <v>10</v>
      </c>
      <c r="B129">
        <v>4</v>
      </c>
      <c r="C129" s="102" t="s">
        <v>144</v>
      </c>
      <c r="D129" s="51">
        <v>1200</v>
      </c>
      <c r="E129" s="51"/>
      <c r="H129">
        <v>10</v>
      </c>
      <c r="I129">
        <v>1200</v>
      </c>
      <c r="K129">
        <v>10</v>
      </c>
      <c r="L129">
        <v>4</v>
      </c>
      <c r="M129" s="102" t="s">
        <v>144</v>
      </c>
      <c r="N129" s="55">
        <f t="shared" si="11"/>
        <v>1200</v>
      </c>
      <c r="O129" s="55" t="str">
        <f t="shared" si="12"/>
        <v/>
      </c>
      <c r="Q129">
        <f t="shared" si="13"/>
        <v>1200</v>
      </c>
      <c r="R129">
        <f t="shared" si="13"/>
        <v>0</v>
      </c>
      <c r="T129">
        <f t="shared" si="14"/>
        <v>1200</v>
      </c>
      <c r="U129">
        <f t="shared" si="14"/>
        <v>0</v>
      </c>
      <c r="W129" t="b">
        <f t="shared" si="15"/>
        <v>1</v>
      </c>
      <c r="X129" t="b">
        <f t="shared" si="15"/>
        <v>1</v>
      </c>
    </row>
    <row r="130" spans="1:24">
      <c r="A130">
        <v>11</v>
      </c>
      <c r="B130">
        <v>5</v>
      </c>
      <c r="C130" s="54" t="s">
        <v>86</v>
      </c>
      <c r="D130" s="51">
        <v>25000</v>
      </c>
      <c r="E130" s="51"/>
      <c r="H130">
        <v>11</v>
      </c>
      <c r="I130">
        <v>25000</v>
      </c>
      <c r="K130">
        <v>11</v>
      </c>
      <c r="L130">
        <v>5</v>
      </c>
      <c r="M130" s="54" t="s">
        <v>86</v>
      </c>
      <c r="N130" s="55">
        <f t="shared" si="11"/>
        <v>25000</v>
      </c>
      <c r="O130" s="55" t="str">
        <f t="shared" si="12"/>
        <v/>
      </c>
      <c r="Q130">
        <f t="shared" si="13"/>
        <v>25000</v>
      </c>
      <c r="R130">
        <f t="shared" si="13"/>
        <v>0</v>
      </c>
      <c r="T130">
        <f t="shared" si="14"/>
        <v>25000</v>
      </c>
      <c r="U130">
        <f t="shared" si="14"/>
        <v>0</v>
      </c>
      <c r="W130" t="b">
        <f t="shared" si="15"/>
        <v>1</v>
      </c>
      <c r="X130" t="b">
        <f t="shared" si="15"/>
        <v>1</v>
      </c>
    </row>
    <row r="131" spans="1:24">
      <c r="A131">
        <v>12</v>
      </c>
      <c r="B131">
        <v>5</v>
      </c>
      <c r="C131" s="54" t="s">
        <v>101</v>
      </c>
      <c r="D131" s="51">
        <v>400</v>
      </c>
      <c r="E131" s="51"/>
      <c r="H131">
        <v>12</v>
      </c>
      <c r="I131">
        <v>400</v>
      </c>
      <c r="K131">
        <v>12</v>
      </c>
      <c r="L131">
        <v>5</v>
      </c>
      <c r="M131" s="54" t="s">
        <v>101</v>
      </c>
      <c r="N131" s="55">
        <f t="shared" si="11"/>
        <v>400</v>
      </c>
      <c r="O131" s="55" t="str">
        <f t="shared" si="12"/>
        <v/>
      </c>
      <c r="Q131">
        <f t="shared" si="13"/>
        <v>400</v>
      </c>
      <c r="R131">
        <f t="shared" si="13"/>
        <v>0</v>
      </c>
      <c r="T131">
        <f t="shared" si="14"/>
        <v>400</v>
      </c>
      <c r="U131">
        <f t="shared" si="14"/>
        <v>0</v>
      </c>
      <c r="W131" t="b">
        <f t="shared" si="15"/>
        <v>1</v>
      </c>
      <c r="X131" t="b">
        <f t="shared" si="15"/>
        <v>1</v>
      </c>
    </row>
    <row r="132" spans="1:24">
      <c r="A132">
        <v>13</v>
      </c>
      <c r="B132">
        <v>5</v>
      </c>
      <c r="C132" s="54" t="s">
        <v>104</v>
      </c>
      <c r="D132" s="51">
        <v>10000</v>
      </c>
      <c r="E132" s="51"/>
      <c r="H132">
        <v>13</v>
      </c>
      <c r="I132">
        <v>10000</v>
      </c>
      <c r="K132">
        <v>13</v>
      </c>
      <c r="L132">
        <v>5</v>
      </c>
      <c r="M132" s="54" t="s">
        <v>104</v>
      </c>
      <c r="N132" s="55">
        <f t="shared" si="11"/>
        <v>10000</v>
      </c>
      <c r="O132" s="55" t="str">
        <f t="shared" si="12"/>
        <v/>
      </c>
      <c r="Q132">
        <f t="shared" si="13"/>
        <v>10000</v>
      </c>
      <c r="R132">
        <f t="shared" si="13"/>
        <v>0</v>
      </c>
      <c r="T132">
        <f t="shared" si="14"/>
        <v>10000</v>
      </c>
      <c r="U132">
        <f t="shared" si="14"/>
        <v>0</v>
      </c>
      <c r="W132" t="b">
        <f t="shared" si="15"/>
        <v>1</v>
      </c>
      <c r="X132" t="b">
        <f t="shared" si="15"/>
        <v>1</v>
      </c>
    </row>
    <row r="133" spans="1:24">
      <c r="A133">
        <v>14</v>
      </c>
      <c r="B133">
        <v>5</v>
      </c>
      <c r="C133" s="54" t="s">
        <v>236</v>
      </c>
      <c r="D133" s="51">
        <v>1000</v>
      </c>
      <c r="E133" s="51"/>
      <c r="H133">
        <v>14</v>
      </c>
      <c r="I133">
        <v>1000</v>
      </c>
      <c r="K133">
        <v>14</v>
      </c>
      <c r="L133">
        <v>5</v>
      </c>
      <c r="M133" s="54" t="s">
        <v>236</v>
      </c>
      <c r="N133" s="55">
        <f t="shared" si="11"/>
        <v>1000</v>
      </c>
      <c r="O133" s="55" t="str">
        <f t="shared" si="12"/>
        <v/>
      </c>
      <c r="Q133">
        <f t="shared" si="13"/>
        <v>1000</v>
      </c>
      <c r="R133">
        <f t="shared" si="13"/>
        <v>0</v>
      </c>
      <c r="T133">
        <f t="shared" si="14"/>
        <v>1000</v>
      </c>
      <c r="U133">
        <f t="shared" si="14"/>
        <v>0</v>
      </c>
      <c r="W133" t="b">
        <f t="shared" si="15"/>
        <v>1</v>
      </c>
      <c r="X133" t="b">
        <f t="shared" si="15"/>
        <v>1</v>
      </c>
    </row>
    <row r="134" spans="1:24">
      <c r="A134">
        <v>15</v>
      </c>
      <c r="B134">
        <v>2</v>
      </c>
      <c r="C134" s="49" t="s">
        <v>243</v>
      </c>
      <c r="D134" s="51"/>
      <c r="E134" s="51">
        <v>1000</v>
      </c>
      <c r="H134">
        <v>15</v>
      </c>
      <c r="I134">
        <v>-1000</v>
      </c>
      <c r="K134">
        <v>15</v>
      </c>
      <c r="L134">
        <v>2</v>
      </c>
      <c r="M134" s="49" t="s">
        <v>243</v>
      </c>
      <c r="N134" s="55" t="str">
        <f t="shared" si="11"/>
        <v/>
      </c>
      <c r="O134" s="55">
        <f t="shared" si="12"/>
        <v>1000</v>
      </c>
      <c r="Q134">
        <f t="shared" si="13"/>
        <v>0</v>
      </c>
      <c r="R134">
        <f t="shared" si="13"/>
        <v>1000</v>
      </c>
      <c r="T134">
        <f t="shared" si="14"/>
        <v>0</v>
      </c>
      <c r="U134">
        <f t="shared" si="14"/>
        <v>1000</v>
      </c>
      <c r="W134" t="b">
        <f t="shared" si="15"/>
        <v>1</v>
      </c>
      <c r="X134" t="b">
        <f t="shared" si="15"/>
        <v>1</v>
      </c>
    </row>
    <row r="135" spans="1:24">
      <c r="A135">
        <v>16</v>
      </c>
      <c r="B135">
        <v>5</v>
      </c>
      <c r="C135" s="54" t="s">
        <v>244</v>
      </c>
      <c r="D135" s="51">
        <v>1800</v>
      </c>
      <c r="E135" s="51"/>
      <c r="H135">
        <v>16</v>
      </c>
      <c r="I135">
        <v>1800</v>
      </c>
      <c r="K135">
        <v>16</v>
      </c>
      <c r="L135">
        <v>5</v>
      </c>
      <c r="M135" s="54" t="s">
        <v>244</v>
      </c>
      <c r="N135" s="55">
        <f t="shared" si="11"/>
        <v>1800</v>
      </c>
      <c r="O135" s="55" t="str">
        <f t="shared" si="12"/>
        <v/>
      </c>
      <c r="Q135">
        <f t="shared" si="13"/>
        <v>1800</v>
      </c>
      <c r="R135">
        <f t="shared" si="13"/>
        <v>0</v>
      </c>
      <c r="T135">
        <f t="shared" si="14"/>
        <v>1800</v>
      </c>
      <c r="U135">
        <f t="shared" si="14"/>
        <v>0</v>
      </c>
      <c r="W135" t="b">
        <f t="shared" si="15"/>
        <v>1</v>
      </c>
      <c r="X135" t="b">
        <f t="shared" si="15"/>
        <v>1</v>
      </c>
    </row>
    <row r="136" spans="1:24">
      <c r="A136">
        <v>17</v>
      </c>
      <c r="B136">
        <v>5</v>
      </c>
      <c r="C136" s="54" t="s">
        <v>84</v>
      </c>
      <c r="D136" s="51">
        <v>1000</v>
      </c>
      <c r="E136" s="51"/>
      <c r="H136">
        <v>17</v>
      </c>
      <c r="I136">
        <v>1000</v>
      </c>
      <c r="K136">
        <v>17</v>
      </c>
      <c r="L136">
        <v>5</v>
      </c>
      <c r="M136" s="54" t="s">
        <v>84</v>
      </c>
      <c r="N136" s="55">
        <f t="shared" si="11"/>
        <v>1000</v>
      </c>
      <c r="O136" s="55" t="str">
        <f t="shared" si="12"/>
        <v/>
      </c>
      <c r="Q136">
        <f t="shared" si="13"/>
        <v>1000</v>
      </c>
      <c r="R136">
        <f t="shared" si="13"/>
        <v>0</v>
      </c>
      <c r="T136">
        <f t="shared" si="14"/>
        <v>1000</v>
      </c>
      <c r="U136">
        <f t="shared" si="14"/>
        <v>0</v>
      </c>
      <c r="W136" t="b">
        <f t="shared" si="15"/>
        <v>1</v>
      </c>
      <c r="X136" t="b">
        <f t="shared" si="15"/>
        <v>1</v>
      </c>
    </row>
    <row r="137" spans="1:24">
      <c r="C137" t="s">
        <v>107</v>
      </c>
      <c r="D137" s="51">
        <f>SUM(D120:D136)</f>
        <v>280000</v>
      </c>
      <c r="E137" s="51">
        <f>SUM(E120:E136)</f>
        <v>280000</v>
      </c>
      <c r="H137" t="s">
        <v>107</v>
      </c>
      <c r="I137">
        <v>0</v>
      </c>
      <c r="M137" t="s">
        <v>107</v>
      </c>
      <c r="N137" s="51">
        <f>SUM(N120:N136)</f>
        <v>280000</v>
      </c>
      <c r="O137" s="51">
        <f>SUM(O120:O136)</f>
        <v>280000</v>
      </c>
      <c r="Q137">
        <f t="shared" si="13"/>
        <v>280000</v>
      </c>
      <c r="R137">
        <f t="shared" si="13"/>
        <v>280000</v>
      </c>
      <c r="T137">
        <f t="shared" si="14"/>
        <v>280000</v>
      </c>
      <c r="U137">
        <f t="shared" si="14"/>
        <v>280000</v>
      </c>
      <c r="W137" t="b">
        <f t="shared" si="15"/>
        <v>1</v>
      </c>
      <c r="X137" t="b">
        <f t="shared" si="15"/>
        <v>1</v>
      </c>
    </row>
  </sheetData>
  <sheetProtection formatColumns="0"/>
  <protectedRanges>
    <protectedRange sqref="AU13:AU14 AU22 AU26" name="範圍1"/>
  </protectedRanges>
  <mergeCells count="12">
    <mergeCell ref="J47:K47"/>
    <mergeCell ref="A114:B114"/>
    <mergeCell ref="K114:L114"/>
    <mergeCell ref="H118:I118"/>
    <mergeCell ref="Q118:R118"/>
    <mergeCell ref="AQ7:AR7"/>
    <mergeCell ref="AE8:AF8"/>
    <mergeCell ref="T118:U118"/>
    <mergeCell ref="AG7:AH7"/>
    <mergeCell ref="AI7:AL7"/>
    <mergeCell ref="AM7:AN7"/>
    <mergeCell ref="AO7:AP7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330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331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332</v>
      </c>
      <c r="H1" t="s">
        <v>333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02F6-C39F-4EDD-8BDC-131126C68BF9}">
  <dimension ref="C2:E16"/>
  <sheetViews>
    <sheetView workbookViewId="0">
      <selection activeCell="E16" sqref="E16"/>
    </sheetView>
  </sheetViews>
  <sheetFormatPr defaultRowHeight="16.5"/>
  <cols>
    <col min="4" max="4" width="19.5" bestFit="1" customWidth="1"/>
    <col min="5" max="5" width="10.625" bestFit="1" customWidth="1"/>
  </cols>
  <sheetData>
    <row r="2" spans="3:5">
      <c r="C2" t="s">
        <v>1</v>
      </c>
    </row>
    <row r="3" spans="3:5">
      <c r="C3" t="s">
        <v>277</v>
      </c>
      <c r="D3" t="s">
        <v>334</v>
      </c>
      <c r="E3" s="117">
        <v>0.2</v>
      </c>
    </row>
    <row r="4" spans="3:5">
      <c r="D4" t="s">
        <v>335</v>
      </c>
      <c r="E4" s="117">
        <v>500000</v>
      </c>
    </row>
    <row r="5" spans="3:5">
      <c r="D5" t="s">
        <v>336</v>
      </c>
      <c r="E5" s="117">
        <v>2500</v>
      </c>
    </row>
    <row r="6" spans="3:5">
      <c r="D6" t="s">
        <v>337</v>
      </c>
      <c r="E6" s="117">
        <v>2500</v>
      </c>
    </row>
    <row r="7" spans="3:5">
      <c r="D7" t="s">
        <v>338</v>
      </c>
      <c r="E7" s="117">
        <v>2500</v>
      </c>
    </row>
    <row r="8" spans="3:5">
      <c r="D8" t="s">
        <v>339</v>
      </c>
      <c r="E8" s="117">
        <v>45000</v>
      </c>
    </row>
    <row r="9" spans="3:5">
      <c r="D9" t="s">
        <v>239</v>
      </c>
      <c r="E9" s="117">
        <v>2000</v>
      </c>
    </row>
    <row r="10" spans="3:5">
      <c r="C10" t="s">
        <v>340</v>
      </c>
      <c r="D10" t="s">
        <v>341</v>
      </c>
      <c r="E10" s="117"/>
    </row>
    <row r="11" spans="3:5">
      <c r="C11" t="s">
        <v>342</v>
      </c>
      <c r="D11" t="s">
        <v>343</v>
      </c>
      <c r="E11" s="117">
        <f>$E$4-(SUM($E$5:$E$7))</f>
        <v>492500</v>
      </c>
    </row>
    <row r="12" spans="3:5">
      <c r="D12" t="s">
        <v>344</v>
      </c>
      <c r="E12">
        <f>$E$11*$E$3</f>
        <v>98500</v>
      </c>
    </row>
    <row r="13" spans="3:5">
      <c r="D13" t="s">
        <v>345</v>
      </c>
      <c r="E13" s="117">
        <f>$E$12-$E$8</f>
        <v>53500</v>
      </c>
    </row>
    <row r="14" spans="3:5">
      <c r="D14" t="s">
        <v>346</v>
      </c>
      <c r="E14" s="117">
        <f>$E$13</f>
        <v>53500</v>
      </c>
    </row>
    <row r="15" spans="3:5">
      <c r="D15" t="s">
        <v>347</v>
      </c>
      <c r="E15" s="117">
        <f>$E$9</f>
        <v>2000</v>
      </c>
    </row>
    <row r="16" spans="3:5">
      <c r="D16" t="s">
        <v>341</v>
      </c>
      <c r="E16" s="117">
        <f>$E$14-$E$15</f>
        <v>51500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CAFB-A371-4F39-8861-3F7DBAD7188B}">
  <dimension ref="C2:G20"/>
  <sheetViews>
    <sheetView workbookViewId="0">
      <selection activeCell="E9" sqref="E9"/>
    </sheetView>
  </sheetViews>
  <sheetFormatPr defaultRowHeight="16.5"/>
  <cols>
    <col min="5" max="5" width="9.625" bestFit="1" customWidth="1"/>
    <col min="7" max="7" width="57.875" bestFit="1" customWidth="1"/>
  </cols>
  <sheetData>
    <row r="2" spans="3:7">
      <c r="C2" t="s">
        <v>1</v>
      </c>
    </row>
    <row r="3" spans="3:7">
      <c r="C3" t="s">
        <v>277</v>
      </c>
      <c r="D3" t="s">
        <v>348</v>
      </c>
      <c r="E3" s="117">
        <v>45000</v>
      </c>
      <c r="G3" t="s">
        <v>349</v>
      </c>
    </row>
    <row r="4" spans="3:7">
      <c r="D4" t="s">
        <v>350</v>
      </c>
      <c r="E4" s="117">
        <v>800</v>
      </c>
      <c r="G4" t="s">
        <v>351</v>
      </c>
    </row>
    <row r="5" spans="3:7">
      <c r="D5" t="s">
        <v>352</v>
      </c>
      <c r="E5" s="117">
        <v>400</v>
      </c>
      <c r="G5" t="s">
        <v>353</v>
      </c>
    </row>
    <row r="6" spans="3:7">
      <c r="D6" t="s">
        <v>354</v>
      </c>
      <c r="E6" s="117">
        <v>1000</v>
      </c>
      <c r="G6" t="s">
        <v>355</v>
      </c>
    </row>
    <row r="7" spans="3:7">
      <c r="D7" t="s">
        <v>356</v>
      </c>
      <c r="E7" s="117">
        <v>41800</v>
      </c>
    </row>
    <row r="8" spans="3:7">
      <c r="D8" t="s">
        <v>357</v>
      </c>
      <c r="E8" s="117">
        <v>9000</v>
      </c>
    </row>
    <row r="9" spans="3:7">
      <c r="C9" t="s">
        <v>340</v>
      </c>
      <c r="D9" t="s">
        <v>358</v>
      </c>
      <c r="E9" s="117">
        <v>6000</v>
      </c>
    </row>
    <row r="10" spans="3:7">
      <c r="E10" s="117"/>
    </row>
    <row r="11" spans="3:7">
      <c r="E11" s="117"/>
    </row>
    <row r="12" spans="3:7">
      <c r="E12" s="117"/>
    </row>
    <row r="13" spans="3:7">
      <c r="E13" s="117"/>
    </row>
    <row r="14" spans="3:7">
      <c r="E14" s="117"/>
    </row>
    <row r="15" spans="3:7">
      <c r="E15" s="117"/>
    </row>
    <row r="16" spans="3:7">
      <c r="E16" s="117"/>
    </row>
    <row r="17" spans="5:5">
      <c r="E17" s="117"/>
    </row>
    <row r="18" spans="5:5">
      <c r="E18" s="117"/>
    </row>
    <row r="19" spans="5:5">
      <c r="E19" s="117"/>
    </row>
    <row r="20" spans="5:5">
      <c r="E20" s="11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C92B-9053-4F46-B9A4-6BF87E205F4D}">
  <dimension ref="C2:K10"/>
  <sheetViews>
    <sheetView topLeftCell="C1" workbookViewId="0">
      <selection activeCell="G3" sqref="G3"/>
    </sheetView>
  </sheetViews>
  <sheetFormatPr defaultRowHeight="16.5"/>
  <cols>
    <col min="3" max="3" width="14" bestFit="1" customWidth="1"/>
    <col min="4" max="4" width="20.625" bestFit="1" customWidth="1"/>
    <col min="5" max="5" width="10.625" bestFit="1" customWidth="1"/>
    <col min="7" max="7" width="14" bestFit="1" customWidth="1"/>
    <col min="9" max="9" width="14" bestFit="1" customWidth="1"/>
  </cols>
  <sheetData>
    <row r="2" spans="3:11">
      <c r="C2" t="s">
        <v>1</v>
      </c>
      <c r="G2" t="s">
        <v>5</v>
      </c>
    </row>
    <row r="3" spans="3:11">
      <c r="C3" t="s">
        <v>277</v>
      </c>
      <c r="D3" t="s">
        <v>359</v>
      </c>
      <c r="E3" s="117">
        <v>1200</v>
      </c>
      <c r="G3" t="s">
        <v>94</v>
      </c>
    </row>
    <row r="4" spans="3:11">
      <c r="D4" s="118" t="s">
        <v>360</v>
      </c>
      <c r="E4" s="117">
        <v>0.1</v>
      </c>
      <c r="G4" t="s">
        <v>22</v>
      </c>
      <c r="H4" s="119" t="s">
        <v>96</v>
      </c>
      <c r="I4" s="119"/>
      <c r="J4" t="s">
        <v>17</v>
      </c>
      <c r="K4" t="s">
        <v>19</v>
      </c>
    </row>
    <row r="5" spans="3:11">
      <c r="D5" t="s">
        <v>361</v>
      </c>
      <c r="E5" s="117">
        <v>0.05</v>
      </c>
      <c r="G5" t="s">
        <v>362</v>
      </c>
      <c r="H5" t="s">
        <v>30</v>
      </c>
      <c r="J5" s="117">
        <v>1200</v>
      </c>
    </row>
    <row r="6" spans="3:11">
      <c r="C6" t="s">
        <v>340</v>
      </c>
      <c r="D6" t="s">
        <v>363</v>
      </c>
      <c r="E6" s="117"/>
      <c r="I6" t="s">
        <v>364</v>
      </c>
      <c r="K6" s="117">
        <v>1200</v>
      </c>
    </row>
    <row r="7" spans="3:11">
      <c r="G7" t="s">
        <v>365</v>
      </c>
      <c r="H7" s="118" t="s">
        <v>360</v>
      </c>
      <c r="J7" s="117">
        <f>$J$5*$E$4</f>
        <v>120</v>
      </c>
    </row>
    <row r="8" spans="3:11">
      <c r="H8" t="s">
        <v>361</v>
      </c>
      <c r="J8" s="117">
        <f>($J$5-$J$7)*$E$5</f>
        <v>54</v>
      </c>
    </row>
    <row r="9" spans="3:11">
      <c r="H9" t="s">
        <v>29</v>
      </c>
      <c r="J9" s="117">
        <f>$J$5-$J$7-$J$8</f>
        <v>1026</v>
      </c>
    </row>
    <row r="10" spans="3:11">
      <c r="I10" t="s">
        <v>30</v>
      </c>
      <c r="K10" s="117">
        <v>1200</v>
      </c>
    </row>
  </sheetData>
  <mergeCells count="1">
    <mergeCell ref="H4:I4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14E68-743C-496E-A9BC-12770F85AB75}">
  <dimension ref="C2:I11"/>
  <sheetViews>
    <sheetView workbookViewId="0">
      <selection activeCell="M14" sqref="M14"/>
    </sheetView>
  </sheetViews>
  <sheetFormatPr defaultRowHeight="16.5"/>
  <cols>
    <col min="5" max="5" width="9.25" bestFit="1" customWidth="1"/>
    <col min="8" max="9" width="9.625" bestFit="1" customWidth="1"/>
  </cols>
  <sheetData>
    <row r="2" spans="3:9">
      <c r="C2" t="s">
        <v>1</v>
      </c>
      <c r="E2" t="s">
        <v>5</v>
      </c>
    </row>
    <row r="3" spans="3:9">
      <c r="C3" t="s">
        <v>277</v>
      </c>
      <c r="E3" t="s">
        <v>94</v>
      </c>
    </row>
    <row r="4" spans="3:9">
      <c r="C4" t="s">
        <v>340</v>
      </c>
      <c r="E4" t="s">
        <v>22</v>
      </c>
      <c r="F4" s="119" t="s">
        <v>96</v>
      </c>
      <c r="G4" s="119"/>
      <c r="H4" t="s">
        <v>17</v>
      </c>
      <c r="I4" t="s">
        <v>19</v>
      </c>
    </row>
    <row r="5" spans="3:9">
      <c r="E5" s="8">
        <v>44013</v>
      </c>
      <c r="F5" t="s">
        <v>366</v>
      </c>
      <c r="H5" s="51">
        <v>65000</v>
      </c>
      <c r="I5" s="51"/>
    </row>
    <row r="6" spans="3:9">
      <c r="G6" t="s">
        <v>93</v>
      </c>
      <c r="H6" s="51"/>
      <c r="I6" s="51">
        <v>65000</v>
      </c>
    </row>
    <row r="7" spans="3:9">
      <c r="E7" s="8">
        <v>44018</v>
      </c>
      <c r="F7" t="s">
        <v>93</v>
      </c>
      <c r="H7" s="51">
        <v>8000</v>
      </c>
      <c r="I7" s="51"/>
    </row>
    <row r="8" spans="3:9">
      <c r="G8" t="s">
        <v>367</v>
      </c>
      <c r="H8" s="51"/>
      <c r="I8" s="51">
        <v>8000</v>
      </c>
    </row>
    <row r="9" spans="3:9">
      <c r="E9" s="8">
        <v>44031</v>
      </c>
      <c r="F9" t="s">
        <v>93</v>
      </c>
      <c r="H9" s="51">
        <f>($H$5-$H$7)/2</f>
        <v>28500</v>
      </c>
      <c r="I9" s="51"/>
    </row>
    <row r="10" spans="3:9">
      <c r="G10" t="s">
        <v>338</v>
      </c>
      <c r="H10" s="51"/>
      <c r="I10" s="51">
        <f>$H$9*0.01</f>
        <v>285</v>
      </c>
    </row>
    <row r="11" spans="3:9">
      <c r="G11" t="s">
        <v>29</v>
      </c>
      <c r="H11" s="51"/>
      <c r="I11" s="51">
        <f>$H$9-$I$10</f>
        <v>28215</v>
      </c>
    </row>
  </sheetData>
  <mergeCells count="1">
    <mergeCell ref="F4:G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954D-889C-486D-B875-FD18EEFEEBF6}">
  <dimension ref="C1:R40"/>
  <sheetViews>
    <sheetView tabSelected="1" topLeftCell="C1" workbookViewId="0">
      <selection activeCell="L12" sqref="L12"/>
    </sheetView>
  </sheetViews>
  <sheetFormatPr defaultRowHeight="16.5"/>
  <cols>
    <col min="4" max="4" width="16.25" bestFit="1" customWidth="1"/>
    <col min="5" max="5" width="9.625" bestFit="1" customWidth="1"/>
    <col min="7" max="7" width="11.75" bestFit="1" customWidth="1"/>
    <col min="8" max="8" width="23.75" bestFit="1" customWidth="1"/>
    <col min="9" max="9" width="10.125" bestFit="1" customWidth="1"/>
    <col min="12" max="13" width="9.625" bestFit="1" customWidth="1"/>
    <col min="14" max="14" width="10.125" bestFit="1" customWidth="1"/>
    <col min="17" max="18" width="9.625" bestFit="1" customWidth="1"/>
  </cols>
  <sheetData>
    <row r="1" spans="3:18">
      <c r="G1" t="s">
        <v>5</v>
      </c>
    </row>
    <row r="2" spans="3:18">
      <c r="C2" t="s">
        <v>1</v>
      </c>
      <c r="G2" t="s">
        <v>94</v>
      </c>
    </row>
    <row r="3" spans="3:18">
      <c r="C3" t="s">
        <v>277</v>
      </c>
      <c r="D3" t="s">
        <v>348</v>
      </c>
      <c r="E3" s="51">
        <v>20000</v>
      </c>
      <c r="G3" t="s">
        <v>368</v>
      </c>
      <c r="N3" t="s">
        <v>369</v>
      </c>
    </row>
    <row r="4" spans="3:18">
      <c r="D4" t="s">
        <v>358</v>
      </c>
      <c r="E4" s="51">
        <v>12000</v>
      </c>
      <c r="G4" t="s">
        <v>20</v>
      </c>
      <c r="H4" t="s">
        <v>206</v>
      </c>
      <c r="I4" t="s">
        <v>22</v>
      </c>
      <c r="J4" t="s">
        <v>96</v>
      </c>
      <c r="K4" t="s">
        <v>96</v>
      </c>
      <c r="L4" t="s">
        <v>17</v>
      </c>
      <c r="M4" t="s">
        <v>19</v>
      </c>
      <c r="N4" t="s">
        <v>22</v>
      </c>
      <c r="O4" t="s">
        <v>96</v>
      </c>
      <c r="P4" t="s">
        <v>96</v>
      </c>
      <c r="Q4" t="s">
        <v>17</v>
      </c>
      <c r="R4" t="s">
        <v>19</v>
      </c>
    </row>
    <row r="5" spans="3:18">
      <c r="D5" t="s">
        <v>357</v>
      </c>
      <c r="E5" s="51">
        <v>11000</v>
      </c>
      <c r="G5">
        <v>1</v>
      </c>
      <c r="H5" t="s">
        <v>370</v>
      </c>
      <c r="I5" s="8">
        <v>43831</v>
      </c>
      <c r="J5" t="s">
        <v>348</v>
      </c>
      <c r="L5" s="51">
        <v>20000</v>
      </c>
      <c r="M5" s="51"/>
      <c r="N5" s="51">
        <v>43831</v>
      </c>
      <c r="O5" s="51" t="s">
        <v>30</v>
      </c>
      <c r="P5" s="51"/>
      <c r="Q5" s="51">
        <v>8000</v>
      </c>
      <c r="R5" s="51"/>
    </row>
    <row r="6" spans="3:18">
      <c r="D6" t="s">
        <v>344</v>
      </c>
      <c r="E6" s="51">
        <v>9000</v>
      </c>
      <c r="K6" t="s">
        <v>93</v>
      </c>
      <c r="L6" s="51"/>
      <c r="M6" s="51">
        <v>8000</v>
      </c>
      <c r="N6" s="51"/>
      <c r="O6" s="51" t="s">
        <v>29</v>
      </c>
      <c r="P6" s="51"/>
      <c r="Q6" s="51">
        <v>14000</v>
      </c>
      <c r="R6" s="51"/>
    </row>
    <row r="7" spans="3:18">
      <c r="D7" t="s">
        <v>371</v>
      </c>
      <c r="E7" s="51">
        <v>8000</v>
      </c>
      <c r="K7" t="s">
        <v>29</v>
      </c>
      <c r="L7" s="51"/>
      <c r="M7" s="51">
        <v>14000</v>
      </c>
      <c r="N7" s="51"/>
      <c r="O7" s="51"/>
      <c r="P7" s="51" t="s">
        <v>372</v>
      </c>
      <c r="Q7" s="51"/>
      <c r="R7" s="51">
        <v>20000</v>
      </c>
    </row>
    <row r="8" spans="3:18">
      <c r="D8" t="s">
        <v>373</v>
      </c>
      <c r="E8" s="51">
        <v>26000</v>
      </c>
      <c r="G8">
        <v>2</v>
      </c>
      <c r="H8" t="s">
        <v>374</v>
      </c>
      <c r="I8" s="8">
        <v>44196</v>
      </c>
      <c r="J8" t="s">
        <v>375</v>
      </c>
      <c r="L8" s="51">
        <v>5000</v>
      </c>
      <c r="M8" s="51"/>
      <c r="N8" s="51">
        <v>44196</v>
      </c>
      <c r="O8" s="51" t="s">
        <v>29</v>
      </c>
      <c r="P8" s="51"/>
      <c r="Q8" s="51">
        <v>5000</v>
      </c>
      <c r="R8" s="51"/>
    </row>
    <row r="9" spans="3:18">
      <c r="D9" t="s">
        <v>376</v>
      </c>
      <c r="E9" s="51">
        <v>5000</v>
      </c>
      <c r="K9" t="s">
        <v>29</v>
      </c>
      <c r="L9" s="51"/>
      <c r="M9" s="51">
        <v>5000</v>
      </c>
      <c r="N9" s="51"/>
      <c r="O9" s="51"/>
      <c r="P9" s="51" t="s">
        <v>377</v>
      </c>
      <c r="Q9" s="51"/>
      <c r="R9" s="51">
        <v>5000</v>
      </c>
    </row>
    <row r="10" spans="3:18">
      <c r="C10" t="s">
        <v>340</v>
      </c>
      <c r="D10" t="s">
        <v>378</v>
      </c>
      <c r="E10" s="51">
        <v>64000</v>
      </c>
      <c r="G10">
        <v>3</v>
      </c>
      <c r="H10" t="s">
        <v>379</v>
      </c>
      <c r="I10" s="8">
        <v>44196</v>
      </c>
      <c r="J10" t="s">
        <v>93</v>
      </c>
      <c r="L10" s="51">
        <v>26000</v>
      </c>
      <c r="M10" s="51"/>
      <c r="N10" s="51">
        <v>44196</v>
      </c>
      <c r="O10" s="51" t="s">
        <v>29</v>
      </c>
      <c r="P10" s="51"/>
      <c r="Q10" s="51">
        <v>26000</v>
      </c>
      <c r="R10" s="51"/>
    </row>
    <row r="11" spans="3:18">
      <c r="C11" t="s">
        <v>342</v>
      </c>
      <c r="D11" t="s">
        <v>356</v>
      </c>
      <c r="E11" s="51">
        <v>21000</v>
      </c>
      <c r="K11" t="s">
        <v>29</v>
      </c>
      <c r="L11" s="51"/>
      <c r="M11" s="51">
        <v>26000</v>
      </c>
      <c r="N11" s="51"/>
      <c r="O11" s="51"/>
      <c r="P11" s="51" t="s">
        <v>30</v>
      </c>
      <c r="Q11" s="51"/>
      <c r="R11" s="51">
        <v>26000</v>
      </c>
    </row>
    <row r="12" spans="3:18">
      <c r="D12" t="s">
        <v>343</v>
      </c>
      <c r="E12" s="51">
        <v>30000</v>
      </c>
      <c r="G12">
        <v>4</v>
      </c>
      <c r="H12" t="s">
        <v>380</v>
      </c>
      <c r="I12" s="8">
        <v>44196</v>
      </c>
      <c r="J12" s="51" t="s">
        <v>356</v>
      </c>
      <c r="L12" s="51">
        <v>21000</v>
      </c>
      <c r="M12" s="51"/>
      <c r="N12" s="51">
        <v>44196</v>
      </c>
      <c r="O12" s="51"/>
      <c r="P12" s="51" t="s">
        <v>356</v>
      </c>
      <c r="Q12" s="51"/>
      <c r="R12" s="51"/>
    </row>
    <row r="13" spans="3:18">
      <c r="C13" t="s">
        <v>381</v>
      </c>
      <c r="D13" t="s">
        <v>350</v>
      </c>
      <c r="E13">
        <v>0</v>
      </c>
      <c r="J13" t="s">
        <v>350</v>
      </c>
      <c r="L13" s="51">
        <v>0</v>
      </c>
      <c r="M13" s="51"/>
      <c r="N13" s="51"/>
      <c r="O13" s="51"/>
      <c r="P13" s="51" t="s">
        <v>337</v>
      </c>
      <c r="Q13" s="51"/>
      <c r="R13" s="51">
        <v>0</v>
      </c>
    </row>
    <row r="14" spans="3:18">
      <c r="D14" t="s">
        <v>382</v>
      </c>
      <c r="E14">
        <v>0</v>
      </c>
      <c r="J14" t="s">
        <v>382</v>
      </c>
      <c r="L14" s="51">
        <v>0</v>
      </c>
      <c r="M14" s="51"/>
      <c r="N14" s="51"/>
      <c r="O14" s="51"/>
      <c r="P14" s="51" t="s">
        <v>383</v>
      </c>
      <c r="Q14" s="51"/>
      <c r="R14" s="51">
        <v>0</v>
      </c>
    </row>
    <row r="15" spans="3:18">
      <c r="D15" t="s">
        <v>352</v>
      </c>
      <c r="E15">
        <v>0</v>
      </c>
      <c r="J15" t="s">
        <v>352</v>
      </c>
      <c r="L15" s="51">
        <v>0</v>
      </c>
      <c r="M15" s="51"/>
      <c r="N15" s="51"/>
      <c r="O15" s="51"/>
      <c r="P15" s="51" t="s">
        <v>338</v>
      </c>
      <c r="Q15" s="51"/>
      <c r="R15" s="51">
        <v>0</v>
      </c>
    </row>
    <row r="16" spans="3:18">
      <c r="K16" t="s">
        <v>358</v>
      </c>
      <c r="L16" s="51"/>
      <c r="M16" s="51">
        <v>12000</v>
      </c>
      <c r="N16" s="51"/>
      <c r="O16" s="51" t="s">
        <v>358</v>
      </c>
      <c r="P16" s="51"/>
      <c r="Q16" s="51">
        <v>12000</v>
      </c>
      <c r="R16" s="51"/>
    </row>
    <row r="17" spans="7:18">
      <c r="K17" t="s">
        <v>348</v>
      </c>
      <c r="L17" s="51"/>
      <c r="M17" s="51">
        <v>20000</v>
      </c>
      <c r="N17" s="51"/>
      <c r="O17" s="51" t="s">
        <v>372</v>
      </c>
      <c r="P17" s="51"/>
      <c r="Q17" s="51">
        <v>20000</v>
      </c>
      <c r="R17" s="51"/>
    </row>
    <row r="18" spans="7:18">
      <c r="K18" t="s">
        <v>354</v>
      </c>
      <c r="L18" s="51"/>
      <c r="M18" s="51">
        <v>0</v>
      </c>
      <c r="N18" s="51"/>
      <c r="O18" s="51" t="s">
        <v>336</v>
      </c>
      <c r="P18" s="51"/>
      <c r="Q18" s="51">
        <v>0</v>
      </c>
      <c r="R18" s="51"/>
    </row>
    <row r="19" spans="7:18">
      <c r="J19" t="s">
        <v>357</v>
      </c>
      <c r="L19" s="51">
        <v>11000</v>
      </c>
      <c r="M19" s="51"/>
      <c r="N19" s="51"/>
      <c r="O19" s="51"/>
      <c r="P19" s="51" t="s">
        <v>357</v>
      </c>
      <c r="Q19" s="51"/>
      <c r="R19" s="51">
        <v>11000</v>
      </c>
    </row>
    <row r="20" spans="7:18">
      <c r="K20" t="s">
        <v>356</v>
      </c>
      <c r="L20" s="51"/>
      <c r="M20" s="51">
        <v>11000</v>
      </c>
      <c r="N20" s="51"/>
      <c r="O20" s="51" t="s">
        <v>356</v>
      </c>
      <c r="P20" s="51"/>
      <c r="Q20" s="51">
        <v>11000</v>
      </c>
      <c r="R20" s="51"/>
    </row>
    <row r="21" spans="7:18">
      <c r="L21" s="51"/>
      <c r="M21" s="51"/>
      <c r="N21" s="51"/>
      <c r="O21" s="51"/>
      <c r="P21" s="51"/>
      <c r="Q21" s="51"/>
      <c r="R21" s="51"/>
    </row>
    <row r="22" spans="7:18">
      <c r="G22" s="119" t="s">
        <v>384</v>
      </c>
      <c r="H22" s="119"/>
      <c r="L22" s="51"/>
      <c r="M22" s="51"/>
      <c r="N22" s="51"/>
      <c r="O22" s="51"/>
      <c r="P22" s="51"/>
      <c r="Q22" s="51"/>
      <c r="R22" s="51"/>
    </row>
    <row r="23" spans="7:18">
      <c r="G23" t="s">
        <v>368</v>
      </c>
      <c r="L23" s="51"/>
      <c r="M23" s="51"/>
      <c r="N23" s="51" t="s">
        <v>369</v>
      </c>
      <c r="O23" s="51"/>
      <c r="P23" s="51"/>
      <c r="Q23" s="51"/>
      <c r="R23" s="51"/>
    </row>
    <row r="24" spans="7:18">
      <c r="G24" t="s">
        <v>20</v>
      </c>
      <c r="H24" t="s">
        <v>206</v>
      </c>
      <c r="I24" t="s">
        <v>22</v>
      </c>
      <c r="J24" t="s">
        <v>96</v>
      </c>
      <c r="K24" t="s">
        <v>96</v>
      </c>
      <c r="L24" s="51" t="s">
        <v>17</v>
      </c>
      <c r="M24" s="51" t="s">
        <v>19</v>
      </c>
      <c r="N24" s="51" t="s">
        <v>22</v>
      </c>
      <c r="O24" s="51" t="s">
        <v>96</v>
      </c>
      <c r="P24" s="51" t="s">
        <v>96</v>
      </c>
      <c r="Q24" s="51" t="s">
        <v>17</v>
      </c>
      <c r="R24" s="51" t="s">
        <v>19</v>
      </c>
    </row>
    <row r="25" spans="7:18">
      <c r="I25" s="8">
        <v>44135</v>
      </c>
      <c r="J25" t="s">
        <v>348</v>
      </c>
      <c r="L25" s="51"/>
      <c r="M25" s="51">
        <v>20000</v>
      </c>
      <c r="N25" s="51"/>
      <c r="O25" s="51"/>
      <c r="P25" s="51" t="s">
        <v>372</v>
      </c>
      <c r="Q25" s="51"/>
      <c r="R25" s="51">
        <v>20000</v>
      </c>
    </row>
    <row r="26" spans="7:18">
      <c r="J26" t="s">
        <v>385</v>
      </c>
      <c r="K26" t="s">
        <v>350</v>
      </c>
      <c r="L26" s="51">
        <v>0</v>
      </c>
      <c r="M26" s="51"/>
      <c r="N26" s="51"/>
      <c r="O26" s="51" t="s">
        <v>385</v>
      </c>
      <c r="P26" s="51" t="s">
        <v>386</v>
      </c>
      <c r="Q26" s="51">
        <v>0</v>
      </c>
      <c r="R26" s="51"/>
    </row>
    <row r="27" spans="7:18">
      <c r="K27" t="s">
        <v>382</v>
      </c>
      <c r="L27" s="51">
        <v>0</v>
      </c>
      <c r="M27" s="51"/>
      <c r="N27" s="51"/>
      <c r="O27" s="51"/>
      <c r="P27" s="51" t="s">
        <v>383</v>
      </c>
      <c r="Q27" s="51">
        <v>0</v>
      </c>
      <c r="R27" s="51"/>
    </row>
    <row r="28" spans="7:18">
      <c r="K28" t="s">
        <v>352</v>
      </c>
      <c r="L28" s="51">
        <v>0</v>
      </c>
      <c r="M28" s="124">
        <v>0</v>
      </c>
      <c r="N28" s="51"/>
      <c r="O28" s="51"/>
      <c r="P28" s="51" t="s">
        <v>338</v>
      </c>
      <c r="Q28" s="124">
        <v>0</v>
      </c>
      <c r="R28" s="124">
        <v>0</v>
      </c>
    </row>
    <row r="29" spans="7:18">
      <c r="J29" t="s">
        <v>387</v>
      </c>
      <c r="L29" s="51"/>
      <c r="M29" s="51">
        <v>20000</v>
      </c>
      <c r="N29" s="51"/>
      <c r="O29" s="51" t="s">
        <v>343</v>
      </c>
      <c r="P29" s="51"/>
      <c r="Q29" s="51"/>
      <c r="R29" s="51">
        <v>20000</v>
      </c>
    </row>
    <row r="30" spans="7:18">
      <c r="J30" t="s">
        <v>388</v>
      </c>
      <c r="K30" t="s">
        <v>354</v>
      </c>
      <c r="L30" s="51"/>
      <c r="M30" s="124">
        <v>0</v>
      </c>
      <c r="N30" s="51"/>
      <c r="O30" s="51"/>
      <c r="P30" s="51"/>
      <c r="Q30" s="51"/>
      <c r="R30" s="51"/>
    </row>
    <row r="31" spans="7:18">
      <c r="J31" t="s">
        <v>389</v>
      </c>
      <c r="L31" s="51"/>
      <c r="M31" s="51">
        <v>20000</v>
      </c>
      <c r="N31" s="51"/>
      <c r="O31" s="51"/>
      <c r="P31" s="51"/>
      <c r="Q31" s="51"/>
      <c r="R31" s="51"/>
    </row>
    <row r="32" spans="7:18">
      <c r="L32" s="51"/>
      <c r="M32" s="51"/>
      <c r="N32" s="51"/>
      <c r="O32" s="51"/>
      <c r="P32" s="51"/>
      <c r="Q32" s="51"/>
      <c r="R32" s="51"/>
    </row>
    <row r="33" spans="7:18">
      <c r="G33" s="119" t="s">
        <v>390</v>
      </c>
      <c r="H33" s="119"/>
      <c r="L33" s="51"/>
      <c r="M33" s="51"/>
      <c r="N33" s="51"/>
      <c r="O33" s="51"/>
      <c r="P33" s="51"/>
      <c r="Q33" s="51"/>
      <c r="R33" s="51"/>
    </row>
    <row r="34" spans="7:18">
      <c r="G34" t="s">
        <v>368</v>
      </c>
      <c r="L34" s="51"/>
      <c r="M34" s="51"/>
      <c r="N34" s="51"/>
      <c r="O34" s="51"/>
      <c r="P34" s="51"/>
      <c r="Q34" s="51"/>
      <c r="R34" s="51"/>
    </row>
    <row r="35" spans="7:18">
      <c r="G35" t="s">
        <v>20</v>
      </c>
      <c r="H35" t="s">
        <v>206</v>
      </c>
      <c r="I35" t="s">
        <v>22</v>
      </c>
      <c r="J35" t="s">
        <v>96</v>
      </c>
      <c r="K35" t="s">
        <v>96</v>
      </c>
      <c r="L35" s="51" t="s">
        <v>17</v>
      </c>
      <c r="M35" s="51" t="s">
        <v>19</v>
      </c>
      <c r="N35" s="51"/>
      <c r="O35" s="51"/>
      <c r="P35" s="51"/>
      <c r="Q35" s="51"/>
      <c r="R35" s="51"/>
    </row>
    <row r="36" spans="7:18">
      <c r="I36" s="8">
        <v>44135</v>
      </c>
      <c r="J36" t="s">
        <v>358</v>
      </c>
      <c r="L36" s="51"/>
      <c r="M36" s="51">
        <v>12000</v>
      </c>
      <c r="N36" s="51"/>
      <c r="O36" s="51"/>
      <c r="P36" s="51"/>
      <c r="Q36" s="51"/>
      <c r="R36" s="51"/>
    </row>
    <row r="37" spans="7:18">
      <c r="J37" t="s">
        <v>388</v>
      </c>
      <c r="K37" s="123" t="s">
        <v>389</v>
      </c>
      <c r="L37" s="51"/>
      <c r="M37" s="124">
        <v>20000</v>
      </c>
      <c r="N37" s="51"/>
      <c r="O37" s="51"/>
      <c r="P37" s="51"/>
      <c r="Q37" s="51"/>
      <c r="R37" s="51"/>
    </row>
    <row r="38" spans="7:18">
      <c r="J38" t="s">
        <v>391</v>
      </c>
      <c r="L38" s="51"/>
      <c r="M38" s="51">
        <v>32000</v>
      </c>
      <c r="N38" s="51"/>
      <c r="O38" s="51"/>
      <c r="P38" s="51"/>
      <c r="Q38" s="51"/>
      <c r="R38" s="51"/>
    </row>
    <row r="39" spans="7:18">
      <c r="J39" t="s">
        <v>385</v>
      </c>
      <c r="K39" t="s">
        <v>392</v>
      </c>
      <c r="L39" s="51"/>
      <c r="M39" s="124">
        <v>11000</v>
      </c>
      <c r="N39" s="51"/>
      <c r="O39" s="51"/>
      <c r="P39" s="51"/>
      <c r="Q39" s="51"/>
      <c r="R39" s="51"/>
    </row>
    <row r="40" spans="7:18">
      <c r="J40" t="s">
        <v>356</v>
      </c>
      <c r="L40" s="51"/>
      <c r="M40" s="51">
        <v>21000</v>
      </c>
      <c r="N40" s="51"/>
      <c r="O40" s="51"/>
      <c r="P40" s="51"/>
      <c r="Q40" s="51"/>
      <c r="R40" s="51"/>
    </row>
  </sheetData>
  <mergeCells count="2">
    <mergeCell ref="G22:H22"/>
    <mergeCell ref="G33:H33"/>
  </mergeCells>
  <pageMargins left="0.7" right="0.7" top="0.75" bottom="0.75" header="0.3" footer="0.3"/>
  <legacy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F0E4-1437-4BCB-88B7-63D370BE8DC4}">
  <dimension ref="A2:O11"/>
  <sheetViews>
    <sheetView workbookViewId="0">
      <selection activeCell="A14" sqref="A14"/>
    </sheetView>
  </sheetViews>
  <sheetFormatPr defaultRowHeight="16.5"/>
  <cols>
    <col min="1" max="1" width="16.25" bestFit="1" customWidth="1"/>
    <col min="2" max="2" width="10.125" bestFit="1" customWidth="1"/>
    <col min="17" max="17" width="15.125" bestFit="1" customWidth="1"/>
  </cols>
  <sheetData>
    <row r="2" spans="1:15">
      <c r="A2" t="s">
        <v>266</v>
      </c>
    </row>
    <row r="3" spans="1:15">
      <c r="A3" t="s">
        <v>393</v>
      </c>
    </row>
    <row r="4" spans="1:15" ht="33.75">
      <c r="A4" s="116" t="s">
        <v>394</v>
      </c>
      <c r="C4" t="s">
        <v>1</v>
      </c>
      <c r="J4" t="s">
        <v>5</v>
      </c>
    </row>
    <row r="5" spans="1:15" ht="33.75">
      <c r="A5" s="116" t="s">
        <v>395</v>
      </c>
      <c r="C5" t="s">
        <v>343</v>
      </c>
      <c r="D5" s="55">
        <v>100000</v>
      </c>
      <c r="F5" s="55">
        <v>180000</v>
      </c>
      <c r="G5" s="55">
        <v>140000</v>
      </c>
      <c r="H5" s="55">
        <v>120000</v>
      </c>
      <c r="J5" t="s">
        <v>343</v>
      </c>
      <c r="K5" s="55">
        <v>100000</v>
      </c>
      <c r="L5" s="55">
        <v>180000</v>
      </c>
      <c r="M5" s="55">
        <v>180000</v>
      </c>
      <c r="N5" s="55">
        <v>140000</v>
      </c>
      <c r="O5" s="55">
        <v>120000</v>
      </c>
    </row>
    <row r="6" spans="1:15" ht="33.75">
      <c r="A6" s="116" t="s">
        <v>395</v>
      </c>
      <c r="C6" t="s">
        <v>358</v>
      </c>
      <c r="D6" s="55">
        <v>30000</v>
      </c>
      <c r="E6" s="55">
        <v>40000</v>
      </c>
      <c r="G6" s="55">
        <v>30000</v>
      </c>
      <c r="J6" t="s">
        <v>358</v>
      </c>
      <c r="K6" s="55">
        <v>30000</v>
      </c>
      <c r="L6" s="55">
        <v>40000</v>
      </c>
      <c r="M6" s="55">
        <v>70000</v>
      </c>
      <c r="N6" s="55">
        <v>30000</v>
      </c>
      <c r="O6" s="55">
        <v>50000</v>
      </c>
    </row>
    <row r="7" spans="1:15" ht="33.75">
      <c r="A7" s="116" t="s">
        <v>395</v>
      </c>
      <c r="C7" t="s">
        <v>387</v>
      </c>
      <c r="D7" s="55">
        <v>60000</v>
      </c>
      <c r="F7" s="55">
        <v>120000</v>
      </c>
      <c r="G7" s="55">
        <v>80000</v>
      </c>
      <c r="H7" s="55">
        <v>110000</v>
      </c>
      <c r="J7" t="s">
        <v>387</v>
      </c>
      <c r="K7" s="55">
        <v>60000</v>
      </c>
      <c r="L7" s="55">
        <v>130000</v>
      </c>
      <c r="M7" s="55">
        <v>120000</v>
      </c>
      <c r="N7" s="55">
        <v>80000</v>
      </c>
      <c r="O7" s="55">
        <v>110000</v>
      </c>
    </row>
    <row r="8" spans="1:15" ht="33.75">
      <c r="A8" s="116" t="s">
        <v>395</v>
      </c>
      <c r="C8" t="s">
        <v>391</v>
      </c>
      <c r="F8" s="55">
        <v>190000</v>
      </c>
      <c r="J8" t="s">
        <v>391</v>
      </c>
      <c r="K8" s="55">
        <v>90000</v>
      </c>
      <c r="L8" s="55">
        <v>170000</v>
      </c>
      <c r="M8" s="55">
        <v>190000</v>
      </c>
      <c r="N8" s="55">
        <v>110000</v>
      </c>
      <c r="O8" s="55">
        <v>160000</v>
      </c>
    </row>
    <row r="9" spans="1:15" ht="33.75">
      <c r="A9" s="116" t="s">
        <v>395</v>
      </c>
      <c r="C9" t="s">
        <v>357</v>
      </c>
      <c r="D9" s="55">
        <v>24000</v>
      </c>
      <c r="E9" s="55">
        <v>30000</v>
      </c>
      <c r="H9" s="55">
        <v>70000</v>
      </c>
      <c r="J9" t="s">
        <v>357</v>
      </c>
      <c r="K9" s="55">
        <v>24000</v>
      </c>
      <c r="L9" s="55">
        <v>30000</v>
      </c>
      <c r="M9" s="55">
        <v>40000</v>
      </c>
      <c r="N9" s="55">
        <v>20000</v>
      </c>
      <c r="O9" s="55">
        <v>70000</v>
      </c>
    </row>
    <row r="10" spans="1:15">
      <c r="C10" t="s">
        <v>356</v>
      </c>
      <c r="E10" s="55">
        <v>140000</v>
      </c>
      <c r="J10" t="s">
        <v>356</v>
      </c>
      <c r="K10" s="55">
        <v>66000</v>
      </c>
      <c r="L10" s="55">
        <v>140000</v>
      </c>
      <c r="M10" s="55">
        <v>150000</v>
      </c>
      <c r="N10" s="55">
        <v>90000</v>
      </c>
      <c r="O10" s="55">
        <v>90000</v>
      </c>
    </row>
    <row r="11" spans="1:15">
      <c r="C11" t="s">
        <v>344</v>
      </c>
      <c r="E11" s="55">
        <v>40000</v>
      </c>
      <c r="F11" s="55">
        <v>30000</v>
      </c>
      <c r="G11" s="55">
        <v>50000</v>
      </c>
      <c r="H11" s="55">
        <v>30000</v>
      </c>
      <c r="J11" t="s">
        <v>344</v>
      </c>
      <c r="K11" s="55">
        <v>34000</v>
      </c>
      <c r="L11" s="55">
        <v>40000</v>
      </c>
      <c r="M11" s="55">
        <v>30000</v>
      </c>
      <c r="N11" s="55">
        <v>50000</v>
      </c>
      <c r="O11" s="55">
        <v>30000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16332-44DA-4258-BB33-8601CC4AF7AC}">
  <dimension ref="A1:J11"/>
  <sheetViews>
    <sheetView workbookViewId="0">
      <selection activeCell="L9" sqref="L9"/>
    </sheetView>
  </sheetViews>
  <sheetFormatPr defaultRowHeight="16.5"/>
  <cols>
    <col min="1" max="1" width="18" bestFit="1" customWidth="1"/>
    <col min="3" max="3" width="16.25" bestFit="1" customWidth="1"/>
    <col min="4" max="4" width="10.625" bestFit="1" customWidth="1"/>
    <col min="6" max="6" width="10.125" bestFit="1" customWidth="1"/>
    <col min="9" max="10" width="10.625" bestFit="1" customWidth="1"/>
  </cols>
  <sheetData>
    <row r="1" spans="1:10">
      <c r="A1" t="s">
        <v>1</v>
      </c>
    </row>
    <row r="2" spans="1:10">
      <c r="A2" t="s">
        <v>277</v>
      </c>
      <c r="F2" t="s">
        <v>105</v>
      </c>
    </row>
    <row r="3" spans="1:10">
      <c r="A3" s="8">
        <v>44114</v>
      </c>
      <c r="C3" t="s">
        <v>396</v>
      </c>
      <c r="D3" s="43">
        <v>200</v>
      </c>
      <c r="F3" t="s">
        <v>22</v>
      </c>
      <c r="G3" s="115" t="s">
        <v>96</v>
      </c>
      <c r="H3" s="115"/>
      <c r="I3" t="s">
        <v>17</v>
      </c>
      <c r="J3" t="s">
        <v>19</v>
      </c>
    </row>
    <row r="4" spans="1:10">
      <c r="A4" t="s">
        <v>397</v>
      </c>
      <c r="C4" t="s">
        <v>398</v>
      </c>
      <c r="D4" s="43">
        <v>1000</v>
      </c>
      <c r="F4" s="8">
        <v>44124</v>
      </c>
      <c r="G4" t="s">
        <v>29</v>
      </c>
      <c r="I4" s="55">
        <f>$D$8-$D$9</f>
        <v>128000</v>
      </c>
      <c r="J4" s="55"/>
    </row>
    <row r="5" spans="1:10">
      <c r="A5" t="s">
        <v>399</v>
      </c>
      <c r="C5" t="s">
        <v>400</v>
      </c>
      <c r="D5" s="43">
        <v>0.2</v>
      </c>
      <c r="G5" t="s">
        <v>338</v>
      </c>
      <c r="I5" s="55">
        <f>$D$8*$D$6</f>
        <v>32000</v>
      </c>
      <c r="J5" s="55"/>
    </row>
    <row r="6" spans="1:10">
      <c r="A6" t="s">
        <v>401</v>
      </c>
      <c r="C6" t="s">
        <v>402</v>
      </c>
      <c r="D6" s="43">
        <v>0.2</v>
      </c>
      <c r="H6" t="s">
        <v>30</v>
      </c>
      <c r="I6" s="55"/>
      <c r="J6" s="55">
        <f>$D$7*(1-$D$5)</f>
        <v>160000</v>
      </c>
    </row>
    <row r="7" spans="1:10">
      <c r="A7" t="s">
        <v>403</v>
      </c>
      <c r="C7" t="s">
        <v>404</v>
      </c>
      <c r="D7" s="43">
        <f>$D$3*$D$4</f>
        <v>200000</v>
      </c>
    </row>
    <row r="8" spans="1:10">
      <c r="C8" t="s">
        <v>405</v>
      </c>
      <c r="D8" s="43">
        <f>$D$7*(1-$D$5)</f>
        <v>160000</v>
      </c>
    </row>
    <row r="9" spans="1:10">
      <c r="A9" t="s">
        <v>340</v>
      </c>
      <c r="C9" t="s">
        <v>338</v>
      </c>
      <c r="D9" s="43">
        <f>$D$8*$D$6</f>
        <v>32000</v>
      </c>
    </row>
    <row r="10" spans="1:10">
      <c r="A10" s="8">
        <v>44124</v>
      </c>
      <c r="C10" t="s">
        <v>29</v>
      </c>
      <c r="D10" s="43">
        <f>$D$8-$D$9</f>
        <v>128000</v>
      </c>
    </row>
    <row r="11" spans="1:10">
      <c r="A11" t="s">
        <v>94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BC8-C1F3-47E2-A6C3-0C488E808FB1}">
  <dimension ref="C1:AE6"/>
  <sheetViews>
    <sheetView topLeftCell="M1" workbookViewId="0">
      <selection activeCell="N10" sqref="N10"/>
    </sheetView>
  </sheetViews>
  <sheetFormatPr defaultRowHeight="16.5"/>
  <cols>
    <col min="14" max="14" width="9.625" bestFit="1" customWidth="1"/>
    <col min="16" max="19" width="9.625" bestFit="1" customWidth="1"/>
    <col min="21" max="21" width="9.5" bestFit="1" customWidth="1"/>
    <col min="22" max="25" width="9.625" bestFit="1" customWidth="1"/>
  </cols>
  <sheetData>
    <row r="1" spans="3:31">
      <c r="C1" t="s">
        <v>1</v>
      </c>
      <c r="M1" t="s">
        <v>5</v>
      </c>
    </row>
    <row r="2" spans="3:31">
      <c r="M2" t="s">
        <v>42</v>
      </c>
      <c r="S2" t="s">
        <v>372</v>
      </c>
      <c r="T2" t="s">
        <v>406</v>
      </c>
      <c r="U2" t="s">
        <v>406</v>
      </c>
      <c r="V2" t="s">
        <v>407</v>
      </c>
      <c r="Z2" t="s">
        <v>381</v>
      </c>
    </row>
    <row r="3" spans="3:31">
      <c r="C3" t="s">
        <v>42</v>
      </c>
      <c r="D3" t="s">
        <v>372</v>
      </c>
      <c r="E3" t="s">
        <v>358</v>
      </c>
      <c r="F3" t="s">
        <v>348</v>
      </c>
      <c r="G3" t="s">
        <v>357</v>
      </c>
      <c r="H3" t="s">
        <v>356</v>
      </c>
      <c r="I3" t="s">
        <v>408</v>
      </c>
      <c r="J3" t="s">
        <v>409</v>
      </c>
      <c r="K3" t="s">
        <v>410</v>
      </c>
      <c r="N3" t="s">
        <v>372</v>
      </c>
      <c r="O3" t="s">
        <v>358</v>
      </c>
      <c r="P3" t="s">
        <v>348</v>
      </c>
      <c r="Q3" t="s">
        <v>357</v>
      </c>
      <c r="R3" t="s">
        <v>356</v>
      </c>
      <c r="S3" t="s">
        <v>408</v>
      </c>
      <c r="T3" t="s">
        <v>409</v>
      </c>
      <c r="U3" t="s">
        <v>410</v>
      </c>
      <c r="V3" t="s">
        <v>391</v>
      </c>
      <c r="W3" t="s">
        <v>389</v>
      </c>
      <c r="X3" t="s">
        <v>387</v>
      </c>
      <c r="Y3" t="s">
        <v>343</v>
      </c>
      <c r="Z3" t="s">
        <v>337</v>
      </c>
      <c r="AA3" t="s">
        <v>383</v>
      </c>
      <c r="AB3" t="s">
        <v>338</v>
      </c>
      <c r="AC3" t="s">
        <v>350</v>
      </c>
      <c r="AD3" t="s">
        <v>382</v>
      </c>
      <c r="AE3" t="s">
        <v>352</v>
      </c>
    </row>
    <row r="4" spans="3:31">
      <c r="C4">
        <v>18</v>
      </c>
      <c r="E4">
        <v>4000</v>
      </c>
      <c r="G4">
        <v>2800</v>
      </c>
      <c r="H4">
        <v>12000</v>
      </c>
      <c r="I4">
        <v>11200</v>
      </c>
      <c r="K4">
        <v>4600</v>
      </c>
      <c r="M4">
        <v>18</v>
      </c>
      <c r="N4" s="51">
        <v>23200</v>
      </c>
      <c r="O4" s="51">
        <v>4000</v>
      </c>
      <c r="P4" s="51">
        <v>10800</v>
      </c>
      <c r="Q4" s="51">
        <v>2800</v>
      </c>
      <c r="R4" s="51">
        <v>12000</v>
      </c>
      <c r="S4" s="51">
        <v>11200</v>
      </c>
      <c r="T4" s="51">
        <v>6600</v>
      </c>
      <c r="U4" s="51">
        <v>4600</v>
      </c>
      <c r="V4" s="51">
        <v>14800</v>
      </c>
      <c r="W4" s="51"/>
      <c r="X4" s="51">
        <v>10800</v>
      </c>
      <c r="Y4" s="51">
        <v>23200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3:31">
      <c r="C5">
        <v>19</v>
      </c>
      <c r="D5">
        <v>25400</v>
      </c>
      <c r="F5">
        <v>14000</v>
      </c>
      <c r="J5">
        <v>4500</v>
      </c>
      <c r="K5">
        <v>4200</v>
      </c>
      <c r="M5">
        <v>19</v>
      </c>
      <c r="N5" s="51">
        <v>25400</v>
      </c>
      <c r="O5" s="51">
        <v>2800</v>
      </c>
      <c r="P5" s="51">
        <v>14000</v>
      </c>
      <c r="Q5" s="51">
        <v>100</v>
      </c>
      <c r="R5" s="51">
        <v>16700</v>
      </c>
      <c r="S5" s="51">
        <v>8700</v>
      </c>
      <c r="T5" s="51">
        <v>4500</v>
      </c>
      <c r="U5" s="51">
        <v>4200</v>
      </c>
      <c r="V5" s="51"/>
      <c r="W5" s="51">
        <v>18200</v>
      </c>
      <c r="X5" s="51"/>
      <c r="Y5" s="51">
        <v>25400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3:31">
      <c r="C6">
        <v>20</v>
      </c>
      <c r="G6">
        <v>17000</v>
      </c>
      <c r="H6">
        <v>10000</v>
      </c>
      <c r="I6">
        <v>4000</v>
      </c>
      <c r="J6">
        <v>5600</v>
      </c>
      <c r="M6">
        <v>20</v>
      </c>
      <c r="N6" s="51">
        <v>14000</v>
      </c>
      <c r="O6" s="51">
        <v>100</v>
      </c>
      <c r="P6" s="51">
        <v>26900</v>
      </c>
      <c r="Q6" s="51">
        <v>17000</v>
      </c>
      <c r="R6" s="51">
        <v>10000</v>
      </c>
      <c r="S6" s="51">
        <v>4000</v>
      </c>
      <c r="T6" s="51">
        <v>5600</v>
      </c>
      <c r="U6" s="51">
        <v>-1600</v>
      </c>
      <c r="V6" s="51">
        <v>27000</v>
      </c>
      <c r="W6" s="51"/>
      <c r="X6" s="51"/>
      <c r="Y6" s="51">
        <v>14000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2024-02-04T12:35:09Z</dcterms:modified>
  <cp:category/>
  <cp:contentStatus/>
</cp:coreProperties>
</file>