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4"/>
  <workbookPr defaultThemeVersion="166925"/>
  <xr:revisionPtr revIDLastSave="3960" documentId="11_2F206C6948C74EE3E979BAFA89738C9863138395" xr6:coauthVersionLast="47" xr6:coauthVersionMax="47" xr10:uidLastSave="{E5A85F79-B7DB-428C-AD2A-FFA6BAD52B6F}"/>
  <bookViews>
    <workbookView xWindow="240" yWindow="105" windowWidth="14805" windowHeight="8010" firstSheet="44" activeTab="30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6" r:id="rId22"/>
    <sheet name="B2-5" sheetId="7" r:id="rId23"/>
    <sheet name="A3-1" sheetId="8" r:id="rId24"/>
    <sheet name="A3-2" sheetId="23" r:id="rId25"/>
    <sheet name="A3-3" sheetId="2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27" r:id="rId32"/>
    <sheet name="B3-2" sheetId="28" r:id="rId33"/>
    <sheet name="B3-3" sheetId="29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46" r:id="rId42"/>
    <sheet name="A4-2" sheetId="47" r:id="rId43"/>
    <sheet name="A4-3" sheetId="48" r:id="rId44"/>
    <sheet name="A4-4" sheetId="49" r:id="rId45"/>
    <sheet name="A4-5" sheetId="50" r:id="rId46"/>
    <sheet name="A4-6" sheetId="51" r:id="rId47"/>
    <sheet name="A4-7" sheetId="54" r:id="rId48"/>
    <sheet name="A4-8" sheetId="52" r:id="rId49"/>
    <sheet name="A4-9" sheetId="53" r:id="rId5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55" l="1"/>
  <c r="B87" i="55"/>
  <c r="B86" i="55"/>
  <c r="B85" i="55"/>
  <c r="B84" i="55"/>
  <c r="B83" i="55"/>
  <c r="C82" i="55"/>
  <c r="C80" i="55"/>
  <c r="C79" i="55"/>
  <c r="C78" i="55"/>
  <c r="C77" i="55"/>
  <c r="C88" i="55" s="1"/>
  <c r="B76" i="55"/>
  <c r="B75" i="55"/>
  <c r="B88" i="55" s="1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F9" i="26"/>
  <c r="G10" i="26"/>
  <c r="G12" i="26"/>
  <c r="G15" i="26"/>
  <c r="F15" i="26"/>
  <c r="F8" i="26"/>
  <c r="C43" i="31"/>
  <c r="C34" i="31"/>
  <c r="B33" i="31"/>
  <c r="B43" i="31" s="1"/>
  <c r="Q18" i="29"/>
  <c r="P7" i="29"/>
  <c r="Q16" i="28"/>
  <c r="P15" i="28"/>
  <c r="P7" i="28"/>
  <c r="P17" i="27"/>
  <c r="Q18" i="27"/>
  <c r="P7" i="27"/>
  <c r="Q16" i="25"/>
  <c r="P7" i="25"/>
  <c r="Q18" i="23"/>
  <c r="P7" i="23"/>
  <c r="Q16" i="8"/>
  <c r="P7" i="8"/>
  <c r="G8" i="17"/>
  <c r="X7" i="17"/>
  <c r="V6" i="17"/>
  <c r="B4" i="8"/>
  <c r="AJ3" i="6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</calcChain>
</file>

<file path=xl/sharedStrings.xml><?xml version="1.0" encoding="utf-8"?>
<sst xmlns="http://schemas.openxmlformats.org/spreadsheetml/2006/main" count="993" uniqueCount="239">
  <si>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</si>
  <si>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</si>
  <si>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</si>
  <si>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</si>
  <si>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</si>
  <si>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</si>
  <si>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</si>
  <si>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</si>
  <si>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</si>
  <si>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</si>
  <si>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</si>
  <si>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</si>
  <si>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</si>
  <si>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</si>
  <si>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</si>
  <si>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</si>
  <si>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</si>
  <si>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</si>
  <si>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</si>
  <si>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</si>
  <si>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</si>
  <si>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</si>
  <si>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</si>
  <si>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</si>
  <si>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</si>
  <si>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</si>
  <si>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</si>
  <si>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</si>
  <si>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</si>
  <si>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</si>
  <si>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</si>
  <si>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</si>
  <si>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</si>
  <si>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</si>
  <si>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</si>
  <si>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</si>
  <si>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</si>
  <si>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</si>
  <si>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</si>
  <si>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</si>
  <si>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</si>
  <si>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</si>
  <si>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</si>
  <si>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</si>
  <si>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</si>
  <si>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</si>
  <si>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</si>
  <si>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</si>
  <si>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</si>
  <si>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</si>
  <si>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</si>
  <si>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</si>
  <si>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</si>
  <si>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</si>
  <si>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</si>
  <si>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</si>
  <si>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</si>
  <si>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</si>
  <si>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</si>
  <si>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</si>
  <si>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</si>
  <si>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</si>
  <si>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</si>
  <si>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</si>
  <si>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</si>
  <si>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</si>
  <si>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</si>
  <si>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</si>
  <si>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</si>
  <si>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</si>
  <si>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</si>
  <si>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</si>
  <si>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</si>
  <si>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</si>
  <si>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</si>
  <si>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</si>
  <si>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</si>
  <si>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</si>
  <si>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</si>
  <si>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</si>
  <si>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</si>
  <si>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</si>
  <si>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</si>
  <si>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</si>
  <si>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</si>
  <si>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</si>
  <si>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</si>
  <si>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</si>
  <si>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</si>
  <si>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</si>
  <si>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</si>
  <si>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</si>
  <si>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</si>
  <si>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</si>
  <si>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佣金收入</t>
  </si>
  <si>
    <t>廣告費</t>
  </si>
  <si>
    <t>水電費</t>
  </si>
  <si>
    <t>應付費用</t>
  </si>
  <si>
    <t>應付票據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</si>
  <si>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</si>
  <si>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</si>
  <si>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</si>
  <si>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</si>
  <si>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</si>
  <si>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</si>
  <si>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</si>
  <si>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</si>
  <si>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T字形</t>
  </si>
  <si>
    <t>試算表</t>
  </si>
  <si>
    <t>三德貿易行</t>
  </si>
  <si>
    <t>2021/2/31</t>
  </si>
  <si>
    <t>應付設備款</t>
  </si>
  <si>
    <t>會計項目</t>
  </si>
  <si>
    <t>借方餘額</t>
  </si>
  <si>
    <t>貸方餘額</t>
  </si>
  <si>
    <t>應收傭金</t>
  </si>
  <si>
    <t>保險費</t>
  </si>
  <si>
    <t>文具用品</t>
  </si>
  <si>
    <t>辦公費用</t>
  </si>
  <si>
    <t>傭金收入</t>
  </si>
  <si>
    <t>中興行</t>
  </si>
  <si>
    <t>應付票據(本票)</t>
  </si>
  <si>
    <t>運輸設備費用</t>
  </si>
  <si>
    <t>應付文具用品費用</t>
  </si>
  <si>
    <t>應收運費</t>
  </si>
  <si>
    <t>運費收入</t>
  </si>
  <si>
    <t>金欣洗衣店</t>
  </si>
  <si>
    <t>應付物料</t>
  </si>
  <si>
    <t>洗衣設備</t>
  </si>
  <si>
    <t>物料</t>
  </si>
  <si>
    <t>應收洗衣收入</t>
  </si>
  <si>
    <t>洗衣收入</t>
  </si>
  <si>
    <t>錯誤試算表</t>
  </si>
  <si>
    <t>更正後的試算表</t>
  </si>
  <si>
    <t>台東商店</t>
  </si>
  <si>
    <t>合計</t>
  </si>
  <si>
    <t>1th</t>
  </si>
  <si>
    <t>電費</t>
  </si>
  <si>
    <t>2th</t>
  </si>
  <si>
    <t>跳過</t>
  </si>
  <si>
    <t>分錄</t>
  </si>
  <si>
    <t>A2-5</t>
  </si>
  <si>
    <t>應收洗車費用</t>
  </si>
  <si>
    <t>應付水電費</t>
  </si>
  <si>
    <t>約當現金(本票)</t>
  </si>
  <si>
    <t>洗車收入</t>
  </si>
  <si>
    <t>洗車設備費</t>
  </si>
  <si>
    <t>A3-8</t>
  </si>
  <si>
    <t>如上</t>
  </si>
  <si>
    <t>張氏洗車行</t>
  </si>
  <si>
    <t>國隆顧問社</t>
  </si>
  <si>
    <t>應付租金費用</t>
  </si>
  <si>
    <t>應收顧問費收入</t>
  </si>
  <si>
    <t>辦公設備費用</t>
  </si>
  <si>
    <t>文具用品費用</t>
  </si>
  <si>
    <t>顧問費收入</t>
  </si>
  <si>
    <t>旅費</t>
  </si>
  <si>
    <t>安全搬運行</t>
  </si>
  <si>
    <t>卡車運費</t>
  </si>
  <si>
    <t>應收運費收入</t>
  </si>
  <si>
    <t>卡車保險費</t>
  </si>
  <si>
    <t>交際費</t>
  </si>
  <si>
    <t xml:space="preserve"> 業主資金</t>
  </si>
  <si>
    <t>快潔清潔行</t>
  </si>
  <si>
    <t>應付房租</t>
  </si>
  <si>
    <t>應收票據(本票)</t>
  </si>
  <si>
    <t>辦公設備費</t>
  </si>
  <si>
    <t>應付房租收入</t>
  </si>
  <si>
    <t>服務費收入</t>
  </si>
  <si>
    <t>房租收入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</si>
  <si>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</si>
  <si>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</si>
  <si>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</si>
  <si>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</si>
  <si>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</si>
  <si>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</si>
  <si>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</si>
  <si>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</si>
  <si>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</si>
  <si>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</si>
  <si>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</si>
  <si>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</si>
  <si>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</si>
  <si>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</si>
  <si>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</si>
  <si>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</si>
  <si>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</si>
  <si>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</si>
  <si>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</si>
  <si>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</si>
  <si>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</si>
  <si>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</si>
  <si>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錯誤分錄</t>
  </si>
  <si>
    <t>分錄更正</t>
  </si>
  <si>
    <t>營業收入</t>
  </si>
  <si>
    <t>應付薪資</t>
  </si>
  <si>
    <t>預付保險費</t>
  </si>
  <si>
    <t>上年底</t>
  </si>
  <si>
    <t>租金收入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</si>
  <si>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</si>
  <si>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</si>
  <si>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</si>
  <si>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</si>
  <si>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</si>
  <si>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</si>
  <si>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</si>
  <si>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</si>
  <si>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預付租金</t>
  </si>
  <si>
    <t>累積折舊</t>
  </si>
  <si>
    <t>業務收入</t>
  </si>
  <si>
    <t>折舊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</si>
  <si>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</si>
  <si>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</si>
  <si>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</si>
  <si>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</si>
  <si>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</si>
  <si>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</si>
  <si>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</si>
  <si>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</si>
  <si>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</si>
  <si>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</si>
  <si>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</si>
  <si>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</si>
  <si>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預付租金費用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</si>
  <si>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</si>
  <si>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</si>
  <si>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</si>
  <si>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</si>
  <si>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</si>
  <si>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</si>
  <si>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</si>
  <si>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預收租金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</si>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</sst>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.00_);[Red]\(0.00\)"/>
  </numFmts>
  <fonts count="3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0" fontId="0" fillId="0" borderId="11" xfId="0" applyBorder="1"/>
    <xf numFmtId="176" fontId="0" fillId="0" borderId="12" xfId="0" applyNumberFormat="1" applyBorder="1"/>
    <xf numFmtId="176" fontId="0" fillId="0" borderId="13" xfId="0" applyNumberFormat="1" applyBorder="1"/>
    <xf numFmtId="176" fontId="0" fillId="0" borderId="8" xfId="0" applyNumberFormat="1" applyBorder="1"/>
    <xf numFmtId="176" fontId="0" fillId="0" borderId="14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4" xfId="0" applyNumberFormat="1" applyBorder="1"/>
    <xf numFmtId="177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7F68-2ADC-4C99-8B4E-2A2BE53EC042}">
  <dimension ref="A1:BL10"/>
  <sheetViews>
    <sheetView topLeftCell="AU1" workbookViewId="0">
      <selection activeCell="AY1" sqref="AY1:BB2"/>
    </sheetView>
  </sheetViews>
  <sheetFormatPr defaultRowHeight="16.5"/>
  <cols>
    <col min="1" max="1" width="16.125" bestFit="1" customWidth="1"/>
    <col min="3" max="3" width="16.125" bestFit="1" customWidth="1"/>
    <col min="6" max="6" width="10.125" bestFit="1" customWidth="1"/>
    <col min="8" max="8" width="14.375" bestFit="1" customWidth="1"/>
    <col min="11" max="11" width="13.5" bestFit="1" customWidth="1"/>
    <col min="13" max="13" width="10.125" bestFit="1" customWidth="1"/>
    <col min="16" max="16" width="11.75" bestFit="1" customWidth="1"/>
    <col min="18" max="18" width="10.125" bestFit="1" customWidth="1"/>
    <col min="21" max="21" width="12.375" bestFit="1" customWidth="1"/>
    <col min="33" max="33" width="14.375" bestFit="1" customWidth="1"/>
    <col min="38" max="38" width="13.5" bestFit="1" customWidth="1"/>
    <col min="51" max="51" width="15.375" bestFit="1" customWidth="1"/>
    <col min="58" max="58" width="13.5" bestFit="1" customWidth="1"/>
  </cols>
  <sheetData>
    <row r="1" spans="1:64" ht="15.75">
      <c r="A1" t="s">
        <v>29</v>
      </c>
      <c r="F1" t="s">
        <v>38</v>
      </c>
      <c r="K1" t="s">
        <v>30</v>
      </c>
      <c r="P1" t="s">
        <v>31</v>
      </c>
      <c r="U1" t="s">
        <v>94</v>
      </c>
      <c r="Z1" t="s">
        <v>95</v>
      </c>
      <c r="AE1" t="s">
        <v>96</v>
      </c>
      <c r="AJ1" t="s">
        <v>97</v>
      </c>
      <c r="AO1" t="s">
        <v>33</v>
      </c>
      <c r="AT1" t="s">
        <v>86</v>
      </c>
      <c r="AY1" t="s">
        <v>98</v>
      </c>
      <c r="BD1" t="s">
        <v>43</v>
      </c>
      <c r="BI1" t="s">
        <v>34</v>
      </c>
    </row>
    <row r="2" spans="1:64" ht="15.75">
      <c r="A2" s="2">
        <v>1000000</v>
      </c>
      <c r="B2" s="4">
        <v>1</v>
      </c>
      <c r="C2" s="3"/>
      <c r="D2" s="3"/>
      <c r="F2" s="2"/>
      <c r="G2" s="4"/>
      <c r="H2" s="2">
        <v>1000000</v>
      </c>
      <c r="I2" s="3">
        <v>1</v>
      </c>
      <c r="K2" s="2">
        <v>120000</v>
      </c>
      <c r="L2" s="4">
        <v>5</v>
      </c>
      <c r="M2" s="2"/>
      <c r="N2" s="3"/>
      <c r="P2" s="2">
        <v>850000</v>
      </c>
      <c r="Q2" s="4">
        <v>2</v>
      </c>
      <c r="R2" s="2"/>
      <c r="S2" s="3"/>
      <c r="U2" s="2"/>
      <c r="V2" s="4"/>
      <c r="W2" s="2">
        <v>160000</v>
      </c>
      <c r="X2" s="3">
        <v>4</v>
      </c>
      <c r="Z2" s="2">
        <v>20000</v>
      </c>
      <c r="AA2" s="4">
        <v>6</v>
      </c>
      <c r="AB2" s="2">
        <v>20000</v>
      </c>
      <c r="AC2" s="3">
        <v>7</v>
      </c>
      <c r="AE2" s="2">
        <v>20000</v>
      </c>
      <c r="AF2" s="4">
        <v>7</v>
      </c>
      <c r="AG2" s="2"/>
      <c r="AH2" s="3"/>
      <c r="AJ2" s="2"/>
      <c r="AK2" s="4"/>
      <c r="AL2" s="2">
        <v>9000</v>
      </c>
      <c r="AM2" s="3">
        <v>8</v>
      </c>
      <c r="AO2" s="2">
        <v>7000</v>
      </c>
      <c r="AP2" s="4">
        <v>9</v>
      </c>
      <c r="AQ2" s="2"/>
      <c r="AR2" s="3"/>
      <c r="AT2" s="2">
        <v>120000</v>
      </c>
      <c r="AU2" s="4">
        <v>14</v>
      </c>
      <c r="AV2" s="2"/>
      <c r="AW2" s="3"/>
      <c r="AY2" s="2"/>
      <c r="AZ2" s="4"/>
      <c r="BA2" s="2">
        <v>100000</v>
      </c>
      <c r="BB2" s="3">
        <v>11</v>
      </c>
      <c r="BD2" s="2">
        <v>10000</v>
      </c>
      <c r="BE2" s="4">
        <v>11</v>
      </c>
      <c r="BF2" s="2"/>
      <c r="BG2" s="3"/>
      <c r="BI2" s="2">
        <v>60000</v>
      </c>
      <c r="BJ2" s="4">
        <v>15</v>
      </c>
      <c r="BK2" s="2"/>
      <c r="BL2" s="3"/>
    </row>
    <row r="3" spans="1:64" ht="15.75">
      <c r="A3" s="1">
        <v>160000</v>
      </c>
      <c r="B3" s="5">
        <v>4</v>
      </c>
      <c r="C3" s="1"/>
      <c r="G3" s="5"/>
      <c r="H3" s="1">
        <v>120000</v>
      </c>
      <c r="I3">
        <v>3</v>
      </c>
      <c r="K3" s="1"/>
      <c r="L3" s="5"/>
      <c r="P3" s="1">
        <v>120000</v>
      </c>
      <c r="Q3" s="5">
        <v>3</v>
      </c>
      <c r="R3" s="1"/>
      <c r="U3" s="1"/>
      <c r="V3" s="5"/>
      <c r="Z3" s="1"/>
      <c r="AG3" s="1"/>
      <c r="AJ3" s="1">
        <f>AL2-7000</f>
        <v>2000</v>
      </c>
      <c r="AK3" s="5">
        <v>9</v>
      </c>
      <c r="AL3" s="1">
        <v>7000</v>
      </c>
      <c r="AM3">
        <v>9</v>
      </c>
      <c r="AQ3" s="1"/>
      <c r="BF3" s="1"/>
    </row>
    <row r="4" spans="1:64" ht="15.75">
      <c r="A4" s="1"/>
      <c r="B4" s="5"/>
      <c r="C4" s="1">
        <v>120000</v>
      </c>
      <c r="D4">
        <v>5</v>
      </c>
      <c r="F4" s="1"/>
      <c r="G4" s="5"/>
      <c r="H4" s="1">
        <v>7000</v>
      </c>
      <c r="I4">
        <v>10</v>
      </c>
      <c r="AJ4" s="1">
        <v>7000</v>
      </c>
      <c r="AK4" s="5">
        <v>10</v>
      </c>
      <c r="BD4" s="1"/>
    </row>
    <row r="5" spans="1:64" ht="15.75">
      <c r="A5" s="1"/>
      <c r="B5" s="5"/>
      <c r="C5" s="1">
        <v>20000</v>
      </c>
      <c r="D5">
        <v>6</v>
      </c>
      <c r="G5" s="5"/>
      <c r="H5" s="1">
        <v>300000</v>
      </c>
      <c r="I5">
        <v>12</v>
      </c>
    </row>
    <row r="6" spans="1:64" ht="15.75">
      <c r="A6" s="1">
        <v>30000</v>
      </c>
      <c r="B6" s="5">
        <v>12</v>
      </c>
    </row>
    <row r="7" spans="1:64" ht="15.75">
      <c r="A7" s="1"/>
      <c r="B7" s="5"/>
      <c r="C7" s="1">
        <v>120000</v>
      </c>
      <c r="D7">
        <v>14</v>
      </c>
    </row>
    <row r="8" spans="1:64" ht="15.75">
      <c r="A8" s="1"/>
      <c r="B8" s="5"/>
      <c r="C8" s="1">
        <v>60000</v>
      </c>
      <c r="D8">
        <v>15</v>
      </c>
    </row>
    <row r="9" spans="1:64" ht="15.75">
      <c r="A9" s="1"/>
    </row>
    <row r="10" spans="1:64" ht="15.75">
      <c r="C10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99</v>
      </c>
      <c r="C1" t="s">
        <v>29</v>
      </c>
      <c r="H1" t="s">
        <v>38</v>
      </c>
      <c r="M1" t="s">
        <v>100</v>
      </c>
      <c r="R1" t="s">
        <v>101</v>
      </c>
      <c r="W1" t="s">
        <v>102</v>
      </c>
    </row>
    <row r="2" spans="1:26">
      <c r="A2" t="s">
        <v>103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104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105</v>
      </c>
    </row>
    <row r="5" spans="1:26">
      <c r="A5" t="s">
        <v>106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4696-D8BF-4DC1-B1DC-D6979F885572}">
  <dimension ref="A1:AD28"/>
  <sheetViews>
    <sheetView workbookViewId="0">
      <selection activeCell="P4" sqref="P4"/>
    </sheetView>
  </sheetViews>
  <sheetFormatPr defaultRowHeight="16.5"/>
  <cols>
    <col min="1" max="1" width="9.25" bestFit="1" customWidth="1"/>
    <col min="2" max="2" width="13.5" bestFit="1" customWidth="1"/>
    <col min="4" max="4" width="9.25" bestFit="1" customWidth="1"/>
    <col min="8" max="8" width="11.75" bestFit="1" customWidth="1"/>
    <col min="15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109</v>
      </c>
      <c r="Q3" s="4"/>
    </row>
    <row r="4" spans="1:30">
      <c r="A4" s="7">
        <v>44228</v>
      </c>
      <c r="B4" s="2">
        <f>L4</f>
        <v>400000</v>
      </c>
      <c r="C4" s="4">
        <v>1</v>
      </c>
      <c r="D4" s="3"/>
      <c r="E4" s="3"/>
      <c r="F4" s="3"/>
      <c r="H4" s="3"/>
      <c r="I4" s="3"/>
      <c r="J4" s="4"/>
      <c r="K4" s="7">
        <v>44228</v>
      </c>
      <c r="L4" s="2">
        <v>400000</v>
      </c>
      <c r="M4" s="3">
        <v>1</v>
      </c>
      <c r="O4" s="14"/>
      <c r="P4" t="s">
        <v>108</v>
      </c>
      <c r="Q4" s="5"/>
    </row>
    <row r="5" spans="1:30">
      <c r="C5" s="5"/>
      <c r="D5" s="8">
        <v>44228</v>
      </c>
      <c r="E5" s="1">
        <v>3600</v>
      </c>
      <c r="F5">
        <v>2</v>
      </c>
      <c r="O5" s="26"/>
      <c r="P5" s="8" t="s">
        <v>110</v>
      </c>
      <c r="Q5" s="5"/>
      <c r="V5" s="8"/>
      <c r="W5" s="1"/>
      <c r="AC5" s="8"/>
      <c r="AD5" s="1"/>
    </row>
    <row r="6" spans="1:30">
      <c r="C6" s="5"/>
      <c r="D6" s="8">
        <v>44228</v>
      </c>
      <c r="E6" s="1">
        <v>120000</v>
      </c>
      <c r="F6">
        <v>2</v>
      </c>
      <c r="H6" t="s">
        <v>111</v>
      </c>
      <c r="O6" s="15" t="s">
        <v>112</v>
      </c>
      <c r="P6" s="3" t="s">
        <v>113</v>
      </c>
      <c r="Q6" s="4" t="s">
        <v>114</v>
      </c>
    </row>
    <row r="7" spans="1:30">
      <c r="C7" s="5"/>
      <c r="D7" s="8">
        <v>44229</v>
      </c>
      <c r="E7" s="1">
        <v>14000</v>
      </c>
      <c r="F7">
        <v>3</v>
      </c>
      <c r="H7" s="3"/>
      <c r="I7" s="3"/>
      <c r="J7" s="4"/>
      <c r="K7" s="7">
        <v>44229</v>
      </c>
      <c r="L7" s="2">
        <v>160000</v>
      </c>
      <c r="M7" s="3">
        <v>3</v>
      </c>
      <c r="O7" s="15" t="s">
        <v>29</v>
      </c>
      <c r="P7" s="25">
        <f>SUM(B4,B8)-SUM(E5,E6,E7,E9,E10)</f>
        <v>157400</v>
      </c>
      <c r="Q7" s="27"/>
    </row>
    <row r="8" spans="1:30">
      <c r="A8" s="8">
        <v>44241</v>
      </c>
      <c r="B8" s="1">
        <v>95000</v>
      </c>
      <c r="C8" s="5">
        <v>5</v>
      </c>
      <c r="O8" s="14" t="s">
        <v>96</v>
      </c>
      <c r="P8" s="17">
        <v>20000</v>
      </c>
      <c r="Q8" s="28"/>
    </row>
    <row r="9" spans="1:30">
      <c r="C9" s="5"/>
      <c r="D9" s="8">
        <v>44245</v>
      </c>
      <c r="E9" s="1">
        <v>20000</v>
      </c>
      <c r="F9">
        <v>6</v>
      </c>
      <c r="H9" t="s">
        <v>115</v>
      </c>
      <c r="O9" s="14" t="s">
        <v>116</v>
      </c>
      <c r="P9" s="17">
        <v>3600</v>
      </c>
      <c r="Q9" s="28"/>
    </row>
    <row r="10" spans="1:30">
      <c r="C10" s="5"/>
      <c r="D10" s="8">
        <v>44255</v>
      </c>
      <c r="E10" s="1">
        <v>180000</v>
      </c>
      <c r="F10">
        <v>8</v>
      </c>
      <c r="H10" s="7">
        <v>44250</v>
      </c>
      <c r="I10" s="2">
        <v>130000</v>
      </c>
      <c r="J10" s="4">
        <v>7</v>
      </c>
      <c r="K10" s="7"/>
      <c r="L10" s="2"/>
      <c r="M10" s="3"/>
      <c r="O10" s="14" t="s">
        <v>117</v>
      </c>
      <c r="P10" s="17">
        <v>140000</v>
      </c>
      <c r="Q10" s="28"/>
    </row>
    <row r="11" spans="1:30">
      <c r="O11" s="14" t="s">
        <v>118</v>
      </c>
      <c r="P11" s="17">
        <v>160000</v>
      </c>
      <c r="Q11" s="28"/>
    </row>
    <row r="12" spans="1:30">
      <c r="A12" t="s">
        <v>96</v>
      </c>
      <c r="H12" t="s">
        <v>119</v>
      </c>
      <c r="O12" s="14" t="s">
        <v>86</v>
      </c>
      <c r="P12" s="17">
        <v>180000</v>
      </c>
      <c r="Q12" s="28"/>
    </row>
    <row r="13" spans="1:30">
      <c r="A13" s="7">
        <v>44228</v>
      </c>
      <c r="B13" s="2">
        <v>20000</v>
      </c>
      <c r="C13" s="4">
        <v>6</v>
      </c>
      <c r="D13" s="7"/>
      <c r="E13" s="2"/>
      <c r="F13" s="3"/>
      <c r="H13" s="7"/>
      <c r="I13" s="2"/>
      <c r="J13" s="4"/>
      <c r="K13" s="7">
        <v>44250</v>
      </c>
      <c r="L13" s="2">
        <v>130000</v>
      </c>
      <c r="M13" s="3">
        <v>7</v>
      </c>
      <c r="O13" s="14" t="s">
        <v>34</v>
      </c>
      <c r="P13" s="17">
        <v>120000</v>
      </c>
      <c r="Q13" s="28"/>
    </row>
    <row r="14" spans="1:30">
      <c r="J14" s="5"/>
      <c r="K14" s="8">
        <v>44241</v>
      </c>
      <c r="L14" s="1">
        <v>95000</v>
      </c>
      <c r="M14">
        <v>5</v>
      </c>
      <c r="O14" s="14" t="s">
        <v>111</v>
      </c>
      <c r="P14" s="17"/>
      <c r="Q14" s="28">
        <v>160000</v>
      </c>
    </row>
    <row r="15" spans="1:30">
      <c r="A15" t="s">
        <v>116</v>
      </c>
      <c r="O15" s="14" t="s">
        <v>115</v>
      </c>
      <c r="P15" s="17">
        <v>130000</v>
      </c>
      <c r="Q15" s="28"/>
    </row>
    <row r="16" spans="1:30">
      <c r="A16" s="7">
        <v>44228</v>
      </c>
      <c r="B16" s="2">
        <v>3600</v>
      </c>
      <c r="C16" s="4">
        <v>2</v>
      </c>
      <c r="D16" s="7"/>
      <c r="E16" s="2"/>
      <c r="F16" s="3"/>
      <c r="O16" s="14" t="s">
        <v>119</v>
      </c>
      <c r="P16" s="17"/>
      <c r="Q16" s="28">
        <f>SUM(L13,L14)</f>
        <v>225000</v>
      </c>
    </row>
    <row r="17" spans="1:17">
      <c r="O17" s="29" t="s">
        <v>38</v>
      </c>
      <c r="P17" s="30"/>
      <c r="Q17" s="31">
        <v>400000</v>
      </c>
    </row>
    <row r="18" spans="1:17">
      <c r="A18" t="s">
        <v>117</v>
      </c>
    </row>
    <row r="19" spans="1:17">
      <c r="A19" s="7">
        <v>44229</v>
      </c>
      <c r="B19" s="2">
        <v>140000</v>
      </c>
      <c r="C19" s="4">
        <v>4</v>
      </c>
      <c r="D19" s="7"/>
      <c r="E19" s="2"/>
      <c r="F19" s="3"/>
    </row>
    <row r="21" spans="1:17">
      <c r="A21" t="s">
        <v>118</v>
      </c>
    </row>
    <row r="22" spans="1:17">
      <c r="A22" s="7">
        <v>44229</v>
      </c>
      <c r="B22" s="2">
        <v>160000</v>
      </c>
      <c r="C22" s="4">
        <v>3</v>
      </c>
      <c r="D22" s="7"/>
      <c r="E22" s="2"/>
      <c r="F22" s="3"/>
    </row>
    <row r="24" spans="1:17">
      <c r="A24" t="s">
        <v>86</v>
      </c>
    </row>
    <row r="25" spans="1:17">
      <c r="A25" s="7">
        <v>44255</v>
      </c>
      <c r="B25" s="2">
        <v>180000</v>
      </c>
      <c r="C25" s="4">
        <v>8</v>
      </c>
      <c r="D25" s="7"/>
      <c r="E25" s="2"/>
      <c r="F25" s="3"/>
    </row>
    <row r="27" spans="1:17">
      <c r="A27" t="s">
        <v>34</v>
      </c>
    </row>
    <row r="28" spans="1:17">
      <c r="A28" s="7">
        <v>44228</v>
      </c>
      <c r="B28" s="2">
        <v>120000</v>
      </c>
      <c r="C28" s="4">
        <v>2</v>
      </c>
      <c r="D28" s="7"/>
      <c r="E28" s="2"/>
      <c r="F28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C02A-1AFF-44C5-9A07-2E24C6E26143}">
  <dimension ref="A1:AD28"/>
  <sheetViews>
    <sheetView topLeftCell="B11" workbookViewId="0">
      <selection activeCell="N30" sqref="N30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8.5" bestFit="1" customWidth="1"/>
    <col min="9" max="9" width="10.125" bestFit="1" customWidth="1"/>
    <col min="11" max="11" width="10.125" bestFit="1" customWidth="1"/>
    <col min="15" max="15" width="18.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120</v>
      </c>
      <c r="Q3" s="4"/>
    </row>
    <row r="4" spans="1:30">
      <c r="A4" s="7">
        <v>44105</v>
      </c>
      <c r="B4" s="25">
        <v>200000</v>
      </c>
      <c r="C4" s="4">
        <v>1</v>
      </c>
      <c r="D4" s="3"/>
      <c r="E4" s="25"/>
      <c r="F4" s="3"/>
      <c r="H4" s="3"/>
      <c r="I4" s="3"/>
      <c r="J4" s="4"/>
      <c r="K4" s="7">
        <v>44105</v>
      </c>
      <c r="L4" s="2">
        <v>200000</v>
      </c>
      <c r="M4" s="3">
        <v>1</v>
      </c>
      <c r="O4" s="14"/>
      <c r="P4" t="s">
        <v>108</v>
      </c>
      <c r="Q4" s="5"/>
    </row>
    <row r="5" spans="1:30">
      <c r="B5" s="17"/>
      <c r="C5" s="5"/>
      <c r="D5" s="8">
        <v>44106</v>
      </c>
      <c r="E5" s="17">
        <v>80000</v>
      </c>
      <c r="F5">
        <v>2</v>
      </c>
      <c r="O5" s="26"/>
      <c r="P5" s="8">
        <v>44135</v>
      </c>
      <c r="Q5" s="5"/>
      <c r="V5" s="8"/>
      <c r="W5" s="1"/>
      <c r="AC5" s="8"/>
      <c r="AD5" s="1"/>
    </row>
    <row r="6" spans="1:30">
      <c r="B6" s="17"/>
      <c r="C6" s="5"/>
      <c r="D6" s="8">
        <v>44106</v>
      </c>
      <c r="E6" s="17">
        <v>18000</v>
      </c>
      <c r="F6">
        <v>3</v>
      </c>
      <c r="H6" t="s">
        <v>121</v>
      </c>
      <c r="O6" s="15" t="s">
        <v>112</v>
      </c>
      <c r="P6" s="3" t="s">
        <v>113</v>
      </c>
      <c r="Q6" s="4" t="s">
        <v>114</v>
      </c>
    </row>
    <row r="7" spans="1:30">
      <c r="A7" s="8">
        <v>44119</v>
      </c>
      <c r="B7" s="17">
        <v>50000</v>
      </c>
      <c r="C7" s="5">
        <v>5</v>
      </c>
      <c r="D7" s="8"/>
      <c r="E7" s="17"/>
      <c r="H7" s="3"/>
      <c r="I7" s="3"/>
      <c r="J7" s="4"/>
      <c r="K7" s="7">
        <v>44106</v>
      </c>
      <c r="L7" s="2">
        <v>320000</v>
      </c>
      <c r="M7" s="3">
        <v>2</v>
      </c>
      <c r="O7" s="15" t="s">
        <v>29</v>
      </c>
      <c r="P7" s="25">
        <f>SUM(B4,B7)-SUM(E5,E6,E8,E9,E10)</f>
        <v>70000</v>
      </c>
      <c r="Q7" s="27"/>
    </row>
    <row r="8" spans="1:30">
      <c r="A8" s="8"/>
      <c r="B8" s="17"/>
      <c r="C8" s="5"/>
      <c r="D8" s="8">
        <v>44125</v>
      </c>
      <c r="E8" s="17">
        <v>4000</v>
      </c>
      <c r="F8">
        <v>7</v>
      </c>
      <c r="O8" s="14" t="s">
        <v>122</v>
      </c>
      <c r="P8" s="17">
        <v>400000</v>
      </c>
      <c r="Q8" s="28"/>
    </row>
    <row r="9" spans="1:30">
      <c r="B9" s="17"/>
      <c r="C9" s="5"/>
      <c r="D9" s="8">
        <v>44134</v>
      </c>
      <c r="E9" s="17">
        <v>8000</v>
      </c>
      <c r="F9">
        <v>8</v>
      </c>
      <c r="H9" t="s">
        <v>123</v>
      </c>
      <c r="O9" s="14" t="s">
        <v>116</v>
      </c>
      <c r="P9" s="17">
        <v>18000</v>
      </c>
      <c r="Q9" s="28"/>
    </row>
    <row r="10" spans="1:30">
      <c r="B10" s="17"/>
      <c r="C10" s="5"/>
      <c r="D10" s="8">
        <v>44135</v>
      </c>
      <c r="E10" s="17">
        <v>70000</v>
      </c>
      <c r="F10">
        <v>9</v>
      </c>
      <c r="H10" s="3"/>
      <c r="I10" s="3"/>
      <c r="J10" s="4"/>
      <c r="K10" s="7">
        <v>44112</v>
      </c>
      <c r="L10" s="2">
        <v>3000</v>
      </c>
      <c r="M10" s="3">
        <v>4</v>
      </c>
      <c r="O10" s="14" t="s">
        <v>117</v>
      </c>
      <c r="P10" s="17">
        <v>3000</v>
      </c>
      <c r="Q10" s="28"/>
    </row>
    <row r="11" spans="1:30">
      <c r="O11" s="14" t="s">
        <v>33</v>
      </c>
      <c r="P11" s="17">
        <v>4000</v>
      </c>
      <c r="Q11" s="28"/>
    </row>
    <row r="12" spans="1:30">
      <c r="A12" t="s">
        <v>122</v>
      </c>
      <c r="H12" t="s">
        <v>124</v>
      </c>
      <c r="O12" s="14" t="s">
        <v>96</v>
      </c>
      <c r="P12" s="17">
        <v>6000</v>
      </c>
      <c r="Q12" s="28"/>
    </row>
    <row r="13" spans="1:30">
      <c r="A13" s="7">
        <v>44106</v>
      </c>
      <c r="B13" s="2">
        <v>400000</v>
      </c>
      <c r="C13" s="4">
        <v>2</v>
      </c>
      <c r="D13" s="7"/>
      <c r="E13" s="2"/>
      <c r="F13" s="3"/>
      <c r="H13" s="7">
        <v>44121</v>
      </c>
      <c r="I13" s="2">
        <v>100000</v>
      </c>
      <c r="J13" s="4">
        <v>6</v>
      </c>
      <c r="K13" s="7"/>
      <c r="L13" s="2"/>
      <c r="M13" s="3"/>
      <c r="O13" s="14" t="s">
        <v>86</v>
      </c>
      <c r="P13" s="17">
        <v>70000</v>
      </c>
      <c r="Q13" s="28"/>
    </row>
    <row r="14" spans="1:30">
      <c r="O14" s="14" t="s">
        <v>38</v>
      </c>
      <c r="P14" s="17"/>
      <c r="Q14" s="28">
        <v>200000</v>
      </c>
    </row>
    <row r="15" spans="1:30">
      <c r="A15" t="s">
        <v>116</v>
      </c>
      <c r="H15" t="s">
        <v>125</v>
      </c>
      <c r="O15" s="14" t="s">
        <v>121</v>
      </c>
      <c r="P15" s="17"/>
      <c r="Q15" s="28">
        <v>320000</v>
      </c>
    </row>
    <row r="16" spans="1:30">
      <c r="A16" s="7">
        <v>44106</v>
      </c>
      <c r="B16" s="2">
        <v>18000</v>
      </c>
      <c r="C16" s="4">
        <v>3</v>
      </c>
      <c r="D16" s="7"/>
      <c r="E16" s="2"/>
      <c r="F16" s="3"/>
      <c r="H16" s="7"/>
      <c r="I16" s="2"/>
      <c r="J16" s="4"/>
      <c r="K16" s="7">
        <v>44119</v>
      </c>
      <c r="L16" s="2">
        <v>50000</v>
      </c>
      <c r="M16" s="3">
        <v>5</v>
      </c>
      <c r="O16" s="14" t="s">
        <v>123</v>
      </c>
      <c r="Q16" s="5">
        <v>3000</v>
      </c>
    </row>
    <row r="17" spans="1:17">
      <c r="J17" s="5"/>
      <c r="K17" s="8">
        <v>44121</v>
      </c>
      <c r="L17" s="1">
        <v>100000</v>
      </c>
      <c r="M17">
        <v>6</v>
      </c>
      <c r="O17" s="14" t="s">
        <v>124</v>
      </c>
      <c r="P17" s="17">
        <v>100000</v>
      </c>
      <c r="Q17" s="28"/>
    </row>
    <row r="18" spans="1:17">
      <c r="A18" t="s">
        <v>117</v>
      </c>
      <c r="O18" s="29" t="s">
        <v>125</v>
      </c>
      <c r="P18" s="30"/>
      <c r="Q18" s="31">
        <f>SUM(L16,L17)</f>
        <v>150000</v>
      </c>
    </row>
    <row r="19" spans="1:17">
      <c r="A19" s="7">
        <v>44112</v>
      </c>
      <c r="B19" s="2">
        <v>3000</v>
      </c>
      <c r="C19" s="4">
        <v>4</v>
      </c>
      <c r="D19" s="7"/>
      <c r="E19" s="2"/>
      <c r="F19" s="3"/>
    </row>
    <row r="21" spans="1:17">
      <c r="A21" t="s">
        <v>33</v>
      </c>
    </row>
    <row r="22" spans="1:17">
      <c r="A22" s="7">
        <v>44125</v>
      </c>
      <c r="B22" s="2">
        <v>4000</v>
      </c>
      <c r="C22" s="4">
        <v>7</v>
      </c>
      <c r="D22" s="7"/>
      <c r="E22" s="2"/>
      <c r="F22" s="3"/>
    </row>
    <row r="24" spans="1:17">
      <c r="A24" t="s">
        <v>96</v>
      </c>
    </row>
    <row r="25" spans="1:17">
      <c r="A25" s="7">
        <v>44134</v>
      </c>
      <c r="B25" s="2">
        <v>6000</v>
      </c>
      <c r="C25" s="4">
        <v>8</v>
      </c>
      <c r="D25" s="7"/>
      <c r="E25" s="2"/>
      <c r="F25" s="3"/>
    </row>
    <row r="27" spans="1:17">
      <c r="A27" t="s">
        <v>86</v>
      </c>
    </row>
    <row r="28" spans="1:17">
      <c r="A28" s="7">
        <v>44135</v>
      </c>
      <c r="B28" s="2">
        <v>70000</v>
      </c>
      <c r="C28" s="4">
        <v>9</v>
      </c>
      <c r="D28" s="7"/>
      <c r="E28" s="2"/>
      <c r="F28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47ED-E208-4B24-9D4F-72293E27268B}">
  <dimension ref="A1:AD27"/>
  <sheetViews>
    <sheetView topLeftCell="B1" workbookViewId="0">
      <selection activeCell="O1" sqref="O1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8.5" bestFit="1" customWidth="1"/>
    <col min="9" max="9" width="13.5" bestFit="1" customWidth="1"/>
    <col min="11" max="11" width="10.125" bestFit="1" customWidth="1"/>
    <col min="15" max="15" width="18.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126</v>
      </c>
      <c r="Q3" s="4"/>
    </row>
    <row r="4" spans="1:30">
      <c r="A4" s="7">
        <v>44105</v>
      </c>
      <c r="B4" s="25">
        <v>200000</v>
      </c>
      <c r="C4" s="4">
        <v>1</v>
      </c>
      <c r="D4" s="3"/>
      <c r="E4" s="25"/>
      <c r="F4" s="3"/>
      <c r="H4" s="3"/>
      <c r="I4" s="3"/>
      <c r="J4" s="4"/>
      <c r="K4" s="7">
        <v>44105</v>
      </c>
      <c r="L4" s="2">
        <v>200000</v>
      </c>
      <c r="M4" s="3">
        <v>1</v>
      </c>
      <c r="O4" s="14"/>
      <c r="P4" t="s">
        <v>108</v>
      </c>
      <c r="Q4" s="5"/>
    </row>
    <row r="5" spans="1:30">
      <c r="B5" s="17"/>
      <c r="C5" s="5"/>
      <c r="D5" s="8">
        <v>44105</v>
      </c>
      <c r="E5" s="17">
        <v>30000</v>
      </c>
      <c r="F5">
        <v>2</v>
      </c>
      <c r="O5" s="26"/>
      <c r="P5" s="8">
        <v>44135</v>
      </c>
      <c r="Q5" s="5"/>
      <c r="V5" s="8"/>
      <c r="W5" s="1"/>
      <c r="AC5" s="8"/>
      <c r="AD5" s="1"/>
    </row>
    <row r="6" spans="1:30">
      <c r="B6" s="17"/>
      <c r="C6" s="5"/>
      <c r="D6" s="8">
        <v>44109</v>
      </c>
      <c r="E6" s="17">
        <v>90000</v>
      </c>
      <c r="F6">
        <v>3</v>
      </c>
      <c r="H6" t="s">
        <v>127</v>
      </c>
      <c r="O6" s="15" t="s">
        <v>112</v>
      </c>
      <c r="P6" s="3" t="s">
        <v>113</v>
      </c>
      <c r="Q6" s="4" t="s">
        <v>114</v>
      </c>
    </row>
    <row r="7" spans="1:30">
      <c r="A7" s="8"/>
      <c r="B7" s="17"/>
      <c r="C7" s="5"/>
      <c r="D7" s="8">
        <v>44115</v>
      </c>
      <c r="E7" s="17">
        <v>3000</v>
      </c>
      <c r="F7">
        <v>5</v>
      </c>
      <c r="H7" s="7">
        <v>44115</v>
      </c>
      <c r="I7" s="25">
        <v>3000</v>
      </c>
      <c r="J7" s="4">
        <v>5</v>
      </c>
      <c r="K7" s="7">
        <v>44111</v>
      </c>
      <c r="L7" s="2">
        <v>3000</v>
      </c>
      <c r="M7" s="3">
        <v>4</v>
      </c>
      <c r="O7" s="15" t="s">
        <v>29</v>
      </c>
      <c r="P7" s="25">
        <f>SUM(B4,B8,B9,B12)-SUM(E5,E6,E7,E10,E11)</f>
        <v>115600</v>
      </c>
      <c r="Q7" s="27"/>
    </row>
    <row r="8" spans="1:30">
      <c r="A8" s="8">
        <v>44119</v>
      </c>
      <c r="B8" s="17">
        <v>20000</v>
      </c>
      <c r="C8" s="5">
        <v>6</v>
      </c>
      <c r="D8" s="8"/>
      <c r="E8" s="17"/>
      <c r="O8" s="14" t="s">
        <v>34</v>
      </c>
      <c r="P8" s="17">
        <v>30000</v>
      </c>
      <c r="Q8" s="28"/>
    </row>
    <row r="9" spans="1:30">
      <c r="A9" s="8">
        <v>44120</v>
      </c>
      <c r="B9" s="17">
        <v>8000</v>
      </c>
      <c r="C9" s="5">
        <v>7</v>
      </c>
      <c r="D9" s="8"/>
      <c r="E9" s="17"/>
      <c r="O9" s="14" t="s">
        <v>128</v>
      </c>
      <c r="P9" s="17">
        <v>90000</v>
      </c>
      <c r="Q9" s="28"/>
    </row>
    <row r="10" spans="1:30">
      <c r="B10" s="17"/>
      <c r="C10" s="5"/>
      <c r="D10" s="8">
        <v>44122</v>
      </c>
      <c r="E10" s="17">
        <v>17000</v>
      </c>
      <c r="F10">
        <v>8</v>
      </c>
      <c r="H10" s="3"/>
      <c r="I10" s="3"/>
      <c r="J10" s="4"/>
      <c r="K10" s="7"/>
      <c r="L10" s="2"/>
      <c r="M10" s="3"/>
      <c r="O10" s="14" t="s">
        <v>129</v>
      </c>
      <c r="P10" s="17">
        <v>3000</v>
      </c>
      <c r="Q10" s="28"/>
    </row>
    <row r="11" spans="1:30">
      <c r="D11" s="26">
        <v>44123</v>
      </c>
      <c r="E11">
        <v>400</v>
      </c>
      <c r="F11">
        <v>9</v>
      </c>
      <c r="O11" s="14" t="s">
        <v>96</v>
      </c>
      <c r="P11" s="17">
        <v>400</v>
      </c>
      <c r="Q11" s="28"/>
    </row>
    <row r="12" spans="1:30">
      <c r="A12" s="8">
        <v>44135</v>
      </c>
      <c r="B12">
        <v>28000</v>
      </c>
      <c r="C12">
        <v>10</v>
      </c>
      <c r="D12" s="14"/>
      <c r="H12" t="s">
        <v>130</v>
      </c>
      <c r="O12" s="14" t="s">
        <v>86</v>
      </c>
      <c r="P12" s="17">
        <v>17000</v>
      </c>
      <c r="Q12" s="28"/>
    </row>
    <row r="13" spans="1:30">
      <c r="H13" s="7">
        <v>44119</v>
      </c>
      <c r="I13" s="2">
        <v>10000</v>
      </c>
      <c r="J13" s="4">
        <v>6</v>
      </c>
      <c r="K13" s="7">
        <v>44120</v>
      </c>
      <c r="L13" s="2">
        <v>8000</v>
      </c>
      <c r="M13" s="3">
        <v>7</v>
      </c>
      <c r="O13" s="14" t="s">
        <v>38</v>
      </c>
      <c r="P13" s="17"/>
      <c r="Q13" s="28">
        <v>200000</v>
      </c>
    </row>
    <row r="14" spans="1:30">
      <c r="A14" t="s">
        <v>34</v>
      </c>
      <c r="H14" s="8">
        <v>44135</v>
      </c>
      <c r="I14" s="17">
        <v>12000</v>
      </c>
      <c r="J14">
        <v>10</v>
      </c>
      <c r="K14" s="26"/>
      <c r="O14" s="14" t="s">
        <v>127</v>
      </c>
      <c r="P14" s="17"/>
      <c r="Q14" s="28">
        <v>0</v>
      </c>
    </row>
    <row r="15" spans="1:30">
      <c r="A15" s="7">
        <v>44105</v>
      </c>
      <c r="B15" s="2">
        <v>30000</v>
      </c>
      <c r="C15" s="4">
        <v>2</v>
      </c>
      <c r="D15" s="7"/>
      <c r="E15" s="2"/>
      <c r="F15" s="3"/>
      <c r="O15" s="14" t="s">
        <v>130</v>
      </c>
      <c r="P15">
        <v>14000</v>
      </c>
      <c r="Q15" s="5"/>
    </row>
    <row r="16" spans="1:30">
      <c r="H16" t="s">
        <v>131</v>
      </c>
      <c r="O16" s="29" t="s">
        <v>131</v>
      </c>
      <c r="P16" s="30"/>
      <c r="Q16" s="31">
        <f>SUM(L17,L18)</f>
        <v>70000</v>
      </c>
    </row>
    <row r="17" spans="1:17">
      <c r="A17" t="s">
        <v>128</v>
      </c>
      <c r="H17" s="7"/>
      <c r="I17" s="2"/>
      <c r="J17" s="4"/>
      <c r="K17" s="7">
        <v>44119</v>
      </c>
      <c r="L17" s="2">
        <v>30000</v>
      </c>
      <c r="M17" s="3">
        <v>6</v>
      </c>
      <c r="P17" s="17"/>
      <c r="Q17" s="17"/>
    </row>
    <row r="18" spans="1:17">
      <c r="A18" s="7">
        <v>44109</v>
      </c>
      <c r="B18" s="2">
        <v>90000</v>
      </c>
      <c r="C18" s="4">
        <v>3</v>
      </c>
      <c r="D18" s="7"/>
      <c r="E18" s="2"/>
      <c r="F18" s="3"/>
      <c r="J18" s="5"/>
      <c r="K18" s="8">
        <v>44135</v>
      </c>
      <c r="L18" s="1">
        <v>40000</v>
      </c>
      <c r="M18">
        <v>10</v>
      </c>
    </row>
    <row r="20" spans="1:17">
      <c r="A20" t="s">
        <v>129</v>
      </c>
    </row>
    <row r="21" spans="1:17">
      <c r="A21" s="7">
        <v>44111</v>
      </c>
      <c r="B21" s="2">
        <v>3000</v>
      </c>
      <c r="C21" s="4">
        <v>4</v>
      </c>
      <c r="D21" s="7"/>
      <c r="E21" s="2"/>
      <c r="F21" s="3"/>
    </row>
    <row r="23" spans="1:17">
      <c r="A23" t="s">
        <v>96</v>
      </c>
    </row>
    <row r="24" spans="1:17">
      <c r="A24" s="7">
        <v>44125</v>
      </c>
      <c r="B24" s="2">
        <v>400</v>
      </c>
      <c r="C24" s="4">
        <v>9</v>
      </c>
      <c r="D24" s="7"/>
      <c r="E24" s="2"/>
      <c r="F24" s="3"/>
    </row>
    <row r="26" spans="1:17">
      <c r="A26" t="s">
        <v>86</v>
      </c>
    </row>
    <row r="27" spans="1:17">
      <c r="A27" s="7">
        <v>44122</v>
      </c>
      <c r="B27" s="2">
        <v>17000</v>
      </c>
      <c r="C27" s="4">
        <v>8</v>
      </c>
      <c r="D27" s="7"/>
      <c r="E27" s="2"/>
      <c r="F27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F8" sqref="F8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132</v>
      </c>
      <c r="E2" t="s">
        <v>133</v>
      </c>
    </row>
    <row r="3" spans="1:7">
      <c r="B3" t="s">
        <v>134</v>
      </c>
      <c r="F3" t="s">
        <v>134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112</v>
      </c>
      <c r="B6" t="s">
        <v>113</v>
      </c>
      <c r="C6" t="s">
        <v>114</v>
      </c>
      <c r="E6" t="s">
        <v>112</v>
      </c>
      <c r="F6" t="s">
        <v>113</v>
      </c>
      <c r="G6" t="s">
        <v>114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f>3000-2*300</f>
        <v>2400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f>10000+3000</f>
        <v>13000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135</v>
      </c>
      <c r="B15" s="17">
        <v>289200</v>
      </c>
      <c r="C15" s="17">
        <v>260000</v>
      </c>
      <c r="E15" t="s">
        <v>135</v>
      </c>
      <c r="F15" s="17">
        <f>SUM(F7:F14)</f>
        <v>283000</v>
      </c>
      <c r="G15" s="17">
        <f>SUM(G7:G14)</f>
        <v>283000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9"/>
  <sheetViews>
    <sheetView workbookViewId="0">
      <selection activeCell="A10" sqref="A10"/>
    </sheetView>
  </sheetViews>
  <sheetFormatPr defaultRowHeight="16.5"/>
  <sheetData>
    <row r="1" spans="1:4">
      <c r="A1" t="s">
        <v>136</v>
      </c>
    </row>
    <row r="2" spans="1:4">
      <c r="C2" t="s">
        <v>17</v>
      </c>
      <c r="D2" t="s">
        <v>19</v>
      </c>
    </row>
    <row r="3" spans="1:4">
      <c r="A3" t="s">
        <v>29</v>
      </c>
      <c r="D3" s="1">
        <v>5000</v>
      </c>
    </row>
    <row r="4" spans="1:4">
      <c r="B4" t="s">
        <v>137</v>
      </c>
      <c r="C4" s="1">
        <v>5000</v>
      </c>
    </row>
    <row r="6" spans="1:4">
      <c r="A6" t="s">
        <v>138</v>
      </c>
    </row>
    <row r="7" spans="1:4">
      <c r="C7" t="s">
        <v>17</v>
      </c>
      <c r="D7" t="s">
        <v>19</v>
      </c>
    </row>
    <row r="8" spans="1:4">
      <c r="A8" t="s">
        <v>29</v>
      </c>
      <c r="C8" s="1">
        <v>6000</v>
      </c>
      <c r="D8" s="1"/>
    </row>
    <row r="9" spans="1:4">
      <c r="B9" t="s">
        <v>125</v>
      </c>
      <c r="C9" s="1"/>
      <c r="D9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/>
  </sheetViews>
  <sheetFormatPr defaultRowHeight="16.5"/>
  <sheetData>
    <row r="1" spans="1:1">
      <c r="A1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98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140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98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D88"/>
  <sheetViews>
    <sheetView tabSelected="1" topLeftCell="A21" workbookViewId="0">
      <selection activeCell="K40" sqref="K40"/>
    </sheetView>
  </sheetViews>
  <sheetFormatPr defaultRowHeight="16.5"/>
  <cols>
    <col min="1" max="1" width="15.375" bestFit="1" customWidth="1"/>
  </cols>
  <sheetData>
    <row r="1" spans="1:4">
      <c r="A1" s="10" t="s">
        <v>141</v>
      </c>
      <c r="B1" s="10"/>
      <c r="C1" s="10"/>
      <c r="D1" s="10"/>
    </row>
    <row r="2" spans="1:4">
      <c r="A2" s="10" t="s">
        <v>107</v>
      </c>
      <c r="B2" s="10"/>
      <c r="C2" s="10"/>
      <c r="D2" s="10"/>
    </row>
    <row r="3" spans="1:4">
      <c r="A3" s="10" t="s">
        <v>29</v>
      </c>
      <c r="B3" s="10"/>
      <c r="C3" s="10"/>
      <c r="D3" s="10"/>
    </row>
    <row r="4" spans="1:4">
      <c r="A4" s="37">
        <v>1000000</v>
      </c>
      <c r="B4" s="38">
        <v>1</v>
      </c>
      <c r="C4" s="37"/>
      <c r="D4" s="37"/>
    </row>
    <row r="5" spans="1:4">
      <c r="A5" s="10"/>
      <c r="B5" s="39"/>
      <c r="C5" s="10">
        <v>400000</v>
      </c>
      <c r="D5" s="10">
        <v>2</v>
      </c>
    </row>
    <row r="6" spans="1:4">
      <c r="A6" s="10"/>
      <c r="B6" s="39"/>
      <c r="C6" s="10">
        <v>30000</v>
      </c>
      <c r="D6" s="10">
        <v>5</v>
      </c>
    </row>
    <row r="7" spans="1:4">
      <c r="A7" s="10">
        <v>48000</v>
      </c>
      <c r="B7" s="39">
        <v>6</v>
      </c>
      <c r="C7" s="10"/>
      <c r="D7" s="10"/>
    </row>
    <row r="8" spans="1:4">
      <c r="A8" s="10">
        <v>40000</v>
      </c>
      <c r="B8" s="39">
        <v>8</v>
      </c>
      <c r="C8" s="10"/>
      <c r="D8" s="10"/>
    </row>
    <row r="9" spans="1:4">
      <c r="A9" s="10"/>
      <c r="B9" s="39"/>
      <c r="C9" s="10">
        <v>360000</v>
      </c>
      <c r="D9" s="10">
        <v>9</v>
      </c>
    </row>
    <row r="10" spans="1:4">
      <c r="A10" s="10">
        <v>500000</v>
      </c>
      <c r="B10" s="39">
        <v>10</v>
      </c>
      <c r="C10" s="10"/>
      <c r="D10" s="10"/>
    </row>
    <row r="11" spans="1:4">
      <c r="A11" s="10">
        <v>80000</v>
      </c>
      <c r="B11" s="39">
        <v>14</v>
      </c>
      <c r="C11" s="10"/>
      <c r="D11" s="10"/>
    </row>
    <row r="12" spans="1:4">
      <c r="A12" s="10"/>
      <c r="B12" s="39"/>
      <c r="C12" s="10">
        <v>10000</v>
      </c>
      <c r="D12" s="10">
        <v>15</v>
      </c>
    </row>
    <row r="14" spans="1:4">
      <c r="A14" s="10" t="s">
        <v>142</v>
      </c>
      <c r="B14" s="10"/>
      <c r="C14" s="10"/>
      <c r="D14" s="10"/>
    </row>
    <row r="15" spans="1:4">
      <c r="A15" s="37">
        <v>50000</v>
      </c>
      <c r="B15" s="38">
        <v>7</v>
      </c>
      <c r="C15" s="37"/>
      <c r="D15" s="37"/>
    </row>
    <row r="16" spans="1:4">
      <c r="A16" s="10"/>
      <c r="B16" s="39"/>
      <c r="C16" s="10">
        <v>40000</v>
      </c>
      <c r="D16" s="10">
        <v>8</v>
      </c>
    </row>
    <row r="18" spans="1:4">
      <c r="A18" s="10" t="s">
        <v>111</v>
      </c>
      <c r="B18" s="10"/>
      <c r="C18" s="10"/>
      <c r="D18" s="10"/>
    </row>
    <row r="19" spans="1:4">
      <c r="A19" s="37"/>
      <c r="B19" s="38"/>
      <c r="C19" s="37">
        <v>1600000</v>
      </c>
      <c r="D19" s="37">
        <v>2</v>
      </c>
    </row>
    <row r="20" spans="1:4">
      <c r="A20" s="10">
        <v>360000</v>
      </c>
      <c r="B20" s="39">
        <v>9</v>
      </c>
      <c r="C20" s="10"/>
      <c r="D20" s="10"/>
    </row>
    <row r="21" spans="1:4">
      <c r="A21" s="10"/>
      <c r="B21" s="10"/>
      <c r="C21" s="10"/>
      <c r="D21" s="10"/>
    </row>
    <row r="22" spans="1:4">
      <c r="A22" s="10" t="s">
        <v>143</v>
      </c>
      <c r="B22" s="10"/>
      <c r="C22" s="10"/>
      <c r="D22" s="10"/>
    </row>
    <row r="23" spans="1:4">
      <c r="A23" s="37"/>
      <c r="B23" s="38"/>
      <c r="C23" s="37">
        <v>5000</v>
      </c>
      <c r="D23" s="37">
        <v>3</v>
      </c>
    </row>
    <row r="24" spans="1:4">
      <c r="A24" s="10">
        <v>4500</v>
      </c>
      <c r="B24" s="39">
        <v>4</v>
      </c>
      <c r="C24" s="10"/>
      <c r="D24" s="10"/>
    </row>
    <row r="25" spans="1:4">
      <c r="A25" s="10"/>
      <c r="B25" s="10"/>
      <c r="C25" s="10"/>
      <c r="D25" s="10"/>
    </row>
    <row r="26" spans="1:4">
      <c r="A26" s="10" t="s">
        <v>144</v>
      </c>
      <c r="B26" s="10"/>
      <c r="C26" s="10"/>
      <c r="D26" s="10"/>
    </row>
    <row r="27" spans="1:4">
      <c r="A27" s="37"/>
      <c r="B27" s="38"/>
      <c r="C27" s="37">
        <v>10000</v>
      </c>
      <c r="D27" s="37">
        <v>13</v>
      </c>
    </row>
    <row r="29" spans="1:4">
      <c r="A29" s="10" t="s">
        <v>38</v>
      </c>
      <c r="B29" s="10"/>
      <c r="C29" s="10"/>
      <c r="D29" s="10"/>
    </row>
    <row r="30" spans="1:4">
      <c r="A30" s="37"/>
      <c r="B30" s="38"/>
      <c r="C30" s="37">
        <v>1000000</v>
      </c>
      <c r="D30" s="37">
        <v>1</v>
      </c>
    </row>
    <row r="31" spans="1:4">
      <c r="A31" s="10"/>
      <c r="B31" s="39"/>
      <c r="C31" s="10">
        <v>500000</v>
      </c>
      <c r="D31" s="10">
        <v>10</v>
      </c>
    </row>
    <row r="32" spans="1:4">
      <c r="A32" s="10">
        <v>54000</v>
      </c>
      <c r="B32" s="39">
        <v>12</v>
      </c>
      <c r="C32" s="10">
        <v>60000</v>
      </c>
      <c r="D32" s="10">
        <v>11</v>
      </c>
    </row>
    <row r="33" spans="1:4">
      <c r="A33" s="10"/>
      <c r="B33" s="39"/>
      <c r="C33" s="10">
        <v>20000</v>
      </c>
      <c r="D33" s="10">
        <v>11</v>
      </c>
    </row>
    <row r="34" spans="1:4">
      <c r="A34" s="10"/>
      <c r="B34" s="10"/>
      <c r="C34" s="10"/>
      <c r="D34" s="10"/>
    </row>
    <row r="35" spans="1:4">
      <c r="A35" s="10" t="s">
        <v>43</v>
      </c>
      <c r="B35" s="10"/>
      <c r="C35" s="10"/>
      <c r="D35" s="10"/>
    </row>
    <row r="36" spans="1:4">
      <c r="A36" s="37">
        <v>80000</v>
      </c>
      <c r="B36" s="38">
        <v>14</v>
      </c>
      <c r="C36" s="37"/>
      <c r="D36" s="37"/>
    </row>
    <row r="37" spans="1:4">
      <c r="A37" s="10">
        <v>10000</v>
      </c>
      <c r="B37" s="39">
        <v>15</v>
      </c>
      <c r="C37" s="10"/>
      <c r="D37" s="10"/>
    </row>
    <row r="39" spans="1:4">
      <c r="A39" s="10" t="s">
        <v>145</v>
      </c>
      <c r="B39" s="10"/>
      <c r="C39" s="10"/>
      <c r="D39" s="10"/>
    </row>
    <row r="40" spans="1:4">
      <c r="A40" s="37"/>
      <c r="B40" s="38"/>
      <c r="C40" s="37">
        <v>48000</v>
      </c>
      <c r="D40" s="37">
        <v>6</v>
      </c>
    </row>
    <row r="41" spans="1:4">
      <c r="A41" s="10"/>
      <c r="B41" s="39"/>
      <c r="C41" s="10">
        <v>50000</v>
      </c>
      <c r="D41" s="10">
        <v>7</v>
      </c>
    </row>
    <row r="42" spans="1:4">
      <c r="A42" s="10"/>
      <c r="B42" s="39"/>
      <c r="C42" s="10">
        <v>80000</v>
      </c>
      <c r="D42" s="10">
        <v>14</v>
      </c>
    </row>
    <row r="44" spans="1:4">
      <c r="A44" s="10" t="s">
        <v>86</v>
      </c>
      <c r="B44" s="10"/>
      <c r="C44" s="10"/>
      <c r="D44" s="10"/>
    </row>
    <row r="45" spans="1:4">
      <c r="A45" s="37">
        <v>30000</v>
      </c>
      <c r="B45" s="38">
        <v>5</v>
      </c>
      <c r="C45" s="37"/>
      <c r="D45" s="37"/>
    </row>
    <row r="46" spans="1:4">
      <c r="A46" s="10"/>
      <c r="B46" s="10"/>
      <c r="C46" s="10"/>
      <c r="D46" s="10"/>
    </row>
    <row r="47" spans="1:4">
      <c r="A47" s="10" t="s">
        <v>95</v>
      </c>
      <c r="B47" s="10"/>
      <c r="C47" s="10"/>
      <c r="D47" s="10"/>
    </row>
    <row r="48" spans="1:4">
      <c r="A48" s="37">
        <v>60000</v>
      </c>
      <c r="B48" s="38">
        <v>11</v>
      </c>
      <c r="C48" s="37">
        <v>54000</v>
      </c>
      <c r="D48" s="37">
        <v>12</v>
      </c>
    </row>
    <row r="50" spans="1:4">
      <c r="A50" s="10" t="s">
        <v>102</v>
      </c>
      <c r="B50" s="10"/>
      <c r="C50" s="10"/>
      <c r="D50" s="10"/>
    </row>
    <row r="51" spans="1:4">
      <c r="A51" s="37">
        <v>10000</v>
      </c>
      <c r="B51" s="38">
        <v>13</v>
      </c>
      <c r="C51" s="37"/>
      <c r="D51" s="37"/>
    </row>
    <row r="52" spans="1:4">
      <c r="A52" s="10"/>
      <c r="B52" s="10"/>
      <c r="C52" s="10"/>
      <c r="D52" s="10"/>
    </row>
    <row r="53" spans="1:4">
      <c r="A53" s="10" t="s">
        <v>146</v>
      </c>
      <c r="B53" s="10"/>
      <c r="C53" s="10"/>
      <c r="D53" s="10"/>
    </row>
    <row r="54" spans="1:4">
      <c r="A54" s="37">
        <v>2000000</v>
      </c>
      <c r="B54" s="38">
        <v>2</v>
      </c>
      <c r="C54" s="37"/>
      <c r="D54" s="37"/>
    </row>
    <row r="56" spans="1:4">
      <c r="A56" s="10" t="s">
        <v>96</v>
      </c>
      <c r="B56" s="10"/>
      <c r="C56" s="10"/>
      <c r="D56" s="10"/>
    </row>
    <row r="57" spans="1:4">
      <c r="A57" s="37">
        <v>20000</v>
      </c>
      <c r="B57" s="38">
        <v>11</v>
      </c>
      <c r="C57" s="37"/>
      <c r="D57" s="37"/>
    </row>
    <row r="66" spans="1:3">
      <c r="A66" s="10" t="s">
        <v>147</v>
      </c>
      <c r="B66" s="10"/>
      <c r="C66" s="10"/>
    </row>
    <row r="67" spans="1:3">
      <c r="A67" s="10" t="s">
        <v>107</v>
      </c>
      <c r="B67" s="10"/>
      <c r="C67" s="10"/>
    </row>
    <row r="68" spans="1:3">
      <c r="A68" s="10" t="s">
        <v>148</v>
      </c>
      <c r="B68" s="10"/>
      <c r="C68" s="10"/>
    </row>
    <row r="69" spans="1:3">
      <c r="A69" s="10"/>
      <c r="B69" s="10"/>
      <c r="C69" s="10"/>
    </row>
    <row r="70" spans="1:3">
      <c r="A70" s="10" t="s">
        <v>108</v>
      </c>
      <c r="B70" s="10"/>
      <c r="C70" s="10"/>
    </row>
    <row r="71" spans="1:3">
      <c r="A71" s="40"/>
      <c r="B71" s="37" t="s">
        <v>149</v>
      </c>
      <c r="C71" s="38"/>
    </row>
    <row r="72" spans="1:3">
      <c r="A72" s="41"/>
      <c r="B72" s="10" t="s">
        <v>108</v>
      </c>
      <c r="C72" s="39"/>
    </row>
    <row r="73" spans="1:3">
      <c r="A73" s="41"/>
      <c r="B73" s="8">
        <v>44105</v>
      </c>
      <c r="C73" s="39"/>
    </row>
    <row r="74" spans="1:3">
      <c r="A74" s="42" t="s">
        <v>78</v>
      </c>
      <c r="B74" s="43" t="s">
        <v>113</v>
      </c>
      <c r="C74" s="44" t="s">
        <v>114</v>
      </c>
    </row>
    <row r="75" spans="1:3">
      <c r="A75" s="41" t="s">
        <v>29</v>
      </c>
      <c r="B75" s="10">
        <f>SUM(A4,A7,A8,A10,A11)-SUM(C5,C6,C9,C12)</f>
        <v>868000</v>
      </c>
      <c r="C75" s="39"/>
    </row>
    <row r="76" spans="1:3">
      <c r="A76" s="10" t="s">
        <v>142</v>
      </c>
      <c r="B76" s="10">
        <f>SUM(A15)-SUM(C16)</f>
        <v>10000</v>
      </c>
      <c r="C76" s="39"/>
    </row>
    <row r="77" spans="1:3">
      <c r="A77" s="10" t="s">
        <v>111</v>
      </c>
      <c r="B77" s="10"/>
      <c r="C77" s="39">
        <f>SUM(C19)-SUM(A20)</f>
        <v>1240000</v>
      </c>
    </row>
    <row r="78" spans="1:3">
      <c r="A78" s="41" t="s">
        <v>143</v>
      </c>
      <c r="B78" s="10"/>
      <c r="C78" s="39">
        <f>SUM(C23)-SUM(A24)</f>
        <v>500</v>
      </c>
    </row>
    <row r="79" spans="1:3">
      <c r="A79" s="41" t="s">
        <v>144</v>
      </c>
      <c r="B79" s="10"/>
      <c r="C79" s="39">
        <f>SUM(C27)</f>
        <v>10000</v>
      </c>
    </row>
    <row r="80" spans="1:3">
      <c r="A80" s="41" t="s">
        <v>38</v>
      </c>
      <c r="B80" s="10"/>
      <c r="C80" s="39">
        <f>SUM(C30:C33)-SUM(A32)</f>
        <v>1526000</v>
      </c>
    </row>
    <row r="81" spans="1:3">
      <c r="A81" s="41" t="s">
        <v>43</v>
      </c>
      <c r="B81" s="10">
        <f>SUM(A36:A37)</f>
        <v>90000</v>
      </c>
      <c r="C81" s="39"/>
    </row>
    <row r="82" spans="1:3">
      <c r="A82" s="41" t="s">
        <v>145</v>
      </c>
      <c r="B82" s="10"/>
      <c r="C82" s="39">
        <f>SUM(C40:C42)</f>
        <v>178000</v>
      </c>
    </row>
    <row r="83" spans="1:3">
      <c r="A83" s="41" t="s">
        <v>86</v>
      </c>
      <c r="B83" s="10">
        <f>SUM(A45)</f>
        <v>30000</v>
      </c>
      <c r="C83" s="39"/>
    </row>
    <row r="84" spans="1:3">
      <c r="A84" s="41" t="s">
        <v>95</v>
      </c>
      <c r="B84" s="10">
        <f>SUM(A48)-SUM(C48)</f>
        <v>6000</v>
      </c>
      <c r="C84" s="39"/>
    </row>
    <row r="85" spans="1:3">
      <c r="A85" s="41" t="s">
        <v>102</v>
      </c>
      <c r="B85" s="10">
        <f>SUM(A51)</f>
        <v>10000</v>
      </c>
      <c r="C85" s="39"/>
    </row>
    <row r="86" spans="1:3">
      <c r="A86" s="41" t="s">
        <v>146</v>
      </c>
      <c r="B86" s="10">
        <f>SUM(A54)</f>
        <v>2000000</v>
      </c>
      <c r="C86" s="39"/>
    </row>
    <row r="87" spans="1:3">
      <c r="A87" s="41" t="s">
        <v>96</v>
      </c>
      <c r="B87" s="10">
        <f>SUM(A57)</f>
        <v>20000</v>
      </c>
      <c r="C87" s="39"/>
    </row>
    <row r="88" spans="1:3">
      <c r="A88" s="42" t="s">
        <v>135</v>
      </c>
      <c r="B88" s="43">
        <f>SUM(B75:B86)</f>
        <v>3014000</v>
      </c>
      <c r="C88" s="44">
        <f>SUM(C75:C86)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C3B4-98AF-40C2-8567-E8714CB36161}">
  <dimension ref="A1:AD32"/>
  <sheetViews>
    <sheetView topLeftCell="A2" workbookViewId="0">
      <selection activeCell="A22" sqref="A22"/>
    </sheetView>
  </sheetViews>
  <sheetFormatPr defaultRowHeight="16.5"/>
  <cols>
    <col min="1" max="1" width="14" bestFit="1" customWidth="1"/>
    <col min="2" max="2" width="13.5" bestFit="1" customWidth="1"/>
    <col min="4" max="4" width="9.25" bestFit="1" customWidth="1"/>
    <col min="8" max="8" width="16.25" bestFit="1" customWidth="1"/>
    <col min="9" max="9" width="13.5" bestFit="1" customWidth="1"/>
    <col min="11" max="11" width="9.25" bestFit="1" customWidth="1"/>
    <col min="12" max="12" width="13.5" bestFit="1" customWidth="1"/>
    <col min="15" max="15" width="16.2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150</v>
      </c>
      <c r="Q3" s="4"/>
    </row>
    <row r="4" spans="1:30">
      <c r="A4" s="7">
        <v>43922</v>
      </c>
      <c r="B4" s="25">
        <v>400000</v>
      </c>
      <c r="C4" s="4">
        <v>1</v>
      </c>
      <c r="D4" s="3"/>
      <c r="E4" s="3"/>
      <c r="F4" s="3"/>
      <c r="H4" s="3"/>
      <c r="I4" s="3"/>
      <c r="J4" s="4"/>
      <c r="K4" s="7">
        <v>43922</v>
      </c>
      <c r="L4" s="2">
        <v>400000</v>
      </c>
      <c r="M4" s="3">
        <v>1</v>
      </c>
      <c r="O4" s="14"/>
      <c r="P4" t="s">
        <v>108</v>
      </c>
      <c r="Q4" s="5"/>
    </row>
    <row r="5" spans="1:30">
      <c r="A5" s="8">
        <v>43925</v>
      </c>
      <c r="B5" s="17">
        <v>60000</v>
      </c>
      <c r="C5" s="5">
        <v>3</v>
      </c>
      <c r="D5" s="8"/>
      <c r="E5" s="1"/>
      <c r="O5" s="26"/>
      <c r="P5" s="8">
        <v>43922</v>
      </c>
      <c r="Q5" s="5"/>
      <c r="V5" s="8"/>
      <c r="W5" s="1"/>
      <c r="AC5" s="8"/>
      <c r="AD5" s="1"/>
    </row>
    <row r="6" spans="1:30">
      <c r="B6" s="17"/>
      <c r="C6" s="5"/>
      <c r="D6" s="8">
        <v>43926</v>
      </c>
      <c r="E6" s="17">
        <v>120000</v>
      </c>
      <c r="F6">
        <v>4</v>
      </c>
      <c r="H6" t="s">
        <v>151</v>
      </c>
      <c r="O6" s="15" t="s">
        <v>112</v>
      </c>
      <c r="P6" s="3" t="s">
        <v>113</v>
      </c>
      <c r="Q6" s="4" t="s">
        <v>114</v>
      </c>
    </row>
    <row r="7" spans="1:30">
      <c r="B7" s="17"/>
      <c r="C7" s="5"/>
      <c r="D7" s="8">
        <v>43928</v>
      </c>
      <c r="E7" s="17">
        <v>8000</v>
      </c>
      <c r="F7">
        <v>5</v>
      </c>
      <c r="H7" s="3"/>
      <c r="I7" s="3"/>
      <c r="J7" s="4"/>
      <c r="K7" s="7">
        <v>43922</v>
      </c>
      <c r="L7" s="2">
        <v>180000</v>
      </c>
      <c r="M7" s="3">
        <v>2</v>
      </c>
      <c r="O7" s="15" t="s">
        <v>29</v>
      </c>
      <c r="P7" s="25">
        <f>SUM(B4,B5,B10)-SUM(E6,E7,E8,E9,E11)</f>
        <v>358000</v>
      </c>
      <c r="Q7" s="27"/>
    </row>
    <row r="8" spans="1:30">
      <c r="A8" s="8"/>
      <c r="B8" s="17"/>
      <c r="C8" s="5"/>
      <c r="D8" s="8">
        <v>43936</v>
      </c>
      <c r="E8" s="17">
        <v>8000</v>
      </c>
      <c r="F8">
        <v>7</v>
      </c>
      <c r="O8" s="14" t="s">
        <v>34</v>
      </c>
      <c r="P8" s="17">
        <v>180000</v>
      </c>
      <c r="Q8" s="28"/>
    </row>
    <row r="9" spans="1:30">
      <c r="B9" s="17"/>
      <c r="C9" s="5"/>
      <c r="D9" s="8">
        <v>43941</v>
      </c>
      <c r="E9" s="17">
        <v>30000</v>
      </c>
      <c r="F9">
        <v>8</v>
      </c>
      <c r="H9" t="s">
        <v>152</v>
      </c>
      <c r="O9" s="14" t="s">
        <v>153</v>
      </c>
      <c r="P9" s="17">
        <v>120000</v>
      </c>
      <c r="Q9" s="28"/>
    </row>
    <row r="10" spans="1:30">
      <c r="A10" s="8">
        <v>43942</v>
      </c>
      <c r="B10" s="17">
        <v>70000</v>
      </c>
      <c r="C10" s="5">
        <v>9</v>
      </c>
      <c r="D10" s="8"/>
      <c r="E10" s="17"/>
      <c r="H10" s="7">
        <v>43933</v>
      </c>
      <c r="I10" s="2">
        <v>140000</v>
      </c>
      <c r="J10" s="4">
        <v>6</v>
      </c>
      <c r="K10" s="7"/>
      <c r="L10" s="2"/>
      <c r="M10" s="3"/>
      <c r="O10" s="14" t="s">
        <v>154</v>
      </c>
      <c r="P10" s="17">
        <v>8000</v>
      </c>
      <c r="Q10" s="28"/>
    </row>
    <row r="11" spans="1:30">
      <c r="C11" s="5"/>
      <c r="D11" s="8">
        <v>43951</v>
      </c>
      <c r="E11" s="17">
        <v>6000</v>
      </c>
      <c r="F11">
        <v>13</v>
      </c>
      <c r="H11" s="8">
        <v>43943</v>
      </c>
      <c r="I11" s="17">
        <v>1500000</v>
      </c>
      <c r="J11" s="5">
        <v>10</v>
      </c>
      <c r="K11" s="8">
        <v>43948</v>
      </c>
      <c r="L11" s="17">
        <v>30000</v>
      </c>
      <c r="M11">
        <v>12</v>
      </c>
      <c r="O11" s="14" t="s">
        <v>33</v>
      </c>
      <c r="P11" s="17">
        <v>8000</v>
      </c>
      <c r="Q11" s="28"/>
    </row>
    <row r="12" spans="1:30">
      <c r="O12" s="14" t="s">
        <v>86</v>
      </c>
      <c r="P12" s="17">
        <v>30000</v>
      </c>
      <c r="Q12" s="28"/>
    </row>
    <row r="13" spans="1:30">
      <c r="A13" t="s">
        <v>34</v>
      </c>
      <c r="H13" t="s">
        <v>155</v>
      </c>
      <c r="O13" s="14" t="s">
        <v>156</v>
      </c>
      <c r="P13" s="17">
        <v>10000</v>
      </c>
      <c r="Q13" s="28"/>
    </row>
    <row r="14" spans="1:30">
      <c r="A14" s="7">
        <v>43922</v>
      </c>
      <c r="B14" s="2">
        <v>180000</v>
      </c>
      <c r="C14" s="4">
        <v>2</v>
      </c>
      <c r="D14" s="7"/>
      <c r="E14" s="2"/>
      <c r="F14" s="3"/>
      <c r="H14" s="7"/>
      <c r="I14" s="2"/>
      <c r="J14" s="4"/>
      <c r="K14" s="7">
        <v>43925</v>
      </c>
      <c r="L14" s="25">
        <v>60000</v>
      </c>
      <c r="M14" s="3">
        <v>3</v>
      </c>
      <c r="O14" s="14" t="s">
        <v>96</v>
      </c>
      <c r="P14" s="17">
        <v>6000</v>
      </c>
      <c r="Q14" s="28"/>
    </row>
    <row r="15" spans="1:30">
      <c r="J15" s="5"/>
      <c r="K15" s="8">
        <v>43933</v>
      </c>
      <c r="L15" s="17">
        <v>140000</v>
      </c>
      <c r="M15">
        <v>6</v>
      </c>
      <c r="O15" s="14" t="s">
        <v>38</v>
      </c>
      <c r="P15" s="17"/>
      <c r="Q15" s="28">
        <v>400000</v>
      </c>
    </row>
    <row r="16" spans="1:30">
      <c r="A16" t="s">
        <v>153</v>
      </c>
      <c r="J16" s="5"/>
      <c r="K16" s="8">
        <v>43942</v>
      </c>
      <c r="L16" s="17">
        <v>70000</v>
      </c>
      <c r="M16">
        <v>9</v>
      </c>
      <c r="O16" s="14" t="s">
        <v>151</v>
      </c>
      <c r="P16" s="17"/>
      <c r="Q16" s="28">
        <v>180000</v>
      </c>
    </row>
    <row r="17" spans="1:17">
      <c r="A17" s="7">
        <v>43926</v>
      </c>
      <c r="B17" s="2">
        <v>120000</v>
      </c>
      <c r="C17" s="4">
        <v>4</v>
      </c>
      <c r="D17" s="7"/>
      <c r="E17" s="2"/>
      <c r="F17" s="3"/>
      <c r="J17" s="5"/>
      <c r="K17" s="8">
        <v>43943</v>
      </c>
      <c r="L17" s="17">
        <v>1500000</v>
      </c>
      <c r="M17">
        <v>10</v>
      </c>
      <c r="O17" s="14" t="s">
        <v>152</v>
      </c>
      <c r="P17" s="1">
        <f>SUM(I10:I11)-SUM(L11)</f>
        <v>1610000</v>
      </c>
      <c r="Q17" s="5"/>
    </row>
    <row r="18" spans="1:17">
      <c r="O18" s="29" t="s">
        <v>155</v>
      </c>
      <c r="P18" s="11"/>
      <c r="Q18" s="31">
        <f>SUM(L14:L17)</f>
        <v>1770000</v>
      </c>
    </row>
    <row r="19" spans="1:17">
      <c r="A19" t="s">
        <v>154</v>
      </c>
    </row>
    <row r="20" spans="1:17">
      <c r="A20" s="7">
        <v>43928</v>
      </c>
      <c r="B20" s="2">
        <v>8000</v>
      </c>
      <c r="C20" s="4">
        <v>5</v>
      </c>
      <c r="D20" s="7"/>
      <c r="E20" s="2"/>
      <c r="F20" s="3"/>
    </row>
    <row r="22" spans="1:17">
      <c r="A22" t="s">
        <v>33</v>
      </c>
    </row>
    <row r="23" spans="1:17">
      <c r="A23" s="7">
        <v>43936</v>
      </c>
      <c r="B23" s="2">
        <v>8000</v>
      </c>
      <c r="C23" s="4">
        <v>7</v>
      </c>
      <c r="D23" s="7"/>
      <c r="E23" s="2"/>
      <c r="F23" s="3"/>
    </row>
    <row r="25" spans="1:17">
      <c r="A25" t="s">
        <v>86</v>
      </c>
    </row>
    <row r="26" spans="1:17">
      <c r="A26" s="7">
        <v>43941</v>
      </c>
      <c r="B26" s="2">
        <v>30000</v>
      </c>
      <c r="C26" s="4">
        <v>8</v>
      </c>
      <c r="D26" s="7"/>
      <c r="E26" s="2"/>
      <c r="F26" s="3"/>
    </row>
    <row r="28" spans="1:17">
      <c r="A28" t="s">
        <v>156</v>
      </c>
    </row>
    <row r="29" spans="1:17">
      <c r="A29" s="7">
        <v>43946</v>
      </c>
      <c r="B29" s="2">
        <v>10000</v>
      </c>
      <c r="C29" s="4">
        <v>11</v>
      </c>
      <c r="D29" s="7"/>
      <c r="E29" s="2"/>
      <c r="F29" s="3"/>
    </row>
    <row r="31" spans="1:17">
      <c r="A31" t="s">
        <v>96</v>
      </c>
    </row>
    <row r="32" spans="1:17">
      <c r="A32" s="7">
        <v>43951</v>
      </c>
      <c r="B32" s="2">
        <v>6000</v>
      </c>
      <c r="C32" s="4">
        <v>13</v>
      </c>
      <c r="D32" s="7"/>
      <c r="E32" s="2"/>
      <c r="F3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2554-D65B-49EA-837F-8FE09B451AED}">
  <dimension ref="A1:AD26"/>
  <sheetViews>
    <sheetView workbookViewId="0">
      <selection activeCell="A18" sqref="A18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6.25" bestFit="1" customWidth="1"/>
    <col min="9" max="9" width="13.5" bestFit="1" customWidth="1"/>
    <col min="11" max="11" width="10.125" bestFit="1" customWidth="1"/>
    <col min="12" max="12" width="13.5" bestFit="1" customWidth="1"/>
    <col min="15" max="15" width="16.2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157</v>
      </c>
      <c r="Q3" s="4"/>
    </row>
    <row r="4" spans="1:30">
      <c r="A4" s="7">
        <v>44136</v>
      </c>
      <c r="B4" s="25">
        <v>200000</v>
      </c>
      <c r="C4" s="4">
        <v>1</v>
      </c>
      <c r="D4" s="3"/>
      <c r="E4" s="3"/>
      <c r="F4" s="3"/>
      <c r="H4" s="3"/>
      <c r="I4" s="3"/>
      <c r="J4" s="4"/>
      <c r="K4" s="7">
        <v>44136</v>
      </c>
      <c r="L4" s="2">
        <v>200000</v>
      </c>
      <c r="M4" s="3">
        <v>1</v>
      </c>
      <c r="O4" s="14"/>
      <c r="P4" t="s">
        <v>108</v>
      </c>
      <c r="Q4" s="5"/>
    </row>
    <row r="5" spans="1:30">
      <c r="A5" s="8"/>
      <c r="B5" s="17"/>
      <c r="C5" s="5"/>
      <c r="D5" s="8">
        <v>44136</v>
      </c>
      <c r="E5" s="1">
        <v>12000</v>
      </c>
      <c r="F5">
        <v>3</v>
      </c>
      <c r="O5" s="26"/>
      <c r="P5" s="8">
        <v>43922</v>
      </c>
      <c r="Q5" s="5"/>
      <c r="V5" s="8"/>
      <c r="W5" s="1"/>
      <c r="AC5" s="8"/>
      <c r="AD5" s="1"/>
    </row>
    <row r="6" spans="1:30">
      <c r="B6" s="17"/>
      <c r="C6" s="5"/>
      <c r="D6" s="8">
        <v>44139</v>
      </c>
      <c r="E6" s="17">
        <v>4000</v>
      </c>
      <c r="F6">
        <v>4</v>
      </c>
      <c r="H6" t="s">
        <v>121</v>
      </c>
      <c r="O6" s="15" t="s">
        <v>112</v>
      </c>
      <c r="P6" s="3" t="s">
        <v>113</v>
      </c>
      <c r="Q6" s="4" t="s">
        <v>114</v>
      </c>
    </row>
    <row r="7" spans="1:30">
      <c r="A7" s="8">
        <v>44141</v>
      </c>
      <c r="B7" s="17">
        <v>40000</v>
      </c>
      <c r="C7" s="5">
        <v>7</v>
      </c>
      <c r="D7" s="8"/>
      <c r="E7" s="17"/>
      <c r="H7" s="3"/>
      <c r="I7" s="3"/>
      <c r="J7" s="4"/>
      <c r="K7" s="7">
        <v>44136</v>
      </c>
      <c r="L7" s="2">
        <v>600000</v>
      </c>
      <c r="M7" s="3">
        <v>2</v>
      </c>
      <c r="O7" s="15" t="s">
        <v>29</v>
      </c>
      <c r="P7" s="25">
        <f>SUM(B4,B7,B9,B11)-SUM(E5,E6,E8,E10)</f>
        <v>337000</v>
      </c>
      <c r="Q7" s="27"/>
    </row>
    <row r="8" spans="1:30">
      <c r="A8" s="8"/>
      <c r="B8" s="17"/>
      <c r="C8" s="5"/>
      <c r="D8" s="8">
        <v>44151</v>
      </c>
      <c r="E8" s="17">
        <v>10000</v>
      </c>
      <c r="F8">
        <v>8</v>
      </c>
      <c r="O8" s="14" t="s">
        <v>158</v>
      </c>
      <c r="P8" s="17">
        <v>600000</v>
      </c>
      <c r="Q8" s="28"/>
    </row>
    <row r="9" spans="1:30">
      <c r="A9" s="8">
        <v>44157</v>
      </c>
      <c r="B9" s="17">
        <v>100000</v>
      </c>
      <c r="C9" s="5">
        <v>9</v>
      </c>
      <c r="D9" s="8"/>
      <c r="E9" s="17"/>
      <c r="H9" t="s">
        <v>159</v>
      </c>
      <c r="O9" s="14" t="s">
        <v>160</v>
      </c>
      <c r="P9" s="17">
        <v>12000</v>
      </c>
      <c r="Q9" s="28"/>
    </row>
    <row r="10" spans="1:30">
      <c r="A10" s="8"/>
      <c r="B10" s="17"/>
      <c r="C10" s="5"/>
      <c r="D10" s="8">
        <v>44162</v>
      </c>
      <c r="E10" s="17">
        <v>7000</v>
      </c>
      <c r="F10">
        <v>10</v>
      </c>
      <c r="H10" s="7">
        <v>44141</v>
      </c>
      <c r="I10" s="2">
        <v>80000</v>
      </c>
      <c r="J10" s="4">
        <v>6</v>
      </c>
      <c r="K10" s="7">
        <v>44143</v>
      </c>
      <c r="L10" s="2">
        <v>40000</v>
      </c>
      <c r="M10" s="3">
        <v>7</v>
      </c>
      <c r="O10" s="14" t="s">
        <v>161</v>
      </c>
      <c r="P10" s="17">
        <v>4000</v>
      </c>
      <c r="Q10" s="28"/>
    </row>
    <row r="11" spans="1:30">
      <c r="A11" s="8">
        <v>44165</v>
      </c>
      <c r="B11" s="17">
        <v>30000</v>
      </c>
      <c r="C11" s="5">
        <v>11</v>
      </c>
      <c r="D11" s="8"/>
      <c r="E11" s="17"/>
      <c r="H11" s="8">
        <v>44165</v>
      </c>
      <c r="I11" s="17">
        <v>20000</v>
      </c>
      <c r="J11" s="5">
        <v>11</v>
      </c>
      <c r="K11" s="8"/>
      <c r="L11" s="17"/>
      <c r="O11" s="14" t="s">
        <v>33</v>
      </c>
      <c r="P11" s="17">
        <v>10000</v>
      </c>
      <c r="Q11" s="28"/>
    </row>
    <row r="12" spans="1:30">
      <c r="O12" s="14" t="s">
        <v>96</v>
      </c>
      <c r="P12" s="17">
        <v>7000</v>
      </c>
      <c r="Q12" s="28"/>
    </row>
    <row r="13" spans="1:30">
      <c r="A13" t="s">
        <v>158</v>
      </c>
      <c r="H13" t="s">
        <v>125</v>
      </c>
      <c r="O13" s="14" t="s">
        <v>38</v>
      </c>
      <c r="P13" s="17"/>
      <c r="Q13" s="28">
        <v>200000</v>
      </c>
    </row>
    <row r="14" spans="1:30">
      <c r="A14" s="7">
        <v>44136</v>
      </c>
      <c r="B14" s="2">
        <v>600000</v>
      </c>
      <c r="C14" s="4">
        <v>2</v>
      </c>
      <c r="D14" s="7"/>
      <c r="E14" s="2"/>
      <c r="F14" s="3"/>
      <c r="H14" s="7"/>
      <c r="I14" s="2"/>
      <c r="J14" s="4"/>
      <c r="K14" s="7">
        <v>44141</v>
      </c>
      <c r="L14" s="25">
        <v>80000</v>
      </c>
      <c r="M14" s="3">
        <v>6</v>
      </c>
      <c r="O14" s="14" t="s">
        <v>121</v>
      </c>
      <c r="P14" s="17"/>
      <c r="Q14" s="28">
        <v>600000</v>
      </c>
    </row>
    <row r="15" spans="1:30">
      <c r="J15" s="5"/>
      <c r="K15" s="8">
        <v>44157</v>
      </c>
      <c r="L15" s="17">
        <v>100000</v>
      </c>
      <c r="M15">
        <v>9</v>
      </c>
      <c r="O15" s="14" t="s">
        <v>159</v>
      </c>
      <c r="P15" s="17">
        <f>SUM(I10,I11)-SUM(L10)</f>
        <v>60000</v>
      </c>
      <c r="Q15" s="28"/>
    </row>
    <row r="16" spans="1:30">
      <c r="A16" t="s">
        <v>160</v>
      </c>
      <c r="J16" s="5"/>
      <c r="K16" s="8">
        <v>44165</v>
      </c>
      <c r="L16" s="17">
        <v>50000</v>
      </c>
      <c r="M16">
        <v>11</v>
      </c>
      <c r="O16" s="32" t="s">
        <v>125</v>
      </c>
      <c r="P16" s="33"/>
      <c r="Q16" s="34">
        <f>SUM(L14:L16)</f>
        <v>230000</v>
      </c>
    </row>
    <row r="17" spans="1:12">
      <c r="A17" s="7">
        <v>44136</v>
      </c>
      <c r="B17" s="2">
        <v>12000</v>
      </c>
      <c r="C17" s="4">
        <v>3</v>
      </c>
      <c r="D17" s="7"/>
      <c r="E17" s="2"/>
      <c r="F17" s="3"/>
      <c r="K17" s="8"/>
      <c r="L17" s="17"/>
    </row>
    <row r="19" spans="1:12">
      <c r="A19" t="s">
        <v>161</v>
      </c>
    </row>
    <row r="20" spans="1:12">
      <c r="A20" s="7">
        <v>44139</v>
      </c>
      <c r="B20" s="2">
        <v>4000</v>
      </c>
      <c r="C20" s="4">
        <v>4</v>
      </c>
      <c r="D20" s="7"/>
      <c r="E20" s="2"/>
      <c r="F20" s="3"/>
    </row>
    <row r="22" spans="1:12">
      <c r="A22" t="s">
        <v>33</v>
      </c>
    </row>
    <row r="23" spans="1:12">
      <c r="A23" s="7">
        <v>44151</v>
      </c>
      <c r="B23" s="2">
        <v>10000</v>
      </c>
      <c r="C23" s="4">
        <v>8</v>
      </c>
      <c r="D23" s="7"/>
      <c r="E23" s="2"/>
      <c r="F23" s="3"/>
    </row>
    <row r="25" spans="1:12">
      <c r="A25" t="s">
        <v>96</v>
      </c>
    </row>
    <row r="26" spans="1:12">
      <c r="A26" s="7">
        <v>44162</v>
      </c>
      <c r="B26" s="2">
        <v>7000</v>
      </c>
      <c r="C26" s="4">
        <v>10</v>
      </c>
      <c r="D26" s="7"/>
      <c r="E26" s="2"/>
      <c r="F26" s="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FB0B-A352-4295-8177-68B7EE3A5AEF}">
  <dimension ref="A1:AD29"/>
  <sheetViews>
    <sheetView topLeftCell="D6" workbookViewId="0">
      <selection activeCell="P23" sqref="P23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6.25" bestFit="1" customWidth="1"/>
    <col min="9" max="9" width="13.5" bestFit="1" customWidth="1"/>
    <col min="11" max="11" width="10.125" bestFit="1" customWidth="1"/>
    <col min="12" max="12" width="13.5" bestFit="1" customWidth="1"/>
    <col min="15" max="15" width="16.25" bestFit="1" customWidth="1"/>
    <col min="16" max="17" width="14.3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162</v>
      </c>
      <c r="O3" s="15"/>
      <c r="P3" s="3" t="s">
        <v>163</v>
      </c>
      <c r="Q3" s="4"/>
    </row>
    <row r="4" spans="1:30">
      <c r="A4" s="7">
        <v>44105</v>
      </c>
      <c r="B4" s="25">
        <v>200000</v>
      </c>
      <c r="C4" s="4">
        <v>1</v>
      </c>
      <c r="D4" s="3"/>
      <c r="E4" s="3"/>
      <c r="F4" s="3"/>
      <c r="H4" s="3"/>
      <c r="I4" s="3"/>
      <c r="J4" s="4"/>
      <c r="K4" s="7">
        <v>44105</v>
      </c>
      <c r="L4" s="2">
        <v>200000</v>
      </c>
      <c r="M4" s="3">
        <v>1</v>
      </c>
      <c r="O4" s="14"/>
      <c r="P4" t="s">
        <v>108</v>
      </c>
      <c r="Q4" s="5"/>
    </row>
    <row r="5" spans="1:30">
      <c r="A5" s="8"/>
      <c r="B5" s="17"/>
      <c r="C5" s="5"/>
      <c r="D5" s="8">
        <v>44109</v>
      </c>
      <c r="E5" s="1">
        <v>5000</v>
      </c>
      <c r="F5">
        <v>4</v>
      </c>
      <c r="O5" s="26"/>
      <c r="P5" s="8">
        <v>44135</v>
      </c>
      <c r="Q5" s="5"/>
      <c r="V5" s="8"/>
      <c r="W5" s="1"/>
      <c r="AC5" s="8"/>
      <c r="AD5" s="1"/>
    </row>
    <row r="6" spans="1:30">
      <c r="B6" s="17"/>
      <c r="C6" s="5"/>
      <c r="D6" s="8">
        <v>44111</v>
      </c>
      <c r="E6" s="17">
        <v>80000</v>
      </c>
      <c r="F6">
        <v>5</v>
      </c>
      <c r="H6" t="s">
        <v>164</v>
      </c>
      <c r="O6" s="15" t="s">
        <v>112</v>
      </c>
      <c r="P6" s="3" t="s">
        <v>113</v>
      </c>
      <c r="Q6" s="4" t="s">
        <v>114</v>
      </c>
    </row>
    <row r="7" spans="1:30">
      <c r="A7" s="8">
        <v>44113</v>
      </c>
      <c r="B7" s="17">
        <v>70000</v>
      </c>
      <c r="C7" s="5">
        <v>6</v>
      </c>
      <c r="D7" s="8"/>
      <c r="E7" s="17"/>
      <c r="H7" s="3"/>
      <c r="I7" s="3"/>
      <c r="J7" s="4"/>
      <c r="K7" s="7">
        <v>44105</v>
      </c>
      <c r="L7" s="2">
        <v>120000</v>
      </c>
      <c r="M7" s="3">
        <v>2</v>
      </c>
      <c r="O7" s="15" t="s">
        <v>29</v>
      </c>
      <c r="P7" s="25">
        <f>SUM(B4,B7)-SUM(E5,E6,E8,E9,E10)</f>
        <v>124000</v>
      </c>
      <c r="Q7" s="27"/>
    </row>
    <row r="8" spans="1:30">
      <c r="A8" s="8"/>
      <c r="B8" s="17"/>
      <c r="C8" s="5"/>
      <c r="D8" s="8">
        <v>44122</v>
      </c>
      <c r="E8" s="17">
        <v>3000</v>
      </c>
      <c r="F8">
        <v>8</v>
      </c>
      <c r="O8" s="14" t="s">
        <v>102</v>
      </c>
      <c r="P8" s="17">
        <v>120000</v>
      </c>
      <c r="Q8" s="28"/>
    </row>
    <row r="9" spans="1:30">
      <c r="A9" s="8"/>
      <c r="B9" s="17"/>
      <c r="C9" s="5"/>
      <c r="D9" s="8">
        <v>44123</v>
      </c>
      <c r="E9" s="17">
        <v>8000</v>
      </c>
      <c r="F9">
        <v>9</v>
      </c>
      <c r="H9" t="s">
        <v>165</v>
      </c>
      <c r="O9" s="14" t="s">
        <v>96</v>
      </c>
      <c r="P9" s="17">
        <v>5000</v>
      </c>
      <c r="Q9" s="28"/>
    </row>
    <row r="10" spans="1:30">
      <c r="A10" s="8"/>
      <c r="B10" s="17"/>
      <c r="C10" s="5"/>
      <c r="D10" s="8">
        <v>44135</v>
      </c>
      <c r="E10" s="17">
        <v>50000</v>
      </c>
      <c r="F10">
        <v>10</v>
      </c>
      <c r="H10" s="7">
        <v>44115</v>
      </c>
      <c r="I10" s="2">
        <v>120000</v>
      </c>
      <c r="J10" s="4">
        <v>7</v>
      </c>
      <c r="K10" s="7"/>
      <c r="L10" s="2"/>
      <c r="M10" s="3"/>
      <c r="O10" s="14" t="s">
        <v>166</v>
      </c>
      <c r="P10" s="17">
        <v>80000</v>
      </c>
      <c r="Q10" s="28"/>
    </row>
    <row r="11" spans="1:30">
      <c r="A11" s="8"/>
      <c r="B11" s="17"/>
      <c r="C11" s="5"/>
      <c r="D11" s="8"/>
      <c r="E11" s="17"/>
      <c r="H11" s="8"/>
      <c r="I11" s="17"/>
      <c r="J11" s="5"/>
      <c r="K11" s="8"/>
      <c r="L11" s="17"/>
      <c r="O11" s="14" t="s">
        <v>33</v>
      </c>
      <c r="P11" s="17">
        <v>3000</v>
      </c>
      <c r="Q11" s="28"/>
    </row>
    <row r="12" spans="1:30">
      <c r="O12" s="14" t="s">
        <v>95</v>
      </c>
      <c r="P12" s="17">
        <v>8000</v>
      </c>
      <c r="Q12" s="28"/>
    </row>
    <row r="13" spans="1:30">
      <c r="A13" t="s">
        <v>102</v>
      </c>
      <c r="H13" t="s">
        <v>167</v>
      </c>
      <c r="O13" s="14" t="s">
        <v>86</v>
      </c>
      <c r="P13" s="17">
        <v>50000</v>
      </c>
      <c r="Q13" s="28"/>
    </row>
    <row r="14" spans="1:30">
      <c r="A14" s="7">
        <v>44105</v>
      </c>
      <c r="B14" s="2">
        <v>120000</v>
      </c>
      <c r="C14" s="4">
        <v>2</v>
      </c>
      <c r="D14" s="7"/>
      <c r="E14" s="2"/>
      <c r="F14" s="3"/>
      <c r="H14" s="7"/>
      <c r="I14" s="2"/>
      <c r="J14" s="4"/>
      <c r="K14" s="7">
        <v>44105</v>
      </c>
      <c r="L14" s="25">
        <v>30000</v>
      </c>
      <c r="M14" s="3">
        <v>3</v>
      </c>
      <c r="O14" s="14" t="s">
        <v>162</v>
      </c>
      <c r="P14" s="17"/>
      <c r="Q14" s="28">
        <v>200000</v>
      </c>
    </row>
    <row r="15" spans="1:30">
      <c r="J15" s="5"/>
      <c r="K15" s="8"/>
      <c r="L15" s="17"/>
      <c r="O15" s="14" t="s">
        <v>164</v>
      </c>
      <c r="P15" s="17"/>
      <c r="Q15" s="28">
        <v>120000</v>
      </c>
    </row>
    <row r="16" spans="1:30">
      <c r="A16" t="s">
        <v>96</v>
      </c>
      <c r="J16" s="5"/>
      <c r="K16" s="8"/>
      <c r="L16" s="17"/>
      <c r="O16" s="14" t="s">
        <v>165</v>
      </c>
      <c r="P16" s="17">
        <v>120000</v>
      </c>
      <c r="Q16" s="28"/>
    </row>
    <row r="17" spans="1:17">
      <c r="A17" s="7">
        <v>44109</v>
      </c>
      <c r="B17" s="2">
        <v>5000</v>
      </c>
      <c r="C17" s="4">
        <v>4</v>
      </c>
      <c r="D17" s="7"/>
      <c r="E17" s="2"/>
      <c r="F17" s="3"/>
      <c r="K17" s="8"/>
      <c r="L17" s="17"/>
      <c r="O17" s="14" t="s">
        <v>167</v>
      </c>
      <c r="P17" s="17"/>
      <c r="Q17" s="28">
        <v>30000</v>
      </c>
    </row>
    <row r="18" spans="1:17">
      <c r="H18" t="s">
        <v>168</v>
      </c>
      <c r="O18" s="14" t="s">
        <v>168</v>
      </c>
      <c r="P18" s="17"/>
      <c r="Q18" s="28">
        <f>SUM(L19,L20)</f>
        <v>190000</v>
      </c>
    </row>
    <row r="19" spans="1:17">
      <c r="A19" t="s">
        <v>166</v>
      </c>
      <c r="H19" s="7"/>
      <c r="I19" s="2"/>
      <c r="J19" s="4"/>
      <c r="K19" s="7">
        <v>44113</v>
      </c>
      <c r="L19" s="25">
        <v>70000</v>
      </c>
      <c r="M19" s="3">
        <v>6</v>
      </c>
      <c r="O19" s="29" t="s">
        <v>169</v>
      </c>
      <c r="P19" s="30"/>
      <c r="Q19" s="31">
        <v>30000</v>
      </c>
    </row>
    <row r="20" spans="1:17">
      <c r="A20" s="7">
        <v>44111</v>
      </c>
      <c r="B20" s="2">
        <v>80000</v>
      </c>
      <c r="C20" s="4">
        <v>5</v>
      </c>
      <c r="D20" s="7"/>
      <c r="E20" s="2"/>
      <c r="F20" s="3"/>
      <c r="J20" s="5"/>
      <c r="K20" s="8">
        <v>44115</v>
      </c>
      <c r="L20" s="17">
        <v>120000</v>
      </c>
      <c r="M20">
        <v>7</v>
      </c>
      <c r="P20" s="17"/>
      <c r="Q20" s="17"/>
    </row>
    <row r="21" spans="1:17">
      <c r="J21" s="5"/>
      <c r="K21" s="8"/>
      <c r="L21" s="17"/>
    </row>
    <row r="22" spans="1:17">
      <c r="A22" t="s">
        <v>33</v>
      </c>
    </row>
    <row r="23" spans="1:17">
      <c r="A23" s="7">
        <v>44122</v>
      </c>
      <c r="B23" s="2">
        <v>3000</v>
      </c>
      <c r="C23" s="4">
        <v>8</v>
      </c>
      <c r="D23" s="7"/>
      <c r="E23" s="2"/>
      <c r="F23" s="3"/>
      <c r="H23" t="s">
        <v>169</v>
      </c>
    </row>
    <row r="24" spans="1:17">
      <c r="H24" s="7"/>
      <c r="I24" s="2"/>
      <c r="J24" s="4"/>
      <c r="K24" s="7">
        <v>44105</v>
      </c>
      <c r="L24" s="2">
        <v>30000</v>
      </c>
      <c r="M24" s="3">
        <v>3</v>
      </c>
    </row>
    <row r="25" spans="1:17">
      <c r="A25" t="s">
        <v>95</v>
      </c>
    </row>
    <row r="26" spans="1:17">
      <c r="A26" s="7">
        <v>44124</v>
      </c>
      <c r="B26" s="2">
        <v>8000</v>
      </c>
      <c r="C26" s="4">
        <v>9</v>
      </c>
      <c r="D26" s="7"/>
      <c r="E26" s="2"/>
      <c r="F26" s="3"/>
    </row>
    <row r="28" spans="1:17">
      <c r="A28" t="s">
        <v>86</v>
      </c>
    </row>
    <row r="29" spans="1:17">
      <c r="A29" s="7">
        <v>44135</v>
      </c>
      <c r="B29" s="2">
        <v>50000</v>
      </c>
      <c r="C29" s="4">
        <v>10</v>
      </c>
      <c r="D29" s="7"/>
      <c r="E29" s="2"/>
      <c r="F29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F20" sqref="F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107</v>
      </c>
      <c r="G2" t="s">
        <v>170</v>
      </c>
      <c r="H2" t="s">
        <v>171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G24" sqref="G24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132</v>
      </c>
      <c r="E2" t="s">
        <v>133</v>
      </c>
    </row>
    <row r="3" spans="1:7">
      <c r="B3" t="s">
        <v>172</v>
      </c>
      <c r="F3" t="s">
        <v>172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112</v>
      </c>
      <c r="B6" t="s">
        <v>113</v>
      </c>
      <c r="C6" t="s">
        <v>114</v>
      </c>
      <c r="E6" t="s">
        <v>112</v>
      </c>
      <c r="F6" t="s">
        <v>113</v>
      </c>
      <c r="G6" t="s">
        <v>114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95</v>
      </c>
      <c r="B15" s="17">
        <v>5000</v>
      </c>
      <c r="C15" s="17"/>
      <c r="E15" t="s">
        <v>95</v>
      </c>
      <c r="F15" s="17">
        <v>5000</v>
      </c>
      <c r="G15" s="17"/>
    </row>
    <row r="16" spans="1:7">
      <c r="A16" t="s">
        <v>96</v>
      </c>
      <c r="B16" s="17">
        <v>3000</v>
      </c>
      <c r="E16" t="s">
        <v>96</v>
      </c>
      <c r="F16" s="17">
        <v>3000</v>
      </c>
      <c r="G16" s="17"/>
    </row>
    <row r="17" spans="1:7">
      <c r="A17" t="s">
        <v>135</v>
      </c>
      <c r="B17" s="17">
        <f>SUM(B7,B8,B9,B13,B14,B15,B16)</f>
        <v>149400</v>
      </c>
      <c r="C17" s="17">
        <f>SUM(C10,C11,C12)</f>
        <v>140000</v>
      </c>
      <c r="E17" t="s">
        <v>135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107</v>
      </c>
      <c r="J2" t="s">
        <v>173</v>
      </c>
      <c r="M2" t="s">
        <v>170</v>
      </c>
      <c r="N2" t="s">
        <v>174</v>
      </c>
    </row>
    <row r="3" spans="1:14">
      <c r="J3" t="s">
        <v>20</v>
      </c>
      <c r="K3" t="s">
        <v>175</v>
      </c>
    </row>
    <row r="4" spans="1:14">
      <c r="A4" t="s">
        <v>29</v>
      </c>
      <c r="F4" t="s">
        <v>176</v>
      </c>
      <c r="J4">
        <v>1</v>
      </c>
      <c r="K4" t="s">
        <v>177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178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179</v>
      </c>
    </row>
    <row r="7" spans="1:14">
      <c r="A7" s="17"/>
      <c r="B7" s="5"/>
      <c r="C7" s="17">
        <v>3000</v>
      </c>
      <c r="D7">
        <v>3</v>
      </c>
      <c r="F7" t="s">
        <v>180</v>
      </c>
      <c r="J7">
        <v>4</v>
      </c>
      <c r="K7" t="s">
        <v>181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182</v>
      </c>
    </row>
    <row r="9" spans="1:14">
      <c r="A9" s="17">
        <v>80000</v>
      </c>
      <c r="B9" s="5">
        <v>5</v>
      </c>
      <c r="C9" s="17"/>
      <c r="J9">
        <v>6</v>
      </c>
      <c r="K9" t="s">
        <v>183</v>
      </c>
    </row>
    <row r="10" spans="1:14">
      <c r="A10" s="17"/>
      <c r="B10" s="5"/>
      <c r="C10" s="17">
        <v>5000</v>
      </c>
      <c r="D10">
        <v>6</v>
      </c>
      <c r="F10" t="s">
        <v>184</v>
      </c>
      <c r="J10">
        <v>7</v>
      </c>
      <c r="K10" t="s">
        <v>185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186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187</v>
      </c>
    </row>
    <row r="13" spans="1:14">
      <c r="A13" s="17"/>
      <c r="B13" s="5"/>
      <c r="C13" s="17">
        <v>7000</v>
      </c>
      <c r="D13">
        <v>9</v>
      </c>
      <c r="F13" t="s">
        <v>96</v>
      </c>
      <c r="J13">
        <v>10</v>
      </c>
      <c r="K13" t="s">
        <v>188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189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190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191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113</v>
      </c>
      <c r="C32" s="4" t="s">
        <v>114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176</v>
      </c>
      <c r="B36" s="17">
        <v>2000</v>
      </c>
      <c r="C36" s="28"/>
    </row>
    <row r="37" spans="1:3">
      <c r="A37" s="14" t="s">
        <v>180</v>
      </c>
      <c r="B37" s="17">
        <v>5000</v>
      </c>
      <c r="C37" s="28"/>
    </row>
    <row r="38" spans="1:3">
      <c r="A38" s="14" t="s">
        <v>184</v>
      </c>
      <c r="B38" s="17">
        <v>10000</v>
      </c>
      <c r="C38" s="28"/>
    </row>
    <row r="39" spans="1:3">
      <c r="A39" s="14" t="s">
        <v>96</v>
      </c>
      <c r="B39" s="17">
        <v>3000</v>
      </c>
      <c r="C39" s="28"/>
    </row>
    <row r="40" spans="1:3">
      <c r="A40" t="s">
        <v>189</v>
      </c>
      <c r="B40" s="17">
        <v>3000</v>
      </c>
      <c r="C40" s="28"/>
    </row>
    <row r="41" spans="1:3">
      <c r="A41" s="14" t="s">
        <v>190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135</v>
      </c>
      <c r="B43" s="35">
        <f>SUM(B33,B35,B36,B37,B38,B39,B40,B41,B42)</f>
        <v>180000</v>
      </c>
      <c r="C43" s="36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139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K17"/>
  <sheetViews>
    <sheetView workbookViewId="0">
      <selection activeCell="C10" sqref="C10"/>
    </sheetView>
  </sheetViews>
  <sheetFormatPr defaultRowHeight="16.5"/>
  <cols>
    <col min="1" max="1" width="10.75" bestFit="1" customWidth="1"/>
    <col min="2" max="2" width="14.375" bestFit="1" customWidth="1"/>
    <col min="4" max="4" width="14.375" bestFit="1" customWidth="1"/>
    <col min="5" max="5" width="10.75" bestFit="1" customWidth="1"/>
    <col min="7" max="7" width="10.75" bestFit="1" customWidth="1"/>
    <col min="8" max="8" width="14.375" bestFit="1" customWidth="1"/>
    <col min="10" max="10" width="14.375" bestFit="1" customWidth="1"/>
    <col min="11" max="11" width="10.75" bestFit="1" customWidth="1"/>
  </cols>
  <sheetData>
    <row r="2" spans="1:11">
      <c r="A2" t="s">
        <v>192</v>
      </c>
      <c r="G2" t="s">
        <v>193</v>
      </c>
    </row>
    <row r="3" spans="1:11">
      <c r="A3">
        <v>1</v>
      </c>
    </row>
    <row r="4" spans="1:11">
      <c r="A4" s="17" t="s">
        <v>29</v>
      </c>
      <c r="B4" s="17"/>
      <c r="C4" s="17"/>
      <c r="D4" s="17" t="s">
        <v>194</v>
      </c>
      <c r="E4" s="17"/>
      <c r="F4" s="17"/>
      <c r="G4" s="17" t="s">
        <v>29</v>
      </c>
      <c r="H4" s="17"/>
      <c r="I4" s="17"/>
      <c r="J4" s="17" t="s">
        <v>30</v>
      </c>
      <c r="K4" s="17"/>
    </row>
    <row r="5" spans="1:11">
      <c r="A5" s="27">
        <v>800</v>
      </c>
      <c r="B5" s="25"/>
      <c r="C5" s="17"/>
      <c r="D5" s="27"/>
      <c r="E5" s="25">
        <v>800</v>
      </c>
      <c r="F5" s="17"/>
      <c r="G5" s="27">
        <v>800</v>
      </c>
      <c r="H5" s="25"/>
      <c r="I5" s="17"/>
      <c r="J5" s="27"/>
      <c r="K5" s="25">
        <v>800</v>
      </c>
    </row>
    <row r="6" spans="1:1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>
      <c r="A7" s="17">
        <v>2</v>
      </c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>
      <c r="A8" s="17" t="s">
        <v>29</v>
      </c>
      <c r="B8" s="17"/>
      <c r="C8" s="17"/>
      <c r="D8" s="17" t="s">
        <v>31</v>
      </c>
      <c r="E8" s="17"/>
      <c r="F8" s="17"/>
      <c r="G8" s="17" t="s">
        <v>29</v>
      </c>
      <c r="H8" s="17"/>
      <c r="I8" s="17"/>
      <c r="J8" s="17" t="s">
        <v>154</v>
      </c>
      <c r="K8" s="17"/>
    </row>
    <row r="9" spans="1:11">
      <c r="A9" s="27"/>
      <c r="B9" s="25">
        <v>1500</v>
      </c>
      <c r="C9" s="17"/>
      <c r="D9" s="27">
        <v>1500</v>
      </c>
      <c r="E9" s="25"/>
      <c r="F9" s="17"/>
      <c r="G9" s="27"/>
      <c r="H9" s="25">
        <v>1500</v>
      </c>
      <c r="I9" s="17"/>
      <c r="J9" s="27">
        <v>1500</v>
      </c>
      <c r="K9" s="25"/>
    </row>
    <row r="10" spans="1:1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>
      <c r="A11" s="17">
        <v>3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>
      <c r="A12" s="17" t="s">
        <v>29</v>
      </c>
      <c r="B12" s="17"/>
      <c r="C12" s="17"/>
      <c r="D12" s="17" t="s">
        <v>86</v>
      </c>
      <c r="E12" s="17"/>
      <c r="F12" s="17"/>
      <c r="G12" s="17" t="s">
        <v>29</v>
      </c>
      <c r="H12" s="17"/>
      <c r="I12" s="17"/>
      <c r="J12" s="17" t="s">
        <v>195</v>
      </c>
      <c r="K12" s="17"/>
    </row>
    <row r="13" spans="1:11">
      <c r="A13" s="27"/>
      <c r="B13" s="25">
        <v>20000</v>
      </c>
      <c r="C13" s="17"/>
      <c r="D13" s="27">
        <v>20000</v>
      </c>
      <c r="E13" s="25"/>
      <c r="F13" s="17"/>
      <c r="G13" s="27"/>
      <c r="H13" s="25">
        <v>20000</v>
      </c>
      <c r="I13" s="17"/>
      <c r="J13" s="27">
        <v>20000</v>
      </c>
      <c r="K13" s="25"/>
    </row>
    <row r="14" spans="1:1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17">
        <v>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>
      <c r="A16" s="17" t="s">
        <v>29</v>
      </c>
      <c r="B16" s="17"/>
      <c r="C16" s="17"/>
      <c r="D16" s="17" t="s">
        <v>52</v>
      </c>
      <c r="E16" s="17"/>
      <c r="F16" s="17"/>
      <c r="G16" s="17" t="s">
        <v>29</v>
      </c>
      <c r="H16" s="17"/>
      <c r="I16" s="17"/>
      <c r="J16" s="17" t="s">
        <v>43</v>
      </c>
      <c r="K16" s="17"/>
    </row>
    <row r="17" spans="1:11">
      <c r="A17" s="27"/>
      <c r="B17" s="25">
        <v>300000</v>
      </c>
      <c r="C17" s="17"/>
      <c r="D17" s="27">
        <v>300000</v>
      </c>
      <c r="E17" s="25"/>
      <c r="F17" s="17"/>
      <c r="G17" s="27"/>
      <c r="H17" s="25">
        <v>300000</v>
      </c>
      <c r="I17" s="17"/>
      <c r="J17" s="27">
        <v>300000</v>
      </c>
      <c r="K1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A1:X14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G2" sqref="G2"/>
    </sheetView>
  </sheetViews>
  <sheetFormatPr defaultRowHeight="16.5"/>
  <cols>
    <col min="1" max="1" width="11.75" bestFit="1" customWidth="1"/>
  </cols>
  <sheetData>
    <row r="1" spans="1:9">
      <c r="A1" t="s">
        <v>196</v>
      </c>
      <c r="F1" t="s">
        <v>196</v>
      </c>
    </row>
    <row r="2" spans="1:9">
      <c r="A2" s="3" t="s">
        <v>197</v>
      </c>
      <c r="B2" s="9">
        <v>2000</v>
      </c>
      <c r="C2" s="3"/>
      <c r="D2" s="3"/>
      <c r="F2" s="3" t="s">
        <v>197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198</v>
      </c>
      <c r="F1" t="s">
        <v>196</v>
      </c>
    </row>
    <row r="2" spans="1:9">
      <c r="A2" s="3"/>
      <c r="B2" s="9">
        <v>2000</v>
      </c>
      <c r="C2" s="3"/>
      <c r="D2" s="3"/>
      <c r="F2" s="3" t="s">
        <v>197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A733-4595-4CAA-80D7-448F3C49A65F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170</v>
      </c>
      <c r="F1" t="s">
        <v>199</v>
      </c>
    </row>
    <row r="2" spans="1:6">
      <c r="A2" t="s">
        <v>200</v>
      </c>
      <c r="B2" s="8">
        <v>44196</v>
      </c>
      <c r="C2" t="s">
        <v>201</v>
      </c>
      <c r="F2" t="s">
        <v>202</v>
      </c>
    </row>
    <row r="3" spans="1:6">
      <c r="A3" t="s">
        <v>200</v>
      </c>
    </row>
    <row r="4" spans="1:6">
      <c r="B4" t="s">
        <v>203</v>
      </c>
      <c r="D4" t="s">
        <v>204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205</v>
      </c>
      <c r="B8" s="17" t="s">
        <v>206</v>
      </c>
      <c r="C8" s="17"/>
      <c r="D8" s="17">
        <v>6000</v>
      </c>
      <c r="E8" s="17"/>
    </row>
    <row r="9" spans="1:6">
      <c r="A9" t="s">
        <v>207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208</v>
      </c>
      <c r="B11" s="17"/>
      <c r="C11" s="17">
        <v>120000</v>
      </c>
      <c r="D11" s="17"/>
      <c r="E11" s="17">
        <v>21000</v>
      </c>
    </row>
    <row r="12" spans="1:6">
      <c r="A12" t="s">
        <v>98</v>
      </c>
      <c r="B12" s="17"/>
      <c r="C12" s="17">
        <v>54000</v>
      </c>
      <c r="D12" s="17"/>
      <c r="E12" s="17">
        <v>54000</v>
      </c>
    </row>
    <row r="13" spans="1:6">
      <c r="A13" t="s">
        <v>97</v>
      </c>
      <c r="B13" s="17"/>
      <c r="C13" s="17" t="s">
        <v>206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209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96</v>
      </c>
      <c r="B17" s="17">
        <v>6000</v>
      </c>
      <c r="C17" s="17"/>
      <c r="D17" s="17">
        <v>9000</v>
      </c>
      <c r="E17" s="17"/>
    </row>
    <row r="18" spans="1:5">
      <c r="A18" t="s">
        <v>210</v>
      </c>
      <c r="B18" s="17" t="s">
        <v>206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135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211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D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212</v>
      </c>
      <c r="D1" s="17" t="s">
        <v>5</v>
      </c>
    </row>
    <row r="2" spans="1:9">
      <c r="A2" s="17" t="s">
        <v>213</v>
      </c>
      <c r="D2" s="17" t="s">
        <v>214</v>
      </c>
      <c r="E2" s="17" t="s">
        <v>215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216</v>
      </c>
      <c r="D3" s="17">
        <v>1</v>
      </c>
      <c r="E3" s="17" t="s">
        <v>217</v>
      </c>
      <c r="F3" s="8">
        <v>44075</v>
      </c>
      <c r="G3" s="17" t="s">
        <v>196</v>
      </c>
      <c r="H3" s="17">
        <v>9600</v>
      </c>
    </row>
    <row r="4" spans="1:9">
      <c r="A4" s="17" t="s">
        <v>218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116</v>
      </c>
      <c r="H5" s="17">
        <f>9600*3/12</f>
        <v>2400</v>
      </c>
    </row>
    <row r="6" spans="1:9">
      <c r="A6" s="17" t="s">
        <v>219</v>
      </c>
      <c r="F6" s="8"/>
      <c r="G6" s="17" t="s">
        <v>196</v>
      </c>
      <c r="I6" s="17">
        <f>9600*3/12</f>
        <v>2400</v>
      </c>
    </row>
    <row r="7" spans="1:9">
      <c r="A7" s="17" t="s">
        <v>220</v>
      </c>
      <c r="D7" s="17">
        <v>2</v>
      </c>
      <c r="E7" s="17" t="s">
        <v>217</v>
      </c>
      <c r="F7" s="8">
        <v>44120</v>
      </c>
      <c r="G7" s="17" t="s">
        <v>221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198</v>
      </c>
      <c r="H9" s="17">
        <f>84000*1.5/12</f>
        <v>10500</v>
      </c>
    </row>
    <row r="10" spans="1:9">
      <c r="F10" s="8"/>
      <c r="G10" s="17" t="s">
        <v>221</v>
      </c>
      <c r="I10" s="17">
        <f>84000*1.5/12</f>
        <v>10500</v>
      </c>
    </row>
    <row r="11" spans="1:9">
      <c r="D11" s="17">
        <v>3</v>
      </c>
      <c r="E11" s="17" t="s">
        <v>222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223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217</v>
      </c>
      <c r="F15" s="8">
        <v>44196</v>
      </c>
      <c r="G15" s="17" t="s">
        <v>96</v>
      </c>
      <c r="H15" s="17">
        <v>2000</v>
      </c>
    </row>
    <row r="16" spans="1:9">
      <c r="F16" s="8"/>
      <c r="G16" s="17" t="s">
        <v>143</v>
      </c>
      <c r="I16" s="17">
        <v>2000</v>
      </c>
    </row>
    <row r="17" spans="4:14">
      <c r="D17" s="17">
        <v>5</v>
      </c>
      <c r="E17" s="17" t="s">
        <v>217</v>
      </c>
      <c r="F17" s="8">
        <v>44166</v>
      </c>
      <c r="G17" s="17" t="s">
        <v>224</v>
      </c>
      <c r="H17" s="17">
        <v>30000</v>
      </c>
      <c r="K17" s="17" t="s">
        <v>225</v>
      </c>
      <c r="L17" s="45">
        <v>0.12</v>
      </c>
      <c r="M17" s="17" t="s">
        <v>226</v>
      </c>
      <c r="N17" s="17">
        <f>H17*L17*1/12</f>
        <v>300</v>
      </c>
    </row>
    <row r="18" spans="4:14">
      <c r="F18" s="8"/>
      <c r="G18" s="17" t="s">
        <v>227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224</v>
      </c>
      <c r="I20" s="17">
        <f>H19</f>
        <v>300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B12" sqref="B12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228</v>
      </c>
    </row>
    <row r="3" spans="3:14">
      <c r="C3" t="s">
        <v>229</v>
      </c>
      <c r="E3" t="s">
        <v>49</v>
      </c>
      <c r="K3" t="s">
        <v>49</v>
      </c>
    </row>
    <row r="4" spans="3:14">
      <c r="C4" t="s">
        <v>230</v>
      </c>
      <c r="E4" s="3" t="s">
        <v>231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232</v>
      </c>
      <c r="F5" s="5" t="s">
        <v>198</v>
      </c>
      <c r="H5">
        <v>12800</v>
      </c>
      <c r="L5" s="5" t="s">
        <v>231</v>
      </c>
      <c r="N5">
        <v>6400</v>
      </c>
    </row>
    <row r="6" spans="3:14">
      <c r="J6" s="8">
        <v>44196</v>
      </c>
      <c r="K6" t="s">
        <v>231</v>
      </c>
      <c r="L6" s="5"/>
      <c r="M6">
        <v>12800</v>
      </c>
    </row>
    <row r="7" spans="3:14">
      <c r="C7" t="s">
        <v>233</v>
      </c>
      <c r="E7" t="s">
        <v>50</v>
      </c>
      <c r="L7" s="5" t="s">
        <v>198</v>
      </c>
      <c r="N7">
        <v>12800</v>
      </c>
    </row>
    <row r="8" spans="3:14">
      <c r="C8" t="s">
        <v>234</v>
      </c>
      <c r="E8" s="3" t="s">
        <v>198</v>
      </c>
      <c r="F8" s="4"/>
      <c r="G8" s="3">
        <v>6400</v>
      </c>
      <c r="H8" s="3"/>
    </row>
    <row r="9" spans="3:14">
      <c r="C9" t="s">
        <v>235</v>
      </c>
      <c r="F9" s="5" t="s">
        <v>231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198</v>
      </c>
      <c r="N11">
        <v>12800</v>
      </c>
    </row>
    <row r="12" spans="3:14">
      <c r="J12" s="8">
        <v>44196</v>
      </c>
      <c r="K12" t="s">
        <v>198</v>
      </c>
      <c r="L12" s="5"/>
      <c r="M12">
        <v>6400</v>
      </c>
    </row>
    <row r="13" spans="3:14">
      <c r="L13" s="5" t="s">
        <v>231</v>
      </c>
      <c r="N13">
        <v>6400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236</v>
      </c>
    </row>
    <row r="4" spans="1:5">
      <c r="A4" s="17" t="s">
        <v>140</v>
      </c>
    </row>
    <row r="5" spans="1:5">
      <c r="A5" s="17" t="s">
        <v>237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198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198</v>
      </c>
      <c r="E11" s="17">
        <v>0</v>
      </c>
    </row>
    <row r="13" spans="1:5">
      <c r="A13" s="17" t="s">
        <v>217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238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238</v>
      </c>
      <c r="D18" s="17">
        <f>9600*1/12*2</f>
        <v>1600</v>
      </c>
    </row>
    <row r="19" spans="1:5">
      <c r="C19" s="17" t="s">
        <v>198</v>
      </c>
      <c r="E19" s="17">
        <f>9600*1/12*2</f>
        <v>1600</v>
      </c>
    </row>
    <row r="21" spans="1:5">
      <c r="A21" s="17" t="s">
        <v>222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198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198</v>
      </c>
      <c r="D26" s="17">
        <f>9600*(1-2/12)</f>
        <v>8000</v>
      </c>
    </row>
    <row r="27" spans="1:5">
      <c r="C27" s="17" t="s">
        <v>238</v>
      </c>
      <c r="E27" s="17">
        <f>9600*(1-2/12)</f>
        <v>8000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2024-01-31T10:56:17Z</dcterms:modified>
  <cp:category/>
  <cp:contentStatus/>
</cp:coreProperties>
</file>