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2932" yWindow="-108" windowWidth="23256" windowHeight="12576" tabRatio="834" firstSheet="13" activeTab="26"/>
  </bookViews>
  <sheets>
    <sheet name="Albania" sheetId="2" r:id="rId1"/>
    <sheet name="Bangladesh" sheetId="3" r:id="rId2"/>
    <sheet name="Bosnia and Herzegovina" sheetId="4" r:id="rId3"/>
    <sheet name="Bhutan" sheetId="5" r:id="rId4"/>
    <sheet name="China" sheetId="6" r:id="rId5"/>
    <sheet name="Egypt" sheetId="7" r:id="rId6"/>
    <sheet name="Croatia" sheetId="8" r:id="rId7"/>
    <sheet name="Indonesia" sheetId="9" r:id="rId8"/>
    <sheet name="Israel" sheetId="10" state="hidden" r:id="rId9"/>
    <sheet name="Japan" sheetId="11" r:id="rId10"/>
    <sheet name="Cambodia" sheetId="12" r:id="rId11"/>
    <sheet name="Korea" sheetId="13" r:id="rId12"/>
    <sheet name="Lao peoples" sheetId="14" r:id="rId13"/>
    <sheet name="Sri Lanka" sheetId="16" r:id="rId14"/>
    <sheet name="Macedonia" sheetId="18" r:id="rId15"/>
    <sheet name="Myanmar" sheetId="19" r:id="rId16"/>
    <sheet name="Malaysia" sheetId="21" r:id="rId17"/>
    <sheet name="Nepal" sheetId="22" r:id="rId18"/>
    <sheet name="Oman" sheetId="23" r:id="rId19"/>
    <sheet name="Philippines (the)" sheetId="24" r:id="rId20"/>
    <sheet name="Slovenia" sheetId="27" r:id="rId21"/>
    <sheet name="Thailand" sheetId="28" r:id="rId22"/>
    <sheet name="Viet Nam" sheetId="30" r:id="rId23"/>
    <sheet name="Yemen" sheetId="31" r:id="rId24"/>
    <sheet name="Greece" sheetId="32" r:id="rId25"/>
    <sheet name="Pakistan" sheetId="34" r:id="rId26"/>
    <sheet name="India" sheetId="35" r:id="rId27"/>
  </sheets>
  <definedNames>
    <definedName name="_xlnm._FilterDatabase" localSheetId="10" hidden="1">Cambodia!$C$1:$C$12</definedName>
    <definedName name="_xlnm._FilterDatabase" localSheetId="24" hidden="1">Greece!$C$1:$C$67</definedName>
    <definedName name="_xlnm._FilterDatabase" localSheetId="26" hidden="1">India!$C:$C</definedName>
    <definedName name="_xlnm._FilterDatabase" localSheetId="7" hidden="1">Indonesia!$A$1:$A$366</definedName>
    <definedName name="_xlnm._FilterDatabase" localSheetId="8" hidden="1">Israel!$G$1:$G$17</definedName>
    <definedName name="_xlnm._FilterDatabase" localSheetId="9" hidden="1">Japan!$A$1:$A$199</definedName>
    <definedName name="_xlnm._FilterDatabase" localSheetId="11" hidden="1">Korea!$C$1:$C$39</definedName>
    <definedName name="_xlnm._FilterDatabase" localSheetId="12" hidden="1">'Lao peoples'!$C$1:$C$9</definedName>
    <definedName name="_xlnm._FilterDatabase" localSheetId="16" hidden="1">Malaysia!$C$1:$C$83</definedName>
    <definedName name="_xlnm._FilterDatabase" localSheetId="15" hidden="1">Myanmar!$C$1:$C$58</definedName>
    <definedName name="_xlnm._FilterDatabase" localSheetId="17" hidden="1">Nepal!$C$1:$C$93</definedName>
    <definedName name="_xlnm._FilterDatabase" localSheetId="18" hidden="1">Oman!$C$1:$C$13</definedName>
    <definedName name="_xlnm._FilterDatabase" localSheetId="19" hidden="1">'Philippines (the)'!$C$1:$C$446</definedName>
    <definedName name="_xlnm._FilterDatabase" localSheetId="21" hidden="1">Thailand!$C$1:$C$138</definedName>
    <definedName name="_xlnm._FilterDatabase" localSheetId="22" hidden="1">'Viet Nam'!$G$1:$G$210</definedName>
    <definedName name="_xlnm._FilterDatabase" localSheetId="23" hidden="1">Yemen!$C$1:$C$54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2" l="1"/>
  <c r="Q11" i="22"/>
  <c r="P13" i="22"/>
  <c r="Q9" i="22" s="1"/>
  <c r="P7" i="22"/>
  <c r="Q6" i="22" s="1"/>
  <c r="P5" i="22"/>
  <c r="Q4" i="22" s="1"/>
  <c r="P3" i="22"/>
  <c r="M13" i="22"/>
  <c r="M8" i="22"/>
  <c r="M7" i="22"/>
  <c r="M5" i="22"/>
  <c r="M3" i="22"/>
  <c r="Q20" i="21"/>
  <c r="Q13" i="21"/>
  <c r="Q18" i="21"/>
  <c r="Q19" i="21"/>
  <c r="Q3" i="21"/>
  <c r="P21" i="21"/>
  <c r="P19" i="21"/>
  <c r="Q16" i="21" s="1"/>
  <c r="P10" i="21"/>
  <c r="Q8" i="21" s="1"/>
  <c r="P4" i="21"/>
  <c r="Q4" i="21" s="1"/>
  <c r="M22" i="21"/>
  <c r="M21" i="21"/>
  <c r="M19" i="21"/>
  <c r="M10" i="21"/>
  <c r="M4" i="21"/>
  <c r="Q34" i="24"/>
  <c r="Q35" i="24"/>
  <c r="Q37" i="24"/>
  <c r="Q42" i="24"/>
  <c r="Q43" i="24"/>
  <c r="Q45" i="24"/>
  <c r="Q50" i="24"/>
  <c r="Q51" i="24"/>
  <c r="Q33" i="24"/>
  <c r="Q18" i="24"/>
  <c r="Q19" i="24"/>
  <c r="Q20" i="24"/>
  <c r="Q21" i="24"/>
  <c r="Q22" i="24"/>
  <c r="Q26" i="24"/>
  <c r="Q27" i="24"/>
  <c r="Q28" i="24"/>
  <c r="Q29" i="24"/>
  <c r="Q30" i="24"/>
  <c r="Q9" i="24"/>
  <c r="Q10" i="24"/>
  <c r="Q12" i="24"/>
  <c r="Q6" i="24"/>
  <c r="P52" i="24"/>
  <c r="Q40" i="24" s="1"/>
  <c r="P31" i="24"/>
  <c r="Q17" i="24" s="1"/>
  <c r="P14" i="24"/>
  <c r="Q7" i="24" s="1"/>
  <c r="P6" i="24"/>
  <c r="Q3" i="24" s="1"/>
  <c r="M52" i="24"/>
  <c r="M32" i="24"/>
  <c r="M31" i="24"/>
  <c r="M14" i="24"/>
  <c r="M6" i="24"/>
  <c r="P3" i="27"/>
  <c r="Q2" i="27" s="1"/>
  <c r="Q13" i="28"/>
  <c r="Q14" i="28"/>
  <c r="Q15" i="28"/>
  <c r="Q19" i="28"/>
  <c r="Q20" i="28"/>
  <c r="Q21" i="28"/>
  <c r="Q22" i="28"/>
  <c r="Q23" i="28"/>
  <c r="P24" i="28"/>
  <c r="Q18" i="28" s="1"/>
  <c r="P11" i="28"/>
  <c r="Q5" i="28"/>
  <c r="P8" i="28"/>
  <c r="Q7" i="28" s="1"/>
  <c r="M24" i="28"/>
  <c r="M11" i="28"/>
  <c r="M8" i="28"/>
  <c r="M4" i="28"/>
  <c r="M2" i="28"/>
  <c r="Q16" i="30"/>
  <c r="Q17" i="30"/>
  <c r="Q19" i="30"/>
  <c r="Q5" i="30"/>
  <c r="Q6" i="30"/>
  <c r="Q8" i="30"/>
  <c r="Q12" i="30"/>
  <c r="Q4" i="30"/>
  <c r="Q2" i="30"/>
  <c r="P20" i="30"/>
  <c r="Q18" i="30" s="1"/>
  <c r="P14" i="30"/>
  <c r="Q13" i="30" s="1"/>
  <c r="P12" i="30"/>
  <c r="Q11" i="30" s="1"/>
  <c r="P3" i="30"/>
  <c r="M20" i="30"/>
  <c r="M14" i="30"/>
  <c r="M12" i="30"/>
  <c r="M3" i="30"/>
  <c r="Q7" i="31"/>
  <c r="Q4" i="31"/>
  <c r="Q3" i="31"/>
  <c r="P9" i="31"/>
  <c r="Q9" i="31" s="1"/>
  <c r="P7" i="31"/>
  <c r="Q6" i="31" s="1"/>
  <c r="P3" i="31"/>
  <c r="Q2" i="31" s="1"/>
  <c r="M10" i="31"/>
  <c r="M9" i="31"/>
  <c r="M7" i="31"/>
  <c r="M3" i="31"/>
  <c r="Q25" i="32"/>
  <c r="Q26" i="32"/>
  <c r="Q24" i="32"/>
  <c r="R26" i="32" s="1"/>
  <c r="P26" i="32"/>
  <c r="Q13" i="32"/>
  <c r="Q14" i="32"/>
  <c r="Q16" i="32"/>
  <c r="Q21" i="32"/>
  <c r="Q22" i="32"/>
  <c r="Q12" i="32"/>
  <c r="P23" i="32"/>
  <c r="Q19" i="32" s="1"/>
  <c r="Q8" i="32"/>
  <c r="P11" i="32"/>
  <c r="Q3" i="32" s="1"/>
  <c r="M28" i="32"/>
  <c r="M27" i="32"/>
  <c r="M26" i="32"/>
  <c r="M23" i="32"/>
  <c r="M11" i="32"/>
  <c r="Q36" i="34"/>
  <c r="P42" i="34"/>
  <c r="Q27" i="34"/>
  <c r="P30" i="34"/>
  <c r="Q29" i="34" s="1"/>
  <c r="Q22" i="34"/>
  <c r="Q21" i="34"/>
  <c r="P26" i="34"/>
  <c r="Q25" i="34" s="1"/>
  <c r="Q15" i="34"/>
  <c r="Q16" i="34"/>
  <c r="Q17" i="34"/>
  <c r="Q19" i="34"/>
  <c r="Q20" i="34"/>
  <c r="Q14" i="34"/>
  <c r="P20" i="34"/>
  <c r="Q18" i="34" s="1"/>
  <c r="Q10" i="34"/>
  <c r="P13" i="34"/>
  <c r="Q5" i="34" s="1"/>
  <c r="M42" i="34"/>
  <c r="M30" i="34"/>
  <c r="M26" i="34"/>
  <c r="M20" i="34"/>
  <c r="M13" i="34"/>
  <c r="P14" i="19"/>
  <c r="Q10" i="19"/>
  <c r="Q9" i="19"/>
  <c r="P10" i="19"/>
  <c r="P8" i="19"/>
  <c r="P5" i="19"/>
  <c r="Q5" i="19" s="1"/>
  <c r="M14" i="19"/>
  <c r="M10" i="19"/>
  <c r="M8" i="19"/>
  <c r="M5" i="19"/>
  <c r="M2" i="19"/>
  <c r="M4" i="18"/>
  <c r="M3" i="18"/>
  <c r="M2" i="18"/>
  <c r="Q11" i="16"/>
  <c r="Q12" i="16"/>
  <c r="Q13" i="16"/>
  <c r="Q16" i="16"/>
  <c r="Q17" i="16"/>
  <c r="Q19" i="16"/>
  <c r="Q20" i="16"/>
  <c r="Q9" i="16"/>
  <c r="P20" i="16"/>
  <c r="Q14" i="16" s="1"/>
  <c r="Q5" i="16"/>
  <c r="Q6" i="16"/>
  <c r="Q8" i="16"/>
  <c r="P8" i="16"/>
  <c r="Q7" i="16" s="1"/>
  <c r="P3" i="16"/>
  <c r="Q3" i="16" s="1"/>
  <c r="M20" i="16"/>
  <c r="M8" i="16"/>
  <c r="M3" i="16"/>
  <c r="P6" i="13"/>
  <c r="Q6" i="13" s="1"/>
  <c r="P3" i="13"/>
  <c r="M6" i="13"/>
  <c r="M3" i="13"/>
  <c r="P6" i="12"/>
  <c r="Q6" i="12" s="1"/>
  <c r="P4" i="12"/>
  <c r="M6" i="12"/>
  <c r="M4" i="12"/>
  <c r="M2" i="12"/>
  <c r="Q40" i="11"/>
  <c r="Q41" i="11"/>
  <c r="Q43" i="11"/>
  <c r="Q27" i="11"/>
  <c r="Q35" i="11"/>
  <c r="Q15" i="11"/>
  <c r="Q18" i="11"/>
  <c r="Q23" i="11"/>
  <c r="Q3" i="11"/>
  <c r="Q8" i="11"/>
  <c r="Q9" i="11"/>
  <c r="Q11" i="11"/>
  <c r="P44" i="11"/>
  <c r="Q42" i="11" s="1"/>
  <c r="P38" i="11"/>
  <c r="Q38" i="11" s="1"/>
  <c r="P36" i="11"/>
  <c r="Q30" i="11" s="1"/>
  <c r="P23" i="11"/>
  <c r="Q21" i="11" s="1"/>
  <c r="P12" i="11"/>
  <c r="Q6" i="11" s="1"/>
  <c r="M44" i="11"/>
  <c r="M38" i="11"/>
  <c r="M36" i="11"/>
  <c r="M23" i="11"/>
  <c r="M12" i="11"/>
  <c r="M4" i="8"/>
  <c r="M3" i="8"/>
  <c r="M2" i="8"/>
  <c r="Q3" i="7"/>
  <c r="P3" i="7"/>
  <c r="Q2" i="7" s="1"/>
  <c r="M6" i="7"/>
  <c r="M5" i="7"/>
  <c r="M4" i="7"/>
  <c r="M3" i="7"/>
  <c r="Q101" i="6"/>
  <c r="Q106" i="6"/>
  <c r="Q109" i="6"/>
  <c r="Q114" i="6"/>
  <c r="Q115" i="6"/>
  <c r="Q117" i="6"/>
  <c r="Q122" i="6"/>
  <c r="Q123" i="6"/>
  <c r="Q125" i="6"/>
  <c r="Q130" i="6"/>
  <c r="Q131" i="6"/>
  <c r="Q133" i="6"/>
  <c r="Q138" i="6"/>
  <c r="Q139" i="6"/>
  <c r="Q141" i="6"/>
  <c r="Q146" i="6"/>
  <c r="Q147" i="6"/>
  <c r="Q149" i="6"/>
  <c r="Q154" i="6"/>
  <c r="Q155" i="6"/>
  <c r="Q157" i="6"/>
  <c r="Q162" i="6"/>
  <c r="Q163" i="6"/>
  <c r="Q165" i="6"/>
  <c r="Q170" i="6"/>
  <c r="Q171" i="6"/>
  <c r="Q173" i="6"/>
  <c r="Q178" i="6"/>
  <c r="Q100" i="6"/>
  <c r="P178" i="6"/>
  <c r="Q104" i="6" s="1"/>
  <c r="P99" i="6"/>
  <c r="Q93" i="6" s="1"/>
  <c r="Q37" i="6"/>
  <c r="Q40" i="6"/>
  <c r="Q45" i="6"/>
  <c r="Q48" i="6"/>
  <c r="Q53" i="6"/>
  <c r="Q56" i="6"/>
  <c r="Q61" i="6"/>
  <c r="Q64" i="6"/>
  <c r="Q69" i="6"/>
  <c r="Q72" i="6"/>
  <c r="Q77" i="6"/>
  <c r="Q80" i="6"/>
  <c r="Q33" i="6"/>
  <c r="P84" i="6"/>
  <c r="Q35" i="6" s="1"/>
  <c r="Q15" i="6"/>
  <c r="Q20" i="6"/>
  <c r="Q21" i="6"/>
  <c r="Q22" i="6"/>
  <c r="Q23" i="6"/>
  <c r="Q28" i="6"/>
  <c r="Q29" i="6"/>
  <c r="Q30" i="6"/>
  <c r="Q31" i="6"/>
  <c r="P32" i="6"/>
  <c r="Q18" i="6" s="1"/>
  <c r="Q3" i="6"/>
  <c r="Q4" i="6"/>
  <c r="Q6" i="6"/>
  <c r="Q11" i="6"/>
  <c r="Q12" i="6"/>
  <c r="Q2" i="6"/>
  <c r="P13" i="6"/>
  <c r="Q9" i="6" s="1"/>
  <c r="M178" i="6"/>
  <c r="M99" i="6"/>
  <c r="M84" i="6"/>
  <c r="M32" i="6"/>
  <c r="M13" i="6"/>
  <c r="M4" i="5"/>
  <c r="M3" i="5"/>
  <c r="M2" i="5"/>
  <c r="P4" i="4"/>
  <c r="Q3" i="4" s="1"/>
  <c r="M4" i="4"/>
  <c r="M2" i="4"/>
  <c r="Q11" i="3"/>
  <c r="P17" i="3"/>
  <c r="P8" i="3"/>
  <c r="Q8" i="3" s="1"/>
  <c r="Q5" i="3"/>
  <c r="P6" i="3"/>
  <c r="Q6" i="3" s="1"/>
  <c r="Q3" i="3"/>
  <c r="P4" i="3"/>
  <c r="Q4" i="3" s="1"/>
  <c r="M17" i="3"/>
  <c r="M9" i="3"/>
  <c r="M8" i="3"/>
  <c r="M6" i="3"/>
  <c r="M4" i="3"/>
  <c r="Q5" i="2"/>
  <c r="Q4" i="2"/>
  <c r="P8" i="2"/>
  <c r="Q6" i="2" s="1"/>
  <c r="P4" i="2"/>
  <c r="Q3" i="2" s="1"/>
  <c r="M10" i="2"/>
  <c r="M9" i="2"/>
  <c r="M8" i="2"/>
  <c r="M4" i="2"/>
  <c r="Q127" i="9"/>
  <c r="Q128" i="9"/>
  <c r="Q130" i="9"/>
  <c r="Q135" i="9"/>
  <c r="Q136" i="9"/>
  <c r="Q138" i="9"/>
  <c r="P140" i="9"/>
  <c r="Q125" i="9" s="1"/>
  <c r="Q111" i="9"/>
  <c r="Q113" i="9"/>
  <c r="Q118" i="9"/>
  <c r="Q119" i="9"/>
  <c r="Q121" i="9"/>
  <c r="P121" i="9"/>
  <c r="Q116" i="9" s="1"/>
  <c r="Q64" i="9"/>
  <c r="Q65" i="9"/>
  <c r="Q67" i="9"/>
  <c r="Q72" i="9"/>
  <c r="Q73" i="9"/>
  <c r="Q75" i="9"/>
  <c r="Q80" i="9"/>
  <c r="Q81" i="9"/>
  <c r="Q83" i="9"/>
  <c r="Q88" i="9"/>
  <c r="Q89" i="9"/>
  <c r="Q91" i="9"/>
  <c r="Q96" i="9"/>
  <c r="Q97" i="9"/>
  <c r="Q99" i="9"/>
  <c r="Q104" i="9"/>
  <c r="Q105" i="9"/>
  <c r="Q107" i="9"/>
  <c r="P109" i="9"/>
  <c r="Q70" i="9" s="1"/>
  <c r="Q36" i="9"/>
  <c r="Q55" i="9"/>
  <c r="P61" i="9"/>
  <c r="Q23" i="9" s="1"/>
  <c r="Q6" i="9"/>
  <c r="Q7" i="9"/>
  <c r="Q9" i="9"/>
  <c r="Q14" i="9"/>
  <c r="Q15" i="9"/>
  <c r="Q17" i="9"/>
  <c r="P19" i="9"/>
  <c r="Q4" i="9" s="1"/>
  <c r="M140" i="9"/>
  <c r="M121" i="9"/>
  <c r="M109" i="9"/>
  <c r="M61" i="9"/>
  <c r="M19" i="9"/>
  <c r="Q42" i="35"/>
  <c r="Q52" i="35"/>
  <c r="Q63" i="35"/>
  <c r="Q40" i="35"/>
  <c r="Q23" i="35"/>
  <c r="Q31" i="35"/>
  <c r="Q20" i="35"/>
  <c r="Q11" i="35"/>
  <c r="Q8" i="35"/>
  <c r="Q4" i="35"/>
  <c r="P72" i="35"/>
  <c r="Q46" i="35" s="1"/>
  <c r="P39" i="35"/>
  <c r="Q36" i="35" s="1"/>
  <c r="P34" i="35"/>
  <c r="Q24" i="35" s="1"/>
  <c r="P14" i="35"/>
  <c r="Q10" i="35" s="1"/>
  <c r="P6" i="35"/>
  <c r="Q3" i="35" s="1"/>
  <c r="M72" i="35"/>
  <c r="M39" i="35"/>
  <c r="M34" i="35"/>
  <c r="M14" i="35"/>
  <c r="M6" i="35"/>
  <c r="Q5" i="35" l="1"/>
  <c r="Q12" i="35"/>
  <c r="Q18" i="35"/>
  <c r="Q30" i="35"/>
  <c r="Q72" i="35"/>
  <c r="Q62" i="35"/>
  <c r="Q51" i="35"/>
  <c r="Q53" i="9"/>
  <c r="Q31" i="9"/>
  <c r="R20" i="34"/>
  <c r="Q6" i="35"/>
  <c r="Q13" i="35"/>
  <c r="Q17" i="35"/>
  <c r="Q29" i="35"/>
  <c r="Q35" i="35"/>
  <c r="Q71" i="35"/>
  <c r="Q60" i="35"/>
  <c r="Q50" i="35"/>
  <c r="Q52" i="9"/>
  <c r="Q29" i="9"/>
  <c r="Q8" i="31"/>
  <c r="Q14" i="35"/>
  <c r="Q16" i="35"/>
  <c r="Q28" i="35"/>
  <c r="Q39" i="35"/>
  <c r="Q70" i="35"/>
  <c r="Q59" i="35"/>
  <c r="Q48" i="35"/>
  <c r="Q47" i="9"/>
  <c r="Q28" i="9"/>
  <c r="Q14" i="3"/>
  <c r="Q15" i="3"/>
  <c r="Q17" i="3"/>
  <c r="Q10" i="3"/>
  <c r="Q12" i="3"/>
  <c r="Q13" i="3"/>
  <c r="Q4" i="12"/>
  <c r="Q3" i="12"/>
  <c r="Q7" i="19"/>
  <c r="Q8" i="19"/>
  <c r="Q6" i="19"/>
  <c r="R8" i="19" s="1"/>
  <c r="Q10" i="28"/>
  <c r="Q11" i="28"/>
  <c r="Q9" i="28"/>
  <c r="Q88" i="6"/>
  <c r="Q96" i="6"/>
  <c r="Q89" i="6"/>
  <c r="Q97" i="6"/>
  <c r="Q90" i="6"/>
  <c r="Q98" i="6"/>
  <c r="Q91" i="6"/>
  <c r="Q99" i="6"/>
  <c r="Q92" i="6"/>
  <c r="Q85" i="6"/>
  <c r="Q86" i="6"/>
  <c r="Q94" i="6"/>
  <c r="Q87" i="6"/>
  <c r="Q95" i="6"/>
  <c r="Q7" i="35"/>
  <c r="Q19" i="35"/>
  <c r="Q27" i="35"/>
  <c r="Q38" i="35"/>
  <c r="Q68" i="35"/>
  <c r="Q58" i="35"/>
  <c r="Q47" i="35"/>
  <c r="Q45" i="9"/>
  <c r="Q16" i="3"/>
  <c r="Q39" i="34"/>
  <c r="Q32" i="34"/>
  <c r="Q40" i="34"/>
  <c r="Q33" i="34"/>
  <c r="Q41" i="34"/>
  <c r="Q34" i="34"/>
  <c r="Q42" i="34"/>
  <c r="Q35" i="34"/>
  <c r="Q31" i="34"/>
  <c r="Q37" i="34"/>
  <c r="Q38" i="34"/>
  <c r="Q15" i="35"/>
  <c r="Q34" i="35"/>
  <c r="Q26" i="35"/>
  <c r="Q37" i="35"/>
  <c r="Q67" i="35"/>
  <c r="Q56" i="35"/>
  <c r="Q26" i="9"/>
  <c r="Q34" i="9"/>
  <c r="Q42" i="9"/>
  <c r="Q50" i="9"/>
  <c r="Q58" i="9"/>
  <c r="Q27" i="9"/>
  <c r="Q35" i="9"/>
  <c r="Q43" i="9"/>
  <c r="Q51" i="9"/>
  <c r="Q59" i="9"/>
  <c r="Q22" i="9"/>
  <c r="Q30" i="9"/>
  <c r="Q38" i="9"/>
  <c r="Q46" i="9"/>
  <c r="Q54" i="9"/>
  <c r="Q20" i="9"/>
  <c r="Q24" i="9"/>
  <c r="Q32" i="9"/>
  <c r="Q40" i="9"/>
  <c r="Q48" i="9"/>
  <c r="Q56" i="9"/>
  <c r="Q25" i="9"/>
  <c r="Q33" i="9"/>
  <c r="Q41" i="9"/>
  <c r="Q49" i="9"/>
  <c r="Q57" i="9"/>
  <c r="Q44" i="9"/>
  <c r="Q21" i="9"/>
  <c r="Q41" i="35"/>
  <c r="Q49" i="35"/>
  <c r="Q57" i="35"/>
  <c r="Q65" i="35"/>
  <c r="Q45" i="35"/>
  <c r="Q53" i="35"/>
  <c r="Q61" i="35"/>
  <c r="Q69" i="35"/>
  <c r="Q2" i="35"/>
  <c r="R6" i="35" s="1"/>
  <c r="Q9" i="35"/>
  <c r="Q22" i="35"/>
  <c r="Q33" i="35"/>
  <c r="Q25" i="35"/>
  <c r="Q66" i="35"/>
  <c r="Q55" i="35"/>
  <c r="Q44" i="35"/>
  <c r="Q61" i="9"/>
  <c r="Q39" i="9"/>
  <c r="Q21" i="35"/>
  <c r="Q32" i="35"/>
  <c r="Q64" i="35"/>
  <c r="Q54" i="35"/>
  <c r="Q43" i="35"/>
  <c r="R72" i="35" s="1"/>
  <c r="Q60" i="9"/>
  <c r="Q37" i="9"/>
  <c r="Q3" i="13"/>
  <c r="Q2" i="13"/>
  <c r="Q12" i="19"/>
  <c r="Q13" i="19"/>
  <c r="Q14" i="19"/>
  <c r="Q11" i="19"/>
  <c r="R14" i="19" s="1"/>
  <c r="Q19" i="9"/>
  <c r="Q11" i="9"/>
  <c r="Q3" i="9"/>
  <c r="Q109" i="9"/>
  <c r="Q101" i="9"/>
  <c r="Q93" i="9"/>
  <c r="Q85" i="9"/>
  <c r="Q77" i="9"/>
  <c r="Q69" i="9"/>
  <c r="Q115" i="9"/>
  <c r="Q140" i="9"/>
  <c r="Q132" i="9"/>
  <c r="Q124" i="9"/>
  <c r="Q8" i="2"/>
  <c r="Q2" i="3"/>
  <c r="R4" i="3" s="1"/>
  <c r="Q7" i="3"/>
  <c r="Q4" i="4"/>
  <c r="Q8" i="6"/>
  <c r="Q14" i="6"/>
  <c r="Q25" i="6"/>
  <c r="Q17" i="6"/>
  <c r="Q82" i="6"/>
  <c r="Q74" i="6"/>
  <c r="Q66" i="6"/>
  <c r="Q58" i="6"/>
  <c r="Q50" i="6"/>
  <c r="Q42" i="6"/>
  <c r="Q34" i="6"/>
  <c r="R84" i="6" s="1"/>
  <c r="Q175" i="6"/>
  <c r="Q167" i="6"/>
  <c r="Q159" i="6"/>
  <c r="Q151" i="6"/>
  <c r="Q143" i="6"/>
  <c r="Q135" i="6"/>
  <c r="Q127" i="6"/>
  <c r="Q119" i="6"/>
  <c r="Q111" i="6"/>
  <c r="Q103" i="6"/>
  <c r="Q2" i="11"/>
  <c r="Q5" i="11"/>
  <c r="Q20" i="11"/>
  <c r="Q24" i="11"/>
  <c r="Q29" i="11"/>
  <c r="Q39" i="11"/>
  <c r="Q5" i="13"/>
  <c r="Q4" i="19"/>
  <c r="Q12" i="34"/>
  <c r="Q4" i="34"/>
  <c r="Q24" i="34"/>
  <c r="Q28" i="34"/>
  <c r="R30" i="34" s="1"/>
  <c r="Q10" i="32"/>
  <c r="Q18" i="32"/>
  <c r="Q5" i="31"/>
  <c r="R7" i="31" s="1"/>
  <c r="Q10" i="30"/>
  <c r="Q15" i="30"/>
  <c r="Q6" i="28"/>
  <c r="R8" i="28" s="1"/>
  <c r="Q12" i="28"/>
  <c r="Q17" i="28"/>
  <c r="Q14" i="24"/>
  <c r="Q15" i="24"/>
  <c r="Q24" i="24"/>
  <c r="Q16" i="24"/>
  <c r="Q47" i="24"/>
  <c r="Q39" i="24"/>
  <c r="Q2" i="21"/>
  <c r="R4" i="21" s="1"/>
  <c r="Q7" i="21"/>
  <c r="Q15" i="21"/>
  <c r="Q13" i="22"/>
  <c r="Q18" i="9"/>
  <c r="Q10" i="9"/>
  <c r="Q108" i="9"/>
  <c r="Q100" i="9"/>
  <c r="Q92" i="9"/>
  <c r="Q84" i="9"/>
  <c r="Q76" i="9"/>
  <c r="Q68" i="9"/>
  <c r="Q110" i="9"/>
  <c r="Q114" i="9"/>
  <c r="Q139" i="9"/>
  <c r="Q131" i="9"/>
  <c r="Q123" i="9"/>
  <c r="Q2" i="2"/>
  <c r="R4" i="2" s="1"/>
  <c r="Q7" i="6"/>
  <c r="Q32" i="6"/>
  <c r="Q24" i="6"/>
  <c r="Q16" i="6"/>
  <c r="Q81" i="6"/>
  <c r="Q73" i="6"/>
  <c r="Q65" i="6"/>
  <c r="Q57" i="6"/>
  <c r="Q49" i="6"/>
  <c r="Q41" i="6"/>
  <c r="Q174" i="6"/>
  <c r="Q166" i="6"/>
  <c r="Q158" i="6"/>
  <c r="Q150" i="6"/>
  <c r="Q142" i="6"/>
  <c r="Q134" i="6"/>
  <c r="Q126" i="6"/>
  <c r="Q118" i="6"/>
  <c r="Q110" i="6"/>
  <c r="Q102" i="6"/>
  <c r="R178" i="6" s="1"/>
  <c r="Q12" i="11"/>
  <c r="Q4" i="11"/>
  <c r="Q19" i="11"/>
  <c r="Q36" i="11"/>
  <c r="Q28" i="11"/>
  <c r="Q44" i="11"/>
  <c r="Q4" i="16"/>
  <c r="R8" i="16" s="1"/>
  <c r="Q11" i="34"/>
  <c r="Q3" i="34"/>
  <c r="Q23" i="34"/>
  <c r="R26" i="34" s="1"/>
  <c r="Q9" i="32"/>
  <c r="Q17" i="32"/>
  <c r="Q9" i="30"/>
  <c r="Q20" i="30"/>
  <c r="Q24" i="28"/>
  <c r="Q16" i="28"/>
  <c r="Q2" i="24"/>
  <c r="Q13" i="24"/>
  <c r="Q31" i="24"/>
  <c r="Q23" i="24"/>
  <c r="Q46" i="24"/>
  <c r="Q38" i="24"/>
  <c r="Q6" i="21"/>
  <c r="Q14" i="21"/>
  <c r="Q12" i="22"/>
  <c r="Q16" i="9"/>
  <c r="Q8" i="9"/>
  <c r="Q106" i="9"/>
  <c r="Q98" i="9"/>
  <c r="Q90" i="9"/>
  <c r="Q82" i="9"/>
  <c r="Q74" i="9"/>
  <c r="Q66" i="9"/>
  <c r="Q120" i="9"/>
  <c r="Q112" i="9"/>
  <c r="Q137" i="9"/>
  <c r="Q129" i="9"/>
  <c r="Q13" i="6"/>
  <c r="Q5" i="6"/>
  <c r="R13" i="6" s="1"/>
  <c r="Q79" i="6"/>
  <c r="Q71" i="6"/>
  <c r="Q63" i="6"/>
  <c r="Q55" i="6"/>
  <c r="Q47" i="6"/>
  <c r="Q39" i="6"/>
  <c r="Q172" i="6"/>
  <c r="Q164" i="6"/>
  <c r="Q156" i="6"/>
  <c r="Q148" i="6"/>
  <c r="Q140" i="6"/>
  <c r="Q132" i="6"/>
  <c r="Q124" i="6"/>
  <c r="Q116" i="6"/>
  <c r="Q108" i="6"/>
  <c r="Q10" i="11"/>
  <c r="Q17" i="11"/>
  <c r="Q34" i="11"/>
  <c r="Q26" i="11"/>
  <c r="Q18" i="16"/>
  <c r="Q10" i="16"/>
  <c r="Q9" i="34"/>
  <c r="Q7" i="32"/>
  <c r="Q23" i="32"/>
  <c r="Q15" i="32"/>
  <c r="R23" i="32" s="1"/>
  <c r="Q7" i="30"/>
  <c r="R12" i="30" s="1"/>
  <c r="Q5" i="24"/>
  <c r="Q11" i="24"/>
  <c r="Q52" i="24"/>
  <c r="Q44" i="24"/>
  <c r="Q36" i="24"/>
  <c r="R52" i="24" s="1"/>
  <c r="Q11" i="21"/>
  <c r="Q12" i="21"/>
  <c r="Q10" i="22"/>
  <c r="R13" i="22" s="1"/>
  <c r="Q78" i="6"/>
  <c r="Q70" i="6"/>
  <c r="Q62" i="6"/>
  <c r="Q54" i="6"/>
  <c r="Q46" i="6"/>
  <c r="Q38" i="6"/>
  <c r="Q107" i="6"/>
  <c r="Q13" i="11"/>
  <c r="Q16" i="11"/>
  <c r="Q33" i="11"/>
  <c r="Q25" i="11"/>
  <c r="Q8" i="34"/>
  <c r="Q6" i="32"/>
  <c r="Q4" i="24"/>
  <c r="Q5" i="21"/>
  <c r="Q32" i="11"/>
  <c r="Q7" i="34"/>
  <c r="Q5" i="32"/>
  <c r="Q10" i="21"/>
  <c r="Q13" i="9"/>
  <c r="Q5" i="9"/>
  <c r="Q103" i="9"/>
  <c r="Q95" i="9"/>
  <c r="Q87" i="9"/>
  <c r="Q79" i="9"/>
  <c r="Q71" i="9"/>
  <c r="Q63" i="9"/>
  <c r="Q117" i="9"/>
  <c r="Q134" i="9"/>
  <c r="Q126" i="9"/>
  <c r="Q7" i="2"/>
  <c r="R8" i="2" s="1"/>
  <c r="Q10" i="6"/>
  <c r="Q27" i="6"/>
  <c r="Q19" i="6"/>
  <c r="Q84" i="6"/>
  <c r="Q76" i="6"/>
  <c r="Q68" i="6"/>
  <c r="Q60" i="6"/>
  <c r="Q52" i="6"/>
  <c r="Q44" i="6"/>
  <c r="Q36" i="6"/>
  <c r="Q177" i="6"/>
  <c r="Q169" i="6"/>
  <c r="Q161" i="6"/>
  <c r="Q153" i="6"/>
  <c r="Q145" i="6"/>
  <c r="Q137" i="6"/>
  <c r="Q129" i="6"/>
  <c r="Q121" i="6"/>
  <c r="Q113" i="6"/>
  <c r="Q105" i="6"/>
  <c r="Q7" i="11"/>
  <c r="Q22" i="11"/>
  <c r="Q14" i="11"/>
  <c r="Q31" i="11"/>
  <c r="Q37" i="11"/>
  <c r="Q5" i="12"/>
  <c r="Q4" i="13"/>
  <c r="R6" i="13" s="1"/>
  <c r="Q2" i="16"/>
  <c r="Q15" i="16"/>
  <c r="Q3" i="19"/>
  <c r="R5" i="19" s="1"/>
  <c r="Q2" i="34"/>
  <c r="Q6" i="34"/>
  <c r="Q26" i="34"/>
  <c r="Q30" i="34"/>
  <c r="Q2" i="32"/>
  <c r="Q4" i="32"/>
  <c r="Q20" i="32"/>
  <c r="Q8" i="28"/>
  <c r="Q8" i="24"/>
  <c r="R14" i="24" s="1"/>
  <c r="Q49" i="24"/>
  <c r="Q41" i="24"/>
  <c r="Q9" i="21"/>
  <c r="Q17" i="21"/>
  <c r="Q2" i="9"/>
  <c r="R19" i="9" s="1"/>
  <c r="Q12" i="9"/>
  <c r="Q62" i="9"/>
  <c r="R109" i="9" s="1"/>
  <c r="Q102" i="9"/>
  <c r="Q94" i="9"/>
  <c r="Q86" i="9"/>
  <c r="Q78" i="9"/>
  <c r="Q122" i="9"/>
  <c r="Q133" i="9"/>
  <c r="Q26" i="6"/>
  <c r="Q83" i="6"/>
  <c r="Q75" i="6"/>
  <c r="Q67" i="6"/>
  <c r="Q59" i="6"/>
  <c r="Q51" i="6"/>
  <c r="Q43" i="6"/>
  <c r="Q176" i="6"/>
  <c r="Q168" i="6"/>
  <c r="Q160" i="6"/>
  <c r="Q152" i="6"/>
  <c r="Q144" i="6"/>
  <c r="Q136" i="6"/>
  <c r="Q128" i="6"/>
  <c r="Q120" i="6"/>
  <c r="Q112" i="6"/>
  <c r="Q13" i="34"/>
  <c r="Q11" i="32"/>
  <c r="Q25" i="24"/>
  <c r="Q48" i="24"/>
  <c r="K4" i="10"/>
  <c r="L4" i="10" s="1"/>
  <c r="R32" i="6" l="1"/>
  <c r="R34" i="35"/>
  <c r="R14" i="35"/>
  <c r="R39" i="35"/>
  <c r="R20" i="16"/>
  <c r="R36" i="11"/>
  <c r="R140" i="9"/>
  <c r="R11" i="32"/>
  <c r="R24" i="28"/>
  <c r="R61" i="9"/>
  <c r="R17" i="3"/>
  <c r="R23" i="11"/>
  <c r="R6" i="24"/>
  <c r="R20" i="30"/>
  <c r="R12" i="11"/>
  <c r="R10" i="21"/>
  <c r="R99" i="6"/>
  <c r="R13" i="34"/>
  <c r="R19" i="21"/>
  <c r="R121" i="9"/>
  <c r="R42" i="34"/>
  <c r="R31" i="24"/>
  <c r="R44" i="11"/>
  <c r="R11" i="28"/>
</calcChain>
</file>

<file path=xl/sharedStrings.xml><?xml version="1.0" encoding="utf-8"?>
<sst xmlns="http://schemas.openxmlformats.org/spreadsheetml/2006/main" count="4047" uniqueCount="112">
  <si>
    <t>2019</t>
  </si>
  <si>
    <t>Albania</t>
  </si>
  <si>
    <t>Bangladesh</t>
  </si>
  <si>
    <t>Latitude</t>
  </si>
  <si>
    <t>Longitude</t>
  </si>
  <si>
    <t>Total Deaths</t>
  </si>
  <si>
    <t>No Injured</t>
  </si>
  <si>
    <t>No Affected</t>
  </si>
  <si>
    <t>Total Affected</t>
  </si>
  <si>
    <t>No Homeless</t>
  </si>
  <si>
    <t>31.164</t>
  </si>
  <si>
    <t>34.861</t>
  </si>
  <si>
    <t>dev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</si>
  <si>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</si>
  <si>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</si>
  <si>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</si>
  <si>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Earthquake</t>
  </si>
  <si>
    <t>Ground movement</t>
  </si>
  <si>
    <t>1998</t>
  </si>
  <si>
    <t>2009</t>
  </si>
  <si>
    <t>Year</t>
  </si>
  <si>
    <t>Disaster Type</t>
  </si>
  <si>
    <t>Disaster Subtype</t>
  </si>
  <si>
    <t>Disaster Subsubtype</t>
  </si>
  <si>
    <t>Country</t>
  </si>
  <si>
    <t>Dis Mag Value</t>
  </si>
  <si>
    <t>1997</t>
  </si>
  <si>
    <t>1999</t>
  </si>
  <si>
    <t>2000</t>
  </si>
  <si>
    <t>2003</t>
  </si>
  <si>
    <t>2015</t>
  </si>
  <si>
    <t>2016</t>
  </si>
  <si>
    <t>Disaster Subgroup</t>
  </si>
  <si>
    <t>Geophysical</t>
  </si>
  <si>
    <t>Hydrological</t>
  </si>
  <si>
    <t>Flood</t>
  </si>
  <si>
    <t>2017</t>
  </si>
  <si>
    <t>Flash flood</t>
  </si>
  <si>
    <t>2018</t>
  </si>
  <si>
    <t>2006</t>
  </si>
  <si>
    <t>Riverine flood</t>
  </si>
  <si>
    <t>2007</t>
  </si>
  <si>
    <t>2008</t>
  </si>
  <si>
    <t>2010</t>
  </si>
  <si>
    <t>2011</t>
  </si>
  <si>
    <t>2012</t>
  </si>
  <si>
    <t>Bosnia and Herzegovina</t>
  </si>
  <si>
    <t>Bhutan</t>
  </si>
  <si>
    <t>2021</t>
  </si>
  <si>
    <t>1990</t>
  </si>
  <si>
    <t>China</t>
  </si>
  <si>
    <t>1991</t>
  </si>
  <si>
    <t>1992</t>
  </si>
  <si>
    <t>1993</t>
  </si>
  <si>
    <t>1994</t>
  </si>
  <si>
    <t>1995</t>
  </si>
  <si>
    <t>1996</t>
  </si>
  <si>
    <t>2001</t>
  </si>
  <si>
    <t>2002</t>
  </si>
  <si>
    <t>2004</t>
  </si>
  <si>
    <t>2005</t>
  </si>
  <si>
    <t>2013</t>
  </si>
  <si>
    <t>2014</t>
  </si>
  <si>
    <t>2020</t>
  </si>
  <si>
    <t>2022</t>
  </si>
  <si>
    <t>Egypt</t>
  </si>
  <si>
    <t>Cambodia</t>
  </si>
  <si>
    <t>Croatia</t>
  </si>
  <si>
    <t>Indonesia</t>
  </si>
  <si>
    <t>Tsunami</t>
  </si>
  <si>
    <t>Landslide</t>
  </si>
  <si>
    <t>Japan</t>
  </si>
  <si>
    <t>Korea (the Republic of)</t>
  </si>
  <si>
    <t>Lao People's Democratic Republic (the)</t>
  </si>
  <si>
    <t>Sri Lanka</t>
  </si>
  <si>
    <t>Macedonia (the former Yugoslav Republic of)</t>
  </si>
  <si>
    <t>Myanmar</t>
  </si>
  <si>
    <t>Malaysia</t>
  </si>
  <si>
    <t>Nepal</t>
  </si>
  <si>
    <t>Oman</t>
  </si>
  <si>
    <t>Philippines (the)</t>
  </si>
  <si>
    <t>Coastal flood</t>
  </si>
  <si>
    <t>Slovenia</t>
  </si>
  <si>
    <t>Thailand</t>
  </si>
  <si>
    <t>Viet Nam</t>
  </si>
  <si>
    <t>Yemen</t>
  </si>
  <si>
    <t>Greece</t>
  </si>
  <si>
    <t>Pakistan</t>
  </si>
  <si>
    <t>India</t>
  </si>
  <si>
    <t>-2.1</t>
  </si>
  <si>
    <t>-1.02</t>
  </si>
  <si>
    <t>101.3</t>
  </si>
  <si>
    <t>120.5</t>
  </si>
  <si>
    <t>-4.00</t>
  </si>
  <si>
    <t>-9.904</t>
  </si>
  <si>
    <t>1.196</t>
  </si>
  <si>
    <t>-8.099</t>
  </si>
  <si>
    <t>-8.482</t>
  </si>
  <si>
    <t>-7.138</t>
  </si>
  <si>
    <t>-4.967</t>
  </si>
  <si>
    <t>-10.20</t>
  </si>
  <si>
    <t>-1.14</t>
  </si>
  <si>
    <t>-2.001</t>
  </si>
  <si>
    <t>MEAN</t>
  </si>
  <si>
    <t>UP</t>
  </si>
  <si>
    <t>LOW</t>
  </si>
  <si>
    <t>NO.</t>
  </si>
  <si>
    <t>Scenario</t>
  </si>
  <si>
    <t>Occurrence probobility</t>
  </si>
  <si>
    <t>MAD</t>
  </si>
  <si>
    <t>absolute deviations</t>
  </si>
  <si>
    <t>Scenario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</si>
</sst>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I19" sqref="I19"/>
    </sheetView>
  </sheetViews>
  <sheetFormatPr defaultRowHeight="14.4"/>
  <cols>
    <col min="2" max="2" width="17.77734375" hidden="1" customWidth="1"/>
    <col min="3" max="3" width="12.6640625" bestFit="1" customWidth="1"/>
    <col min="4" max="4" width="16.33203125" hidden="1" customWidth="1"/>
    <col min="5" max="5" width="17.44140625" hidden="1" customWidth="1"/>
    <col min="7" max="7" width="14.6640625" hidden="1" customWidth="1"/>
    <col min="8" max="8" width="9.5546875" bestFit="1" customWidth="1"/>
    <col min="10" max="10" width="12.6640625" bestFit="1" customWidth="1"/>
    <col min="13" max="13" width="19.77734375" bestFit="1" customWidth="1"/>
    <col min="17" max="17" width="16.88671875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19</v>
      </c>
      <c r="B2" t="s">
        <v>33</v>
      </c>
      <c r="C2" t="s">
        <v>16</v>
      </c>
      <c r="D2" t="s">
        <v>17</v>
      </c>
      <c r="F2" t="s">
        <v>1</v>
      </c>
      <c r="G2">
        <v>6</v>
      </c>
      <c r="H2">
        <v>41.482999999999997</v>
      </c>
      <c r="I2">
        <v>20.388000000000002</v>
      </c>
      <c r="J2">
        <v>150</v>
      </c>
      <c r="K2">
        <v>1</v>
      </c>
      <c r="Q2">
        <f>ABS(J2-$P$4)</f>
        <v>101.33333333333334</v>
      </c>
    </row>
    <row r="3" spans="1:18">
      <c r="A3" t="s">
        <v>30</v>
      </c>
      <c r="B3" t="s">
        <v>34</v>
      </c>
      <c r="C3" t="s">
        <v>35</v>
      </c>
      <c r="F3" t="s">
        <v>1</v>
      </c>
      <c r="G3">
        <v>11410</v>
      </c>
      <c r="H3">
        <v>41.286999999999999</v>
      </c>
      <c r="I3">
        <v>19.966000000000001</v>
      </c>
      <c r="J3">
        <v>300</v>
      </c>
      <c r="K3">
        <v>2</v>
      </c>
      <c r="Q3">
        <f t="shared" ref="Q3:Q4" si="0">ABS(J3-$P$4)</f>
        <v>48.666666666666657</v>
      </c>
    </row>
    <row r="4" spans="1:18">
      <c r="A4" t="s">
        <v>0</v>
      </c>
      <c r="B4" t="s">
        <v>33</v>
      </c>
      <c r="C4" t="s">
        <v>16</v>
      </c>
      <c r="D4" t="s">
        <v>17</v>
      </c>
      <c r="F4" t="s">
        <v>1</v>
      </c>
      <c r="G4">
        <v>5</v>
      </c>
      <c r="H4">
        <v>40.500999999999998</v>
      </c>
      <c r="I4">
        <v>20.722000000000001</v>
      </c>
      <c r="J4" s="8">
        <v>304</v>
      </c>
      <c r="K4">
        <v>3</v>
      </c>
      <c r="L4">
        <v>1</v>
      </c>
      <c r="M4">
        <f>K4/K10</f>
        <v>0.33333333333333331</v>
      </c>
      <c r="N4">
        <v>304</v>
      </c>
      <c r="O4">
        <v>150</v>
      </c>
      <c r="P4">
        <f>AVERAGE(J2:J4)</f>
        <v>251.33333333333334</v>
      </c>
      <c r="Q4">
        <f t="shared" si="0"/>
        <v>52.666666666666657</v>
      </c>
      <c r="R4">
        <f>AVERAGE(Q2:Q4)</f>
        <v>67.555555555555557</v>
      </c>
    </row>
    <row r="5" spans="1:18">
      <c r="A5" t="s">
        <v>38</v>
      </c>
      <c r="B5" t="s">
        <v>34</v>
      </c>
      <c r="C5" t="s">
        <v>35</v>
      </c>
      <c r="F5" t="s">
        <v>1</v>
      </c>
      <c r="G5">
        <v>10317</v>
      </c>
      <c r="H5">
        <v>40.866</v>
      </c>
      <c r="I5">
        <v>19.940999999999999</v>
      </c>
      <c r="J5">
        <v>800</v>
      </c>
      <c r="K5">
        <v>4</v>
      </c>
      <c r="Q5">
        <f>ABS(J5-$P$8)</f>
        <v>2202</v>
      </c>
    </row>
    <row r="6" spans="1:18">
      <c r="A6" t="s">
        <v>18</v>
      </c>
      <c r="B6" t="s">
        <v>33</v>
      </c>
      <c r="C6" t="s">
        <v>16</v>
      </c>
      <c r="D6" t="s">
        <v>17</v>
      </c>
      <c r="F6" t="s">
        <v>1</v>
      </c>
      <c r="G6">
        <v>5</v>
      </c>
      <c r="H6">
        <v>41.924999999999997</v>
      </c>
      <c r="I6">
        <v>20.39</v>
      </c>
      <c r="J6">
        <v>2100</v>
      </c>
      <c r="K6">
        <v>5</v>
      </c>
      <c r="Q6">
        <f t="shared" ref="Q6:Q8" si="1">ABS(J6-$P$8)</f>
        <v>902</v>
      </c>
    </row>
    <row r="7" spans="1:18">
      <c r="A7" t="s">
        <v>31</v>
      </c>
      <c r="B7" t="s">
        <v>34</v>
      </c>
      <c r="C7" t="s">
        <v>35</v>
      </c>
      <c r="F7" t="s">
        <v>1</v>
      </c>
      <c r="G7">
        <v>16543</v>
      </c>
      <c r="H7">
        <v>42.253999999999998</v>
      </c>
      <c r="I7">
        <v>19.446000000000002</v>
      </c>
      <c r="J7">
        <v>4500</v>
      </c>
      <c r="K7">
        <v>6</v>
      </c>
      <c r="Q7">
        <f t="shared" si="1"/>
        <v>1498</v>
      </c>
    </row>
    <row r="8" spans="1:18">
      <c r="A8" t="s">
        <v>0</v>
      </c>
      <c r="B8" t="s">
        <v>33</v>
      </c>
      <c r="C8" t="s">
        <v>16</v>
      </c>
      <c r="D8" t="s">
        <v>17</v>
      </c>
      <c r="F8" t="s">
        <v>1</v>
      </c>
      <c r="G8">
        <v>6</v>
      </c>
      <c r="H8">
        <v>41.381</v>
      </c>
      <c r="I8">
        <v>19.454000000000001</v>
      </c>
      <c r="J8" s="8">
        <v>4608</v>
      </c>
      <c r="K8">
        <v>7</v>
      </c>
      <c r="L8">
        <v>2</v>
      </c>
      <c r="M8">
        <f>4/9</f>
        <v>0.44444444444444442</v>
      </c>
      <c r="N8">
        <v>4608</v>
      </c>
      <c r="O8">
        <v>800</v>
      </c>
      <c r="P8">
        <f>AVERAGE(J5:J8)</f>
        <v>3002</v>
      </c>
      <c r="Q8">
        <f t="shared" si="1"/>
        <v>1606</v>
      </c>
      <c r="R8">
        <f>AVERAGE(Q5:Q8)</f>
        <v>1552</v>
      </c>
    </row>
    <row r="9" spans="1:18">
      <c r="A9" t="s">
        <v>36</v>
      </c>
      <c r="B9" t="s">
        <v>34</v>
      </c>
      <c r="C9" t="s">
        <v>35</v>
      </c>
      <c r="D9" t="s">
        <v>37</v>
      </c>
      <c r="F9" t="s">
        <v>1</v>
      </c>
      <c r="G9">
        <v>10463</v>
      </c>
      <c r="H9">
        <v>44.884999999999998</v>
      </c>
      <c r="I9">
        <v>15.215</v>
      </c>
      <c r="J9">
        <v>21002</v>
      </c>
      <c r="K9">
        <v>8</v>
      </c>
      <c r="L9">
        <v>3</v>
      </c>
      <c r="M9">
        <f>1/9</f>
        <v>0.1111111111111111</v>
      </c>
      <c r="N9">
        <v>21002</v>
      </c>
      <c r="O9">
        <v>21002</v>
      </c>
      <c r="P9">
        <v>21002</v>
      </c>
      <c r="Q9">
        <v>0</v>
      </c>
      <c r="R9">
        <v>0</v>
      </c>
    </row>
    <row r="10" spans="1:18">
      <c r="A10" t="s">
        <v>0</v>
      </c>
      <c r="B10" t="s">
        <v>33</v>
      </c>
      <c r="C10" t="s">
        <v>16</v>
      </c>
      <c r="D10" t="s">
        <v>17</v>
      </c>
      <c r="F10" t="s">
        <v>1</v>
      </c>
      <c r="G10">
        <v>6</v>
      </c>
      <c r="H10">
        <v>41.511000000000003</v>
      </c>
      <c r="I10">
        <v>19.521999999999998</v>
      </c>
      <c r="J10">
        <v>202913</v>
      </c>
      <c r="K10">
        <v>9</v>
      </c>
      <c r="L10">
        <v>5</v>
      </c>
      <c r="M10">
        <f>1/9</f>
        <v>0.1111111111111111</v>
      </c>
      <c r="N10">
        <v>202913</v>
      </c>
      <c r="O10">
        <v>202913</v>
      </c>
      <c r="P10">
        <v>202913</v>
      </c>
      <c r="Q10">
        <v>0</v>
      </c>
      <c r="R10">
        <v>0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sortState ref="A2:J10">
    <sortCondition ref="J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selection activeCell="V14" sqref="V14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52</v>
      </c>
      <c r="B2" t="s">
        <v>33</v>
      </c>
      <c r="C2" t="s">
        <v>16</v>
      </c>
      <c r="D2" t="s">
        <v>17</v>
      </c>
      <c r="F2" t="s">
        <v>71</v>
      </c>
      <c r="G2">
        <v>6</v>
      </c>
      <c r="H2">
        <v>35.106000000000002</v>
      </c>
      <c r="I2">
        <v>139.64400000000001</v>
      </c>
      <c r="J2">
        <v>32</v>
      </c>
      <c r="K2">
        <v>1</v>
      </c>
      <c r="Q2">
        <f>ABS(J2-$P$12)</f>
        <v>258.27272727272725</v>
      </c>
    </row>
    <row r="3" spans="1:18">
      <c r="A3" t="s">
        <v>28</v>
      </c>
      <c r="B3" t="s">
        <v>33</v>
      </c>
      <c r="C3" t="s">
        <v>16</v>
      </c>
      <c r="D3" t="s">
        <v>17</v>
      </c>
      <c r="F3" t="s">
        <v>71</v>
      </c>
      <c r="G3">
        <v>6</v>
      </c>
      <c r="H3">
        <v>34.220999999999997</v>
      </c>
      <c r="I3">
        <v>139.131</v>
      </c>
      <c r="J3">
        <v>100</v>
      </c>
      <c r="K3">
        <v>2</v>
      </c>
      <c r="Q3">
        <f t="shared" ref="Q3:Q12" si="0">ABS(J3-$P$12)</f>
        <v>190.27272727272725</v>
      </c>
    </row>
    <row r="4" spans="1:18">
      <c r="A4" t="s">
        <v>44</v>
      </c>
      <c r="B4" t="s">
        <v>33</v>
      </c>
      <c r="C4" t="s">
        <v>16</v>
      </c>
      <c r="D4" t="s">
        <v>17</v>
      </c>
      <c r="F4" t="s">
        <v>71</v>
      </c>
      <c r="G4">
        <v>7</v>
      </c>
      <c r="H4">
        <v>38.276000000000003</v>
      </c>
      <c r="I4">
        <v>141.58799999999999</v>
      </c>
      <c r="J4">
        <v>132</v>
      </c>
      <c r="K4">
        <v>3</v>
      </c>
      <c r="Q4">
        <f t="shared" si="0"/>
        <v>158.27272727272725</v>
      </c>
    </row>
    <row r="5" spans="1:18">
      <c r="A5" t="s">
        <v>41</v>
      </c>
      <c r="B5" t="s">
        <v>33</v>
      </c>
      <c r="C5" t="s">
        <v>16</v>
      </c>
      <c r="D5" t="s">
        <v>17</v>
      </c>
      <c r="F5" t="s">
        <v>71</v>
      </c>
      <c r="G5">
        <v>5</v>
      </c>
      <c r="H5">
        <v>34.807000000000002</v>
      </c>
      <c r="I5">
        <v>136.239</v>
      </c>
      <c r="J5">
        <v>201</v>
      </c>
      <c r="K5">
        <v>4</v>
      </c>
      <c r="Q5">
        <f t="shared" si="0"/>
        <v>89.272727272727252</v>
      </c>
    </row>
    <row r="6" spans="1:18">
      <c r="A6" t="s">
        <v>0</v>
      </c>
      <c r="B6" t="s">
        <v>34</v>
      </c>
      <c r="C6" t="s">
        <v>35</v>
      </c>
      <c r="F6" t="s">
        <v>71</v>
      </c>
      <c r="G6">
        <v>23764</v>
      </c>
      <c r="H6">
        <v>36.738999999999997</v>
      </c>
      <c r="I6">
        <v>140.26900000000001</v>
      </c>
      <c r="J6">
        <v>270</v>
      </c>
      <c r="K6">
        <v>5</v>
      </c>
      <c r="Q6">
        <f t="shared" si="0"/>
        <v>20.272727272727252</v>
      </c>
    </row>
    <row r="7" spans="1:18">
      <c r="A7" t="s">
        <v>54</v>
      </c>
      <c r="B7" t="s">
        <v>33</v>
      </c>
      <c r="C7" t="s">
        <v>16</v>
      </c>
      <c r="D7" t="s">
        <v>17</v>
      </c>
      <c r="F7" t="s">
        <v>71</v>
      </c>
      <c r="G7">
        <v>8</v>
      </c>
      <c r="H7">
        <v>40.5</v>
      </c>
      <c r="I7">
        <v>143.4</v>
      </c>
      <c r="J7">
        <v>285</v>
      </c>
      <c r="K7">
        <v>6</v>
      </c>
      <c r="Q7">
        <f t="shared" si="0"/>
        <v>5.2727272727272521</v>
      </c>
    </row>
    <row r="8" spans="1:18">
      <c r="A8" t="s">
        <v>0</v>
      </c>
      <c r="B8" t="s">
        <v>34</v>
      </c>
      <c r="C8" t="s">
        <v>35</v>
      </c>
      <c r="F8" t="s">
        <v>71</v>
      </c>
      <c r="G8">
        <v>10883</v>
      </c>
      <c r="H8">
        <v>32.951000000000001</v>
      </c>
      <c r="I8">
        <v>130.54499999999999</v>
      </c>
      <c r="J8">
        <v>302</v>
      </c>
      <c r="K8">
        <v>7</v>
      </c>
      <c r="Q8">
        <f t="shared" si="0"/>
        <v>11.727272727272748</v>
      </c>
    </row>
    <row r="9" spans="1:18">
      <c r="A9" t="s">
        <v>42</v>
      </c>
      <c r="B9" t="s">
        <v>33</v>
      </c>
      <c r="C9" t="s">
        <v>16</v>
      </c>
      <c r="D9" t="s">
        <v>17</v>
      </c>
      <c r="F9" t="s">
        <v>71</v>
      </c>
      <c r="G9">
        <v>7</v>
      </c>
      <c r="H9">
        <v>39.03</v>
      </c>
      <c r="I9">
        <v>140.881</v>
      </c>
      <c r="J9">
        <v>448</v>
      </c>
      <c r="K9">
        <v>8</v>
      </c>
      <c r="Q9">
        <f t="shared" si="0"/>
        <v>157.72727272727275</v>
      </c>
    </row>
    <row r="10" spans="1:18">
      <c r="A10" t="s">
        <v>0</v>
      </c>
      <c r="B10" t="s">
        <v>33</v>
      </c>
      <c r="C10" t="s">
        <v>16</v>
      </c>
      <c r="D10" t="s">
        <v>17</v>
      </c>
      <c r="F10" t="s">
        <v>71</v>
      </c>
      <c r="G10">
        <v>6</v>
      </c>
      <c r="H10">
        <v>38.637</v>
      </c>
      <c r="I10">
        <v>139.47999999999999</v>
      </c>
      <c r="J10">
        <v>460</v>
      </c>
      <c r="K10">
        <v>9</v>
      </c>
      <c r="Q10">
        <f t="shared" si="0"/>
        <v>169.72727272727275</v>
      </c>
    </row>
    <row r="11" spans="1:18">
      <c r="A11" t="s">
        <v>42</v>
      </c>
      <c r="B11" t="s">
        <v>33</v>
      </c>
      <c r="C11" t="s">
        <v>16</v>
      </c>
      <c r="D11" t="s">
        <v>17</v>
      </c>
      <c r="F11" t="s">
        <v>71</v>
      </c>
      <c r="G11">
        <v>7</v>
      </c>
      <c r="H11">
        <v>39.802</v>
      </c>
      <c r="I11">
        <v>141.464</v>
      </c>
      <c r="J11">
        <v>470</v>
      </c>
      <c r="K11">
        <v>10</v>
      </c>
      <c r="Q11">
        <f t="shared" si="0"/>
        <v>179.72727272727275</v>
      </c>
    </row>
    <row r="12" spans="1:18">
      <c r="A12" t="s">
        <v>31</v>
      </c>
      <c r="B12" t="s">
        <v>33</v>
      </c>
      <c r="C12" t="s">
        <v>16</v>
      </c>
      <c r="D12" t="s">
        <v>17</v>
      </c>
      <c r="F12" t="s">
        <v>71</v>
      </c>
      <c r="G12">
        <v>6</v>
      </c>
      <c r="H12">
        <v>35.369999999999997</v>
      </c>
      <c r="I12">
        <v>133.81200000000001</v>
      </c>
      <c r="J12" s="8">
        <v>493</v>
      </c>
      <c r="K12">
        <v>11</v>
      </c>
      <c r="L12">
        <v>1</v>
      </c>
      <c r="M12">
        <f>1/43</f>
        <v>2.3255813953488372E-2</v>
      </c>
      <c r="N12">
        <v>493</v>
      </c>
      <c r="O12">
        <v>32</v>
      </c>
      <c r="P12">
        <f>AVERAGE(J2:J12)</f>
        <v>290.27272727272725</v>
      </c>
      <c r="Q12">
        <f t="shared" si="0"/>
        <v>202.72727272727275</v>
      </c>
      <c r="R12">
        <f>AVERAGE(Q2:Q12)</f>
        <v>131.20661157024793</v>
      </c>
    </row>
    <row r="13" spans="1:18">
      <c r="A13" t="s">
        <v>0</v>
      </c>
      <c r="B13" t="s">
        <v>34</v>
      </c>
      <c r="C13" t="s">
        <v>35</v>
      </c>
      <c r="F13" t="s">
        <v>71</v>
      </c>
      <c r="G13">
        <v>32382</v>
      </c>
      <c r="H13">
        <v>32.591000000000001</v>
      </c>
      <c r="I13">
        <v>130.86600000000001</v>
      </c>
      <c r="J13">
        <v>600</v>
      </c>
      <c r="K13">
        <v>12</v>
      </c>
      <c r="Q13">
        <f>ABS(J13-$P$23)</f>
        <v>1169.6363636363637</v>
      </c>
    </row>
    <row r="14" spans="1:18">
      <c r="A14" t="s">
        <v>48</v>
      </c>
      <c r="B14" t="s">
        <v>33</v>
      </c>
      <c r="C14" t="s">
        <v>16</v>
      </c>
      <c r="D14" t="s">
        <v>17</v>
      </c>
      <c r="F14" t="s">
        <v>71</v>
      </c>
      <c r="G14">
        <v>7</v>
      </c>
      <c r="H14">
        <v>38.475000000000001</v>
      </c>
      <c r="I14">
        <v>141.63300000000001</v>
      </c>
      <c r="J14">
        <v>611</v>
      </c>
      <c r="K14">
        <v>13</v>
      </c>
      <c r="Q14">
        <f t="shared" ref="Q14:Q23" si="1">ABS(J14-$P$23)</f>
        <v>1158.6363636363637</v>
      </c>
    </row>
    <row r="15" spans="1:18">
      <c r="A15" t="s">
        <v>64</v>
      </c>
      <c r="B15" t="s">
        <v>33</v>
      </c>
      <c r="C15" t="s">
        <v>16</v>
      </c>
      <c r="D15" t="s">
        <v>17</v>
      </c>
      <c r="F15" t="s">
        <v>71</v>
      </c>
      <c r="G15">
        <v>7</v>
      </c>
      <c r="H15">
        <v>37.701999999999998</v>
      </c>
      <c r="I15">
        <v>141.58699999999999</v>
      </c>
      <c r="J15">
        <v>741</v>
      </c>
      <c r="K15">
        <v>14</v>
      </c>
      <c r="Q15">
        <f t="shared" si="1"/>
        <v>1028.6363636363637</v>
      </c>
    </row>
    <row r="16" spans="1:18">
      <c r="A16" t="s">
        <v>29</v>
      </c>
      <c r="B16" t="s">
        <v>33</v>
      </c>
      <c r="C16" t="s">
        <v>16</v>
      </c>
      <c r="D16" t="s">
        <v>17</v>
      </c>
      <c r="F16" t="s">
        <v>71</v>
      </c>
      <c r="G16">
        <v>7</v>
      </c>
      <c r="H16">
        <v>41.774000000000001</v>
      </c>
      <c r="I16">
        <v>143.59299999999999</v>
      </c>
      <c r="J16">
        <v>773</v>
      </c>
      <c r="K16">
        <v>15</v>
      </c>
      <c r="Q16">
        <f t="shared" si="1"/>
        <v>996.63636363636374</v>
      </c>
    </row>
    <row r="17" spans="1:18">
      <c r="A17" t="s">
        <v>60</v>
      </c>
      <c r="B17" t="s">
        <v>33</v>
      </c>
      <c r="C17" t="s">
        <v>16</v>
      </c>
      <c r="D17" t="s">
        <v>17</v>
      </c>
      <c r="F17" t="s">
        <v>71</v>
      </c>
      <c r="G17">
        <v>6</v>
      </c>
      <c r="H17">
        <v>33.637</v>
      </c>
      <c r="I17">
        <v>130.179</v>
      </c>
      <c r="J17">
        <v>895</v>
      </c>
      <c r="K17">
        <v>16</v>
      </c>
      <c r="Q17">
        <f t="shared" si="1"/>
        <v>874.63636363636374</v>
      </c>
    </row>
    <row r="18" spans="1:18">
      <c r="A18" t="s">
        <v>54</v>
      </c>
      <c r="B18" t="s">
        <v>33</v>
      </c>
      <c r="C18" t="s">
        <v>16</v>
      </c>
      <c r="D18" t="s">
        <v>17</v>
      </c>
      <c r="F18" t="s">
        <v>71</v>
      </c>
      <c r="G18">
        <v>8</v>
      </c>
      <c r="H18">
        <v>45.1</v>
      </c>
      <c r="I18">
        <v>147.51</v>
      </c>
      <c r="J18">
        <v>1500</v>
      </c>
      <c r="K18">
        <v>17</v>
      </c>
      <c r="Q18">
        <f t="shared" si="1"/>
        <v>269.63636363636374</v>
      </c>
    </row>
    <row r="19" spans="1:18">
      <c r="A19" t="s">
        <v>55</v>
      </c>
      <c r="B19" t="s">
        <v>33</v>
      </c>
      <c r="C19" t="s">
        <v>16</v>
      </c>
      <c r="D19" t="s">
        <v>17</v>
      </c>
      <c r="F19" t="s">
        <v>71</v>
      </c>
      <c r="G19">
        <v>5</v>
      </c>
      <c r="H19">
        <v>37.924999999999997</v>
      </c>
      <c r="I19">
        <v>139.18600000000001</v>
      </c>
      <c r="J19">
        <v>1551</v>
      </c>
      <c r="K19">
        <v>18</v>
      </c>
      <c r="Q19">
        <f t="shared" si="1"/>
        <v>218.63636363636374</v>
      </c>
    </row>
    <row r="20" spans="1:18">
      <c r="A20" t="s">
        <v>29</v>
      </c>
      <c r="B20" t="s">
        <v>33</v>
      </c>
      <c r="C20" t="s">
        <v>16</v>
      </c>
      <c r="D20" t="s">
        <v>17</v>
      </c>
      <c r="F20" t="s">
        <v>71</v>
      </c>
      <c r="G20">
        <v>7</v>
      </c>
      <c r="H20">
        <v>38.848999999999997</v>
      </c>
      <c r="I20">
        <v>141.56800000000001</v>
      </c>
      <c r="J20">
        <v>2303</v>
      </c>
      <c r="K20">
        <v>19</v>
      </c>
      <c r="Q20">
        <f t="shared" si="1"/>
        <v>533.36363636363626</v>
      </c>
    </row>
    <row r="21" spans="1:18">
      <c r="A21" t="s">
        <v>62</v>
      </c>
      <c r="B21" t="s">
        <v>33</v>
      </c>
      <c r="C21" t="s">
        <v>16</v>
      </c>
      <c r="D21" t="s">
        <v>17</v>
      </c>
      <c r="F21" t="s">
        <v>71</v>
      </c>
      <c r="G21">
        <v>6</v>
      </c>
      <c r="H21">
        <v>36.640799999999999</v>
      </c>
      <c r="I21">
        <v>137.88749999999999</v>
      </c>
      <c r="J21">
        <v>2657</v>
      </c>
      <c r="K21">
        <v>20</v>
      </c>
      <c r="Q21">
        <f t="shared" si="1"/>
        <v>887.36363636363626</v>
      </c>
    </row>
    <row r="22" spans="1:18">
      <c r="A22" t="s">
        <v>60</v>
      </c>
      <c r="B22" t="s">
        <v>33</v>
      </c>
      <c r="C22" t="s">
        <v>16</v>
      </c>
      <c r="D22" t="s">
        <v>17</v>
      </c>
      <c r="F22" t="s">
        <v>71</v>
      </c>
      <c r="G22">
        <v>7</v>
      </c>
      <c r="H22">
        <v>33.807000000000002</v>
      </c>
      <c r="I22">
        <v>130.131</v>
      </c>
      <c r="J22">
        <v>3535</v>
      </c>
      <c r="K22">
        <v>21</v>
      </c>
      <c r="Q22">
        <f t="shared" si="1"/>
        <v>1765.3636363636363</v>
      </c>
    </row>
    <row r="23" spans="1:18">
      <c r="A23" t="s">
        <v>39</v>
      </c>
      <c r="B23" t="s">
        <v>34</v>
      </c>
      <c r="C23" t="s">
        <v>35</v>
      </c>
      <c r="D23" t="s">
        <v>40</v>
      </c>
      <c r="F23" t="s">
        <v>71</v>
      </c>
      <c r="G23">
        <v>6130</v>
      </c>
      <c r="H23">
        <v>31.54</v>
      </c>
      <c r="I23">
        <v>130.99</v>
      </c>
      <c r="J23" s="8">
        <v>4300</v>
      </c>
      <c r="K23">
        <v>22</v>
      </c>
      <c r="L23">
        <v>2</v>
      </c>
      <c r="M23">
        <f>11/43</f>
        <v>0.2558139534883721</v>
      </c>
      <c r="N23">
        <v>4300</v>
      </c>
      <c r="O23">
        <v>600</v>
      </c>
      <c r="P23">
        <f>AVERAGE(J13:J23)</f>
        <v>1769.6363636363637</v>
      </c>
      <c r="Q23">
        <f t="shared" si="1"/>
        <v>2530.363636363636</v>
      </c>
      <c r="R23">
        <f>AVERAGE(Q13:Q23)</f>
        <v>1039.3553719008266</v>
      </c>
    </row>
    <row r="24" spans="1:18">
      <c r="A24" t="s">
        <v>31</v>
      </c>
      <c r="B24" t="s">
        <v>34</v>
      </c>
      <c r="C24" t="s">
        <v>35</v>
      </c>
      <c r="F24" t="s">
        <v>71</v>
      </c>
      <c r="G24">
        <v>18481</v>
      </c>
      <c r="H24">
        <v>32.603000000000002</v>
      </c>
      <c r="I24">
        <v>130.99</v>
      </c>
      <c r="J24">
        <v>6000</v>
      </c>
      <c r="K24">
        <v>23</v>
      </c>
      <c r="Q24">
        <f>ABS(J24-$P$36)</f>
        <v>8160.3076923076915</v>
      </c>
    </row>
    <row r="25" spans="1:18">
      <c r="A25" t="s">
        <v>39</v>
      </c>
      <c r="B25" t="s">
        <v>34</v>
      </c>
      <c r="C25" t="s">
        <v>35</v>
      </c>
      <c r="D25" t="s">
        <v>40</v>
      </c>
      <c r="F25" t="s">
        <v>71</v>
      </c>
      <c r="G25">
        <v>47890</v>
      </c>
      <c r="H25">
        <v>35.340000000000003</v>
      </c>
      <c r="I25">
        <v>136.22</v>
      </c>
      <c r="J25">
        <v>6232</v>
      </c>
      <c r="K25">
        <v>24</v>
      </c>
      <c r="Q25">
        <f t="shared" ref="Q25:Q36" si="2">ABS(J25-$P$36)</f>
        <v>7928.3076923076915</v>
      </c>
    </row>
    <row r="26" spans="1:18">
      <c r="A26" t="s">
        <v>28</v>
      </c>
      <c r="B26" t="s">
        <v>33</v>
      </c>
      <c r="C26" t="s">
        <v>16</v>
      </c>
      <c r="D26" t="s">
        <v>17</v>
      </c>
      <c r="F26" t="s">
        <v>71</v>
      </c>
      <c r="G26">
        <v>7</v>
      </c>
      <c r="H26">
        <v>35.456000000000003</v>
      </c>
      <c r="I26">
        <v>133.13399999999999</v>
      </c>
      <c r="J26">
        <v>7132</v>
      </c>
      <c r="K26">
        <v>25</v>
      </c>
      <c r="Q26">
        <f t="shared" si="2"/>
        <v>7028.3076923076915</v>
      </c>
    </row>
    <row r="27" spans="1:18">
      <c r="A27" t="s">
        <v>53</v>
      </c>
      <c r="B27" t="s">
        <v>33</v>
      </c>
      <c r="C27" t="s">
        <v>16</v>
      </c>
      <c r="D27" t="s">
        <v>69</v>
      </c>
      <c r="F27" t="s">
        <v>71</v>
      </c>
      <c r="G27">
        <v>8</v>
      </c>
      <c r="H27">
        <v>42.850999999999999</v>
      </c>
      <c r="I27">
        <v>139.197</v>
      </c>
      <c r="J27">
        <v>7355</v>
      </c>
      <c r="K27">
        <v>26</v>
      </c>
      <c r="Q27">
        <f t="shared" si="2"/>
        <v>6805.3076923076915</v>
      </c>
    </row>
    <row r="28" spans="1:18">
      <c r="A28" t="s">
        <v>48</v>
      </c>
      <c r="B28" t="s">
        <v>33</v>
      </c>
      <c r="C28" t="s">
        <v>16</v>
      </c>
      <c r="D28" t="s">
        <v>17</v>
      </c>
      <c r="F28" t="s">
        <v>71</v>
      </c>
      <c r="G28">
        <v>7</v>
      </c>
      <c r="H28">
        <v>37.744999999999997</v>
      </c>
      <c r="I28">
        <v>141.749</v>
      </c>
      <c r="J28">
        <v>7892</v>
      </c>
      <c r="K28">
        <v>27</v>
      </c>
      <c r="Q28">
        <f t="shared" si="2"/>
        <v>6268.3076923076915</v>
      </c>
    </row>
    <row r="29" spans="1:18">
      <c r="A29" t="s">
        <v>61</v>
      </c>
      <c r="B29" t="s">
        <v>33</v>
      </c>
      <c r="C29" t="s">
        <v>16</v>
      </c>
      <c r="D29" t="s">
        <v>17</v>
      </c>
      <c r="F29" t="s">
        <v>71</v>
      </c>
      <c r="G29">
        <v>6</v>
      </c>
      <c r="H29">
        <v>34.369</v>
      </c>
      <c r="I29">
        <v>134.828</v>
      </c>
      <c r="J29">
        <v>8438</v>
      </c>
      <c r="K29">
        <v>28</v>
      </c>
      <c r="Q29">
        <f t="shared" si="2"/>
        <v>5722.3076923076915</v>
      </c>
    </row>
    <row r="30" spans="1:18">
      <c r="A30" t="s">
        <v>53</v>
      </c>
      <c r="B30" t="s">
        <v>33</v>
      </c>
      <c r="C30" t="s">
        <v>16</v>
      </c>
      <c r="D30" t="s">
        <v>17</v>
      </c>
      <c r="F30" t="s">
        <v>71</v>
      </c>
      <c r="G30">
        <v>8</v>
      </c>
      <c r="H30">
        <v>43.3</v>
      </c>
      <c r="I30">
        <v>143.691</v>
      </c>
      <c r="J30">
        <v>10522</v>
      </c>
      <c r="K30">
        <v>29</v>
      </c>
      <c r="Q30">
        <f t="shared" si="2"/>
        <v>3638.3076923076915</v>
      </c>
    </row>
    <row r="31" spans="1:18">
      <c r="A31" t="s">
        <v>57</v>
      </c>
      <c r="B31" t="s">
        <v>33</v>
      </c>
      <c r="C31" t="s">
        <v>16</v>
      </c>
      <c r="D31" t="s">
        <v>17</v>
      </c>
      <c r="F31" t="s">
        <v>71</v>
      </c>
      <c r="G31">
        <v>7</v>
      </c>
      <c r="H31">
        <v>34.082999999999998</v>
      </c>
      <c r="I31">
        <v>132.52600000000001</v>
      </c>
      <c r="J31">
        <v>11261</v>
      </c>
      <c r="K31">
        <v>30</v>
      </c>
      <c r="Q31">
        <f t="shared" si="2"/>
        <v>2899.3076923076915</v>
      </c>
    </row>
    <row r="32" spans="1:18">
      <c r="A32" t="s">
        <v>41</v>
      </c>
      <c r="B32" t="s">
        <v>33</v>
      </c>
      <c r="C32" t="s">
        <v>16</v>
      </c>
      <c r="D32" t="s">
        <v>17</v>
      </c>
      <c r="F32" t="s">
        <v>71</v>
      </c>
      <c r="G32">
        <v>7</v>
      </c>
      <c r="H32">
        <v>37.534999999999997</v>
      </c>
      <c r="I32">
        <v>138.446</v>
      </c>
      <c r="J32">
        <v>14000</v>
      </c>
      <c r="K32">
        <v>31</v>
      </c>
      <c r="Q32">
        <f t="shared" si="2"/>
        <v>160.30769230769147</v>
      </c>
    </row>
    <row r="33" spans="1:18">
      <c r="A33" t="s">
        <v>29</v>
      </c>
      <c r="B33" t="s">
        <v>33</v>
      </c>
      <c r="C33" t="s">
        <v>16</v>
      </c>
      <c r="D33" t="s">
        <v>17</v>
      </c>
      <c r="F33" t="s">
        <v>71</v>
      </c>
      <c r="G33">
        <v>6</v>
      </c>
      <c r="H33">
        <v>38.432000000000002</v>
      </c>
      <c r="I33">
        <v>141.00299999999999</v>
      </c>
      <c r="J33">
        <v>18191</v>
      </c>
      <c r="K33">
        <v>32</v>
      </c>
      <c r="Q33">
        <f t="shared" si="2"/>
        <v>4030.6923076923085</v>
      </c>
    </row>
    <row r="34" spans="1:18">
      <c r="A34" t="s">
        <v>38</v>
      </c>
      <c r="B34" t="s">
        <v>33</v>
      </c>
      <c r="C34" t="s">
        <v>16</v>
      </c>
      <c r="D34" t="s">
        <v>17</v>
      </c>
      <c r="F34" t="s">
        <v>71</v>
      </c>
      <c r="G34">
        <v>6</v>
      </c>
      <c r="H34">
        <v>34.826000000000001</v>
      </c>
      <c r="I34">
        <v>135.63999999999999</v>
      </c>
      <c r="J34">
        <v>20715</v>
      </c>
      <c r="K34">
        <v>33</v>
      </c>
      <c r="Q34">
        <f t="shared" si="2"/>
        <v>6554.6923076923085</v>
      </c>
    </row>
    <row r="35" spans="1:18">
      <c r="A35" t="s">
        <v>19</v>
      </c>
      <c r="B35" t="s">
        <v>33</v>
      </c>
      <c r="C35" t="s">
        <v>16</v>
      </c>
      <c r="D35" t="s">
        <v>69</v>
      </c>
      <c r="F35" t="s">
        <v>71</v>
      </c>
      <c r="G35">
        <v>6</v>
      </c>
      <c r="H35">
        <v>34.743000000000002</v>
      </c>
      <c r="I35">
        <v>138.26400000000001</v>
      </c>
      <c r="J35">
        <v>25319</v>
      </c>
      <c r="K35">
        <v>34</v>
      </c>
      <c r="Q35">
        <f t="shared" si="2"/>
        <v>11158.692307692309</v>
      </c>
    </row>
    <row r="36" spans="1:18">
      <c r="A36" t="s">
        <v>41</v>
      </c>
      <c r="B36" t="s">
        <v>33</v>
      </c>
      <c r="C36" t="s">
        <v>16</v>
      </c>
      <c r="D36" t="s">
        <v>17</v>
      </c>
      <c r="F36" t="s">
        <v>71</v>
      </c>
      <c r="G36">
        <v>7</v>
      </c>
      <c r="H36">
        <v>37.335999999999999</v>
      </c>
      <c r="I36">
        <v>136.58799999999999</v>
      </c>
      <c r="J36" s="8">
        <v>41027</v>
      </c>
      <c r="K36">
        <v>35</v>
      </c>
      <c r="L36">
        <v>3</v>
      </c>
      <c r="M36">
        <f>13/43</f>
        <v>0.30232558139534882</v>
      </c>
      <c r="N36">
        <v>41027</v>
      </c>
      <c r="O36">
        <v>6000</v>
      </c>
      <c r="P36">
        <f>AVERAGE(J24:J36)</f>
        <v>14160.307692307691</v>
      </c>
      <c r="Q36">
        <f t="shared" si="2"/>
        <v>26866.692307692309</v>
      </c>
      <c r="R36">
        <f>AVERAGE(Q24:Q36)</f>
        <v>7478.579881656804</v>
      </c>
    </row>
    <row r="37" spans="1:18">
      <c r="A37" t="s">
        <v>42</v>
      </c>
      <c r="B37" t="s">
        <v>34</v>
      </c>
      <c r="C37" t="s">
        <v>35</v>
      </c>
      <c r="D37" t="s">
        <v>40</v>
      </c>
      <c r="F37" t="s">
        <v>71</v>
      </c>
      <c r="G37">
        <v>52420</v>
      </c>
      <c r="H37">
        <v>35.880000000000003</v>
      </c>
      <c r="I37">
        <v>136.38</v>
      </c>
      <c r="J37">
        <v>50003</v>
      </c>
      <c r="K37">
        <v>36</v>
      </c>
      <c r="Q37">
        <f>ABS(J37-$P$38)</f>
        <v>6090</v>
      </c>
    </row>
    <row r="38" spans="1:18">
      <c r="A38" t="s">
        <v>59</v>
      </c>
      <c r="B38" t="s">
        <v>33</v>
      </c>
      <c r="C38" t="s">
        <v>16</v>
      </c>
      <c r="D38" t="s">
        <v>17</v>
      </c>
      <c r="F38" t="s">
        <v>71</v>
      </c>
      <c r="G38">
        <v>7</v>
      </c>
      <c r="H38">
        <v>37.225999999999999</v>
      </c>
      <c r="I38">
        <v>138.779</v>
      </c>
      <c r="J38" s="8">
        <v>62183</v>
      </c>
      <c r="K38">
        <v>37</v>
      </c>
      <c r="L38">
        <v>4</v>
      </c>
      <c r="M38">
        <f>2/43</f>
        <v>4.6511627906976744E-2</v>
      </c>
      <c r="N38">
        <v>62183</v>
      </c>
      <c r="O38">
        <v>50003</v>
      </c>
      <c r="P38">
        <f>AVERAGE(J37:J38)</f>
        <v>56093</v>
      </c>
      <c r="Q38">
        <f>ABS(J38-$P$38)</f>
        <v>6090</v>
      </c>
      <c r="R38">
        <v>6090</v>
      </c>
    </row>
    <row r="39" spans="1:18">
      <c r="A39" t="s">
        <v>31</v>
      </c>
      <c r="B39" t="s">
        <v>33</v>
      </c>
      <c r="C39" t="s">
        <v>16</v>
      </c>
      <c r="D39" t="s">
        <v>17</v>
      </c>
      <c r="F39" t="s">
        <v>71</v>
      </c>
      <c r="G39">
        <v>7</v>
      </c>
      <c r="H39">
        <v>32.787999999999997</v>
      </c>
      <c r="I39">
        <v>130.69999999999999</v>
      </c>
      <c r="J39">
        <v>120800</v>
      </c>
      <c r="K39">
        <v>38</v>
      </c>
      <c r="Q39">
        <f>ABS(J39-$P$44)</f>
        <v>392517.33333333331</v>
      </c>
    </row>
    <row r="40" spans="1:18">
      <c r="A40" t="s">
        <v>63</v>
      </c>
      <c r="B40" t="s">
        <v>34</v>
      </c>
      <c r="C40" t="s">
        <v>35</v>
      </c>
      <c r="F40" t="s">
        <v>71</v>
      </c>
      <c r="G40">
        <v>28548</v>
      </c>
      <c r="H40">
        <v>32.665999999999997</v>
      </c>
      <c r="I40">
        <v>131.03899999999999</v>
      </c>
      <c r="J40">
        <v>250114</v>
      </c>
      <c r="K40">
        <v>39</v>
      </c>
      <c r="Q40">
        <f t="shared" ref="Q40:Q44" si="3">ABS(J40-$P$44)</f>
        <v>263203.33333333331</v>
      </c>
    </row>
    <row r="41" spans="1:18">
      <c r="A41" t="s">
        <v>31</v>
      </c>
      <c r="B41" t="s">
        <v>33</v>
      </c>
      <c r="C41" t="s">
        <v>16</v>
      </c>
      <c r="D41" t="s">
        <v>17</v>
      </c>
      <c r="F41" t="s">
        <v>71</v>
      </c>
      <c r="G41">
        <v>7</v>
      </c>
      <c r="H41">
        <v>32.790999999999997</v>
      </c>
      <c r="I41">
        <v>130.75</v>
      </c>
      <c r="J41">
        <v>298432</v>
      </c>
      <c r="K41">
        <v>40</v>
      </c>
      <c r="Q41">
        <f t="shared" si="3"/>
        <v>214885.33333333331</v>
      </c>
    </row>
    <row r="42" spans="1:18">
      <c r="A42" t="s">
        <v>44</v>
      </c>
      <c r="B42" t="s">
        <v>33</v>
      </c>
      <c r="C42" t="s">
        <v>16</v>
      </c>
      <c r="D42" t="s">
        <v>69</v>
      </c>
      <c r="F42" t="s">
        <v>71</v>
      </c>
      <c r="G42">
        <v>9</v>
      </c>
      <c r="H42">
        <v>38.296999999999997</v>
      </c>
      <c r="I42">
        <v>142.37299999999999</v>
      </c>
      <c r="J42">
        <v>368820</v>
      </c>
      <c r="K42">
        <v>41</v>
      </c>
      <c r="Q42">
        <f t="shared" si="3"/>
        <v>144497.33333333331</v>
      </c>
    </row>
    <row r="43" spans="1:18">
      <c r="A43" t="s">
        <v>55</v>
      </c>
      <c r="B43" t="s">
        <v>33</v>
      </c>
      <c r="C43" t="s">
        <v>16</v>
      </c>
      <c r="D43" t="s">
        <v>17</v>
      </c>
      <c r="F43" t="s">
        <v>71</v>
      </c>
      <c r="G43">
        <v>7</v>
      </c>
      <c r="H43">
        <v>34.58</v>
      </c>
      <c r="I43">
        <v>135</v>
      </c>
      <c r="J43">
        <v>541636</v>
      </c>
      <c r="K43">
        <v>42</v>
      </c>
      <c r="Q43">
        <f t="shared" si="3"/>
        <v>28318.666666666686</v>
      </c>
    </row>
    <row r="44" spans="1:18">
      <c r="A44" t="s">
        <v>38</v>
      </c>
      <c r="B44" t="s">
        <v>34</v>
      </c>
      <c r="C44" t="s">
        <v>35</v>
      </c>
      <c r="F44" t="s">
        <v>71</v>
      </c>
      <c r="G44">
        <v>109672</v>
      </c>
      <c r="H44">
        <v>35.65</v>
      </c>
      <c r="I44">
        <v>137.89500000000001</v>
      </c>
      <c r="J44" s="8">
        <v>1500102</v>
      </c>
      <c r="K44">
        <v>43</v>
      </c>
      <c r="L44">
        <v>5</v>
      </c>
      <c r="M44">
        <f>6/43</f>
        <v>0.13953488372093023</v>
      </c>
      <c r="N44">
        <v>1500102</v>
      </c>
      <c r="O44">
        <v>120800</v>
      </c>
      <c r="P44">
        <f>AVERAGE(J39:J44)</f>
        <v>513317.33333333331</v>
      </c>
      <c r="Q44">
        <f t="shared" si="3"/>
        <v>986784.66666666674</v>
      </c>
      <c r="R44">
        <f>AVERAGE(Q39:Q44)</f>
        <v>338367.77777777781</v>
      </c>
    </row>
    <row r="45" spans="1:18">
      <c r="A45" s="1"/>
      <c r="B45" s="1"/>
      <c r="C45" s="1"/>
      <c r="D45" s="1"/>
      <c r="E45" s="1"/>
      <c r="F45" s="1"/>
    </row>
    <row r="46" spans="1:18">
      <c r="A46" s="1"/>
      <c r="B46" s="1"/>
      <c r="C46" s="1"/>
      <c r="D46" s="1"/>
      <c r="E46" s="1"/>
      <c r="F46" s="1"/>
    </row>
    <row r="47" spans="1:18">
      <c r="A47" s="1"/>
      <c r="B47" s="1"/>
      <c r="C47" s="1"/>
      <c r="D47" s="1"/>
      <c r="E47" s="1"/>
      <c r="F47" s="1"/>
    </row>
    <row r="48" spans="1:18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</sheetData>
  <sortState ref="A2:J44">
    <sortCondition ref="J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T15" sqref="T15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39</v>
      </c>
      <c r="B2" t="s">
        <v>34</v>
      </c>
      <c r="C2" t="s">
        <v>35</v>
      </c>
      <c r="D2" t="s">
        <v>40</v>
      </c>
      <c r="F2" t="s">
        <v>66</v>
      </c>
      <c r="G2">
        <v>11610</v>
      </c>
      <c r="H2">
        <v>11.43</v>
      </c>
      <c r="I2">
        <v>103.53</v>
      </c>
      <c r="J2" s="8">
        <v>5000</v>
      </c>
      <c r="K2">
        <v>1</v>
      </c>
      <c r="L2">
        <v>2</v>
      </c>
      <c r="M2">
        <f>1/5</f>
        <v>0.2</v>
      </c>
      <c r="N2">
        <v>5000</v>
      </c>
      <c r="O2">
        <v>5000</v>
      </c>
      <c r="P2">
        <v>5000</v>
      </c>
      <c r="Q2">
        <v>0</v>
      </c>
      <c r="R2">
        <v>0</v>
      </c>
    </row>
    <row r="3" spans="1:18">
      <c r="A3" t="s">
        <v>41</v>
      </c>
      <c r="B3" t="s">
        <v>34</v>
      </c>
      <c r="C3" t="s">
        <v>35</v>
      </c>
      <c r="D3" t="s">
        <v>40</v>
      </c>
      <c r="F3" t="s">
        <v>66</v>
      </c>
      <c r="G3">
        <v>64580</v>
      </c>
      <c r="H3">
        <v>13.28</v>
      </c>
      <c r="I3">
        <v>105.88</v>
      </c>
      <c r="J3">
        <v>19000</v>
      </c>
      <c r="K3">
        <v>2</v>
      </c>
      <c r="Q3">
        <f>ABS(J3-$P$4)</f>
        <v>7000</v>
      </c>
    </row>
    <row r="4" spans="1:18">
      <c r="A4" t="s">
        <v>39</v>
      </c>
      <c r="B4" t="s">
        <v>34</v>
      </c>
      <c r="C4" t="s">
        <v>35</v>
      </c>
      <c r="D4" t="s">
        <v>40</v>
      </c>
      <c r="F4" t="s">
        <v>66</v>
      </c>
      <c r="G4">
        <v>55860</v>
      </c>
      <c r="H4">
        <v>11.06</v>
      </c>
      <c r="I4">
        <v>104.68</v>
      </c>
      <c r="J4" s="8">
        <v>33000</v>
      </c>
      <c r="K4">
        <v>3</v>
      </c>
      <c r="L4">
        <v>3</v>
      </c>
      <c r="M4">
        <f>2/5</f>
        <v>0.4</v>
      </c>
      <c r="N4">
        <v>33000</v>
      </c>
      <c r="O4">
        <v>19000</v>
      </c>
      <c r="P4">
        <f>AVERAGE(J3:J4)</f>
        <v>26000</v>
      </c>
      <c r="Q4">
        <f>ABS(J4-$P$4)</f>
        <v>7000</v>
      </c>
      <c r="R4">
        <v>7000</v>
      </c>
    </row>
    <row r="5" spans="1:18">
      <c r="A5" t="s">
        <v>61</v>
      </c>
      <c r="B5" t="s">
        <v>34</v>
      </c>
      <c r="C5" t="s">
        <v>35</v>
      </c>
      <c r="D5" t="s">
        <v>40</v>
      </c>
      <c r="F5" t="s">
        <v>66</v>
      </c>
      <c r="G5">
        <v>52283</v>
      </c>
      <c r="H5">
        <v>12.657999999999999</v>
      </c>
      <c r="I5">
        <v>105.084</v>
      </c>
      <c r="J5">
        <v>1500000</v>
      </c>
      <c r="K5">
        <v>4</v>
      </c>
      <c r="Q5">
        <f>ABS(J5-$P$6)</f>
        <v>70011.5</v>
      </c>
    </row>
    <row r="6" spans="1:18">
      <c r="A6" t="s">
        <v>44</v>
      </c>
      <c r="B6" t="s">
        <v>34</v>
      </c>
      <c r="C6" t="s">
        <v>35</v>
      </c>
      <c r="D6" t="s">
        <v>40</v>
      </c>
      <c r="F6" t="s">
        <v>66</v>
      </c>
      <c r="G6">
        <v>13466</v>
      </c>
      <c r="H6">
        <v>12.004</v>
      </c>
      <c r="I6">
        <v>105.5</v>
      </c>
      <c r="J6">
        <v>1640023</v>
      </c>
      <c r="K6">
        <v>5</v>
      </c>
      <c r="L6">
        <v>5</v>
      </c>
      <c r="M6">
        <f>2/5</f>
        <v>0.4</v>
      </c>
      <c r="N6">
        <v>1640023</v>
      </c>
      <c r="O6">
        <v>1500000</v>
      </c>
      <c r="P6">
        <f>AVERAGE(J5:J6)</f>
        <v>1570011.5</v>
      </c>
      <c r="Q6">
        <f>ABS(J6-$P$6)</f>
        <v>70011.5</v>
      </c>
      <c r="R6">
        <v>70011.5</v>
      </c>
    </row>
    <row r="7" spans="1:18">
      <c r="A7" s="1"/>
      <c r="B7" s="1"/>
      <c r="C7" s="1"/>
      <c r="D7" s="1"/>
      <c r="E7" s="1"/>
      <c r="F7" s="1"/>
    </row>
    <row r="8" spans="1:18">
      <c r="A8" s="1"/>
      <c r="B8" s="1"/>
      <c r="C8" s="1"/>
      <c r="D8" s="1"/>
      <c r="E8" s="1"/>
      <c r="F8" s="1"/>
    </row>
    <row r="9" spans="1:18">
      <c r="A9" s="1"/>
      <c r="B9" s="1"/>
      <c r="C9" s="1"/>
      <c r="D9" s="1"/>
      <c r="E9" s="1"/>
      <c r="F9" s="1"/>
    </row>
    <row r="10" spans="1:18">
      <c r="A10" s="1"/>
      <c r="B10" s="1"/>
      <c r="C10" s="1"/>
      <c r="D10" s="1"/>
      <c r="E10" s="1"/>
      <c r="F10" s="1"/>
    </row>
    <row r="11" spans="1:18">
      <c r="A11" s="1"/>
      <c r="B11" s="1"/>
      <c r="C11" s="1"/>
      <c r="D11" s="1"/>
      <c r="E11" s="1"/>
      <c r="F11" s="1"/>
    </row>
    <row r="12" spans="1:18">
      <c r="A12" s="1"/>
      <c r="B12" s="1"/>
      <c r="C12" s="1"/>
      <c r="D12" s="1"/>
      <c r="E12" s="1"/>
      <c r="F12" s="1"/>
    </row>
  </sheetData>
  <sortState ref="A2:J6">
    <sortCondition ref="J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T19" sqref="T19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41</v>
      </c>
      <c r="B2" t="s">
        <v>34</v>
      </c>
      <c r="C2" t="s">
        <v>35</v>
      </c>
      <c r="F2" t="s">
        <v>72</v>
      </c>
      <c r="G2">
        <v>930</v>
      </c>
      <c r="H2">
        <v>33.4</v>
      </c>
      <c r="I2">
        <v>126.72</v>
      </c>
      <c r="J2">
        <v>1000</v>
      </c>
      <c r="K2">
        <v>1</v>
      </c>
      <c r="Q2">
        <f>ABS(J2-$P$3)</f>
        <v>1815</v>
      </c>
    </row>
    <row r="3" spans="1:18">
      <c r="A3" t="s">
        <v>39</v>
      </c>
      <c r="B3" t="s">
        <v>34</v>
      </c>
      <c r="C3" t="s">
        <v>35</v>
      </c>
      <c r="D3" t="s">
        <v>37</v>
      </c>
      <c r="F3" t="s">
        <v>72</v>
      </c>
      <c r="G3">
        <v>9610</v>
      </c>
      <c r="H3">
        <v>37.56</v>
      </c>
      <c r="I3">
        <v>127.17</v>
      </c>
      <c r="J3" s="8">
        <v>4630</v>
      </c>
      <c r="K3">
        <v>2</v>
      </c>
      <c r="L3">
        <v>2</v>
      </c>
      <c r="M3">
        <f>2/5</f>
        <v>0.4</v>
      </c>
      <c r="N3">
        <v>4630</v>
      </c>
      <c r="O3">
        <v>1000</v>
      </c>
      <c r="P3">
        <f>AVERAGE(J2:J3)</f>
        <v>2815</v>
      </c>
      <c r="Q3">
        <f>ABS(J3-$P$3)</f>
        <v>1815</v>
      </c>
      <c r="R3">
        <v>1815</v>
      </c>
    </row>
    <row r="4" spans="1:18">
      <c r="A4" t="s">
        <v>36</v>
      </c>
      <c r="B4" t="s">
        <v>33</v>
      </c>
      <c r="C4" t="s">
        <v>16</v>
      </c>
      <c r="D4" t="s">
        <v>17</v>
      </c>
      <c r="F4" t="s">
        <v>72</v>
      </c>
      <c r="G4">
        <v>5</v>
      </c>
      <c r="H4">
        <v>36.064999999999998</v>
      </c>
      <c r="I4">
        <v>129.27000000000001</v>
      </c>
      <c r="J4">
        <v>5057</v>
      </c>
      <c r="K4">
        <v>3</v>
      </c>
      <c r="Q4">
        <f>ABS(J4-$P$6)</f>
        <v>16239.333333333332</v>
      </c>
    </row>
    <row r="5" spans="1:18">
      <c r="A5" t="s">
        <v>44</v>
      </c>
      <c r="B5" t="s">
        <v>34</v>
      </c>
      <c r="C5" t="s">
        <v>35</v>
      </c>
      <c r="D5" t="s">
        <v>40</v>
      </c>
      <c r="F5" t="s">
        <v>72</v>
      </c>
      <c r="G5">
        <v>17840</v>
      </c>
      <c r="H5">
        <v>37.850999999999999</v>
      </c>
      <c r="I5">
        <v>126.87</v>
      </c>
      <c r="J5">
        <v>29000</v>
      </c>
      <c r="K5">
        <v>4</v>
      </c>
      <c r="Q5">
        <f t="shared" ref="Q5:Q6" si="0">ABS(J5-$P$6)</f>
        <v>7703.6666666666679</v>
      </c>
    </row>
    <row r="6" spans="1:18">
      <c r="A6" t="s">
        <v>31</v>
      </c>
      <c r="B6" t="s">
        <v>33</v>
      </c>
      <c r="C6" t="s">
        <v>16</v>
      </c>
      <c r="D6" t="s">
        <v>17</v>
      </c>
      <c r="F6" t="s">
        <v>72</v>
      </c>
      <c r="G6">
        <v>5</v>
      </c>
      <c r="H6">
        <v>35.780999999999999</v>
      </c>
      <c r="I6">
        <v>129.21600000000001</v>
      </c>
      <c r="J6" s="8">
        <v>29832</v>
      </c>
      <c r="K6">
        <v>5</v>
      </c>
      <c r="L6">
        <v>3</v>
      </c>
      <c r="M6">
        <f>3/5</f>
        <v>0.6</v>
      </c>
      <c r="N6">
        <v>29832</v>
      </c>
      <c r="O6">
        <v>5057</v>
      </c>
      <c r="P6">
        <f>AVERAGE(J4:J6)</f>
        <v>21296.333333333332</v>
      </c>
      <c r="Q6">
        <f t="shared" si="0"/>
        <v>8535.6666666666679</v>
      </c>
      <c r="R6">
        <f>AVERAGE(Q4:Q6)</f>
        <v>10826.222222222223</v>
      </c>
    </row>
    <row r="7" spans="1:18">
      <c r="A7" s="1"/>
      <c r="B7" s="1"/>
      <c r="C7" s="1"/>
      <c r="D7" s="1"/>
      <c r="E7" s="1"/>
      <c r="F7" s="1"/>
    </row>
    <row r="8" spans="1:18">
      <c r="A8" s="1"/>
      <c r="B8" s="1"/>
      <c r="C8" s="1"/>
      <c r="D8" s="1"/>
      <c r="E8" s="1"/>
      <c r="F8" s="1"/>
    </row>
    <row r="9" spans="1:18">
      <c r="A9" s="1"/>
      <c r="B9" s="1"/>
      <c r="C9" s="1"/>
      <c r="D9" s="1"/>
      <c r="E9" s="1"/>
      <c r="F9" s="1"/>
    </row>
    <row r="10" spans="1:18">
      <c r="A10" s="1"/>
      <c r="B10" s="1"/>
      <c r="C10" s="1"/>
      <c r="D10" s="1"/>
      <c r="E10" s="1"/>
      <c r="F10" s="1"/>
    </row>
    <row r="11" spans="1:18">
      <c r="A11" s="1"/>
      <c r="B11" s="1"/>
      <c r="C11" s="1"/>
      <c r="D11" s="1"/>
      <c r="E11" s="1"/>
      <c r="F11" s="1"/>
    </row>
    <row r="12" spans="1:18">
      <c r="A12" s="1"/>
      <c r="B12" s="1"/>
      <c r="C12" s="1"/>
      <c r="D12" s="1"/>
      <c r="E12" s="1"/>
      <c r="F12" s="1"/>
    </row>
    <row r="13" spans="1:18">
      <c r="A13" s="1"/>
      <c r="B13" s="1"/>
      <c r="C13" s="1"/>
      <c r="D13" s="1"/>
      <c r="E13" s="1"/>
      <c r="F13" s="1"/>
    </row>
    <row r="14" spans="1:18">
      <c r="A14" s="1"/>
      <c r="B14" s="1"/>
      <c r="C14" s="1"/>
      <c r="D14" s="1"/>
      <c r="E14" s="1"/>
      <c r="F14" s="1"/>
    </row>
    <row r="15" spans="1:18">
      <c r="A15" s="1"/>
      <c r="B15" s="1"/>
      <c r="C15" s="1"/>
      <c r="D15" s="1"/>
      <c r="E15" s="1"/>
      <c r="F15" s="1"/>
    </row>
    <row r="16" spans="1:1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</sheetData>
  <sortState ref="A2:J6">
    <sortCondition ref="J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S18" sqref="S18"/>
    </sheetView>
  </sheetViews>
  <sheetFormatPr defaultRowHeight="14.4"/>
  <cols>
    <col min="2" max="2" width="0" hidden="1" customWidth="1"/>
    <col min="4" max="4" width="4.44140625" hidden="1" customWidth="1"/>
    <col min="5" max="5" width="12.6640625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44</v>
      </c>
      <c r="B2" t="s">
        <v>34</v>
      </c>
      <c r="C2" t="s">
        <v>35</v>
      </c>
      <c r="D2" t="s">
        <v>40</v>
      </c>
      <c r="F2" t="s">
        <v>73</v>
      </c>
      <c r="G2">
        <v>36797</v>
      </c>
      <c r="H2">
        <v>19.380099999999999</v>
      </c>
      <c r="I2">
        <v>101.56</v>
      </c>
      <c r="J2">
        <v>37000</v>
      </c>
      <c r="K2">
        <v>1</v>
      </c>
      <c r="L2">
        <v>4</v>
      </c>
      <c r="M2">
        <v>1</v>
      </c>
      <c r="N2">
        <v>37000</v>
      </c>
      <c r="O2">
        <v>37000</v>
      </c>
      <c r="P2">
        <v>37000</v>
      </c>
      <c r="Q2">
        <v>0</v>
      </c>
      <c r="R2">
        <v>0</v>
      </c>
    </row>
    <row r="3" spans="1:18">
      <c r="A3" s="5"/>
      <c r="B3" s="5"/>
      <c r="C3" s="5"/>
      <c r="D3" s="5"/>
      <c r="F3" s="1"/>
      <c r="G3" s="1"/>
      <c r="H3" s="1"/>
    </row>
    <row r="4" spans="1:18">
      <c r="A4" s="5"/>
      <c r="B4" s="5"/>
      <c r="C4" s="5"/>
      <c r="D4" s="5"/>
      <c r="F4" s="1"/>
    </row>
    <row r="5" spans="1:18">
      <c r="A5" s="1"/>
      <c r="B5" s="1"/>
      <c r="C5" s="1"/>
      <c r="D5" s="1"/>
      <c r="E5" s="1"/>
      <c r="F5" s="1"/>
    </row>
    <row r="6" spans="1:18">
      <c r="A6" s="1"/>
      <c r="B6" s="1"/>
      <c r="C6" s="1"/>
      <c r="D6" s="1"/>
      <c r="E6" s="1"/>
      <c r="F6" s="1"/>
    </row>
    <row r="7" spans="1:18">
      <c r="A7" s="1"/>
      <c r="B7" s="1"/>
      <c r="C7" s="1"/>
      <c r="D7" s="1"/>
      <c r="E7" s="1"/>
      <c r="F7" s="1"/>
    </row>
    <row r="8" spans="1:18">
      <c r="A8" s="1"/>
      <c r="B8" s="1"/>
      <c r="C8" s="1"/>
      <c r="D8" s="1"/>
      <c r="E8" s="1"/>
      <c r="F8" s="1"/>
    </row>
    <row r="9" spans="1:18">
      <c r="A9" s="1"/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W17" sqref="W17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16.88671875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36</v>
      </c>
      <c r="B2" t="s">
        <v>34</v>
      </c>
      <c r="C2" t="s">
        <v>35</v>
      </c>
      <c r="F2" t="s">
        <v>74</v>
      </c>
      <c r="G2">
        <v>22923</v>
      </c>
      <c r="H2">
        <v>8.6039999999999992</v>
      </c>
      <c r="I2">
        <v>80.637</v>
      </c>
      <c r="J2">
        <v>13197</v>
      </c>
      <c r="K2">
        <v>1</v>
      </c>
      <c r="Q2">
        <f>ABS(J2-$P$3)</f>
        <v>10901.5</v>
      </c>
    </row>
    <row r="3" spans="1:18">
      <c r="A3" t="s">
        <v>41</v>
      </c>
      <c r="B3" t="s">
        <v>34</v>
      </c>
      <c r="C3" t="s">
        <v>35</v>
      </c>
      <c r="D3" t="s">
        <v>40</v>
      </c>
      <c r="F3" t="s">
        <v>74</v>
      </c>
      <c r="G3">
        <v>10420</v>
      </c>
      <c r="H3">
        <v>6.71</v>
      </c>
      <c r="I3">
        <v>80.95</v>
      </c>
      <c r="J3" s="8">
        <v>35000</v>
      </c>
      <c r="K3">
        <v>2</v>
      </c>
      <c r="L3">
        <v>3</v>
      </c>
      <c r="M3">
        <f>2/19</f>
        <v>0.10526315789473684</v>
      </c>
      <c r="N3">
        <v>35000</v>
      </c>
      <c r="O3">
        <v>13197</v>
      </c>
      <c r="P3">
        <f>AVERAGE(J2:J3)</f>
        <v>24098.5</v>
      </c>
      <c r="Q3">
        <f>ABS(J3-$P$3)</f>
        <v>10901.5</v>
      </c>
      <c r="R3">
        <v>10901.5</v>
      </c>
    </row>
    <row r="4" spans="1:18">
      <c r="A4" t="s">
        <v>42</v>
      </c>
      <c r="B4" t="s">
        <v>34</v>
      </c>
      <c r="C4" t="s">
        <v>35</v>
      </c>
      <c r="D4" t="s">
        <v>40</v>
      </c>
      <c r="F4" t="s">
        <v>74</v>
      </c>
      <c r="G4">
        <v>43220</v>
      </c>
      <c r="H4">
        <v>7.83</v>
      </c>
      <c r="I4">
        <v>80.819999999999993</v>
      </c>
      <c r="J4">
        <v>54323</v>
      </c>
      <c r="K4">
        <v>3</v>
      </c>
      <c r="Q4">
        <f>ABS(J4-$P$8)</f>
        <v>7955.4000000000015</v>
      </c>
    </row>
    <row r="5" spans="1:18">
      <c r="A5" t="s">
        <v>61</v>
      </c>
      <c r="B5" t="s">
        <v>34</v>
      </c>
      <c r="C5" t="s">
        <v>35</v>
      </c>
      <c r="D5" t="s">
        <v>40</v>
      </c>
      <c r="F5" t="s">
        <v>74</v>
      </c>
      <c r="G5">
        <v>26063</v>
      </c>
      <c r="H5">
        <v>7.5977699999999997</v>
      </c>
      <c r="I5">
        <v>80.92</v>
      </c>
      <c r="J5">
        <v>56747</v>
      </c>
      <c r="K5">
        <v>4</v>
      </c>
      <c r="Q5">
        <f t="shared" ref="Q5:Q8" si="0">ABS(J5-$P$8)</f>
        <v>5531.4000000000015</v>
      </c>
    </row>
    <row r="6" spans="1:18">
      <c r="A6" t="s">
        <v>19</v>
      </c>
      <c r="B6" t="s">
        <v>34</v>
      </c>
      <c r="C6" t="s">
        <v>35</v>
      </c>
      <c r="D6" t="s">
        <v>37</v>
      </c>
      <c r="F6" t="s">
        <v>74</v>
      </c>
      <c r="H6">
        <v>7.07</v>
      </c>
      <c r="I6">
        <v>79.94</v>
      </c>
      <c r="J6">
        <v>60000</v>
      </c>
      <c r="K6">
        <v>5</v>
      </c>
      <c r="Q6">
        <f t="shared" si="0"/>
        <v>2278.4000000000015</v>
      </c>
    </row>
    <row r="7" spans="1:18">
      <c r="A7" t="s">
        <v>0</v>
      </c>
      <c r="B7" t="s">
        <v>34</v>
      </c>
      <c r="C7" t="s">
        <v>35</v>
      </c>
      <c r="F7" t="s">
        <v>74</v>
      </c>
      <c r="G7">
        <v>44782</v>
      </c>
      <c r="H7">
        <v>7.9219999999999997</v>
      </c>
      <c r="I7">
        <v>80.834999999999994</v>
      </c>
      <c r="J7">
        <v>65322</v>
      </c>
      <c r="K7">
        <v>6</v>
      </c>
      <c r="Q7">
        <f t="shared" si="0"/>
        <v>3043.5999999999985</v>
      </c>
    </row>
    <row r="8" spans="1:18">
      <c r="A8" t="s">
        <v>38</v>
      </c>
      <c r="B8" t="s">
        <v>34</v>
      </c>
      <c r="C8" t="s">
        <v>35</v>
      </c>
      <c r="F8" t="s">
        <v>74</v>
      </c>
      <c r="G8">
        <v>29246</v>
      </c>
      <c r="H8">
        <v>6.806</v>
      </c>
      <c r="I8">
        <v>80.637</v>
      </c>
      <c r="J8" s="8">
        <v>75000</v>
      </c>
      <c r="K8">
        <v>7</v>
      </c>
      <c r="L8">
        <v>4</v>
      </c>
      <c r="M8">
        <f>5/19</f>
        <v>0.26315789473684209</v>
      </c>
      <c r="N8">
        <v>75000</v>
      </c>
      <c r="O8">
        <v>54323</v>
      </c>
      <c r="P8">
        <f>AVERAGE(J4:J8)</f>
        <v>62278.400000000001</v>
      </c>
      <c r="Q8">
        <f t="shared" si="0"/>
        <v>12721.599999999999</v>
      </c>
      <c r="R8">
        <f>AVERAGE(Q4:Q8)</f>
        <v>6306.08</v>
      </c>
    </row>
    <row r="9" spans="1:18">
      <c r="A9" t="s">
        <v>41</v>
      </c>
      <c r="B9" t="s">
        <v>34</v>
      </c>
      <c r="C9" t="s">
        <v>35</v>
      </c>
      <c r="D9" t="s">
        <v>37</v>
      </c>
      <c r="F9" t="s">
        <v>74</v>
      </c>
      <c r="G9">
        <v>3340</v>
      </c>
      <c r="H9">
        <v>6.49</v>
      </c>
      <c r="I9">
        <v>80.08</v>
      </c>
      <c r="J9">
        <v>121000</v>
      </c>
      <c r="K9">
        <v>8</v>
      </c>
      <c r="Q9">
        <f>ABS(J9-$P$20)</f>
        <v>316375</v>
      </c>
    </row>
    <row r="10" spans="1:18">
      <c r="A10" t="s">
        <v>43</v>
      </c>
      <c r="B10" t="s">
        <v>34</v>
      </c>
      <c r="C10" t="s">
        <v>35</v>
      </c>
      <c r="D10" t="s">
        <v>37</v>
      </c>
      <c r="F10" t="s">
        <v>74</v>
      </c>
      <c r="G10">
        <v>11880</v>
      </c>
      <c r="H10">
        <v>7.2750000000000004</v>
      </c>
      <c r="I10">
        <v>80.3</v>
      </c>
      <c r="J10">
        <v>164193</v>
      </c>
      <c r="K10">
        <v>9</v>
      </c>
      <c r="Q10">
        <f t="shared" ref="Q10:Q20" si="1">ABS(J10-$P$20)</f>
        <v>273182</v>
      </c>
    </row>
    <row r="11" spans="1:18">
      <c r="A11" t="s">
        <v>44</v>
      </c>
      <c r="B11" t="s">
        <v>34</v>
      </c>
      <c r="C11" t="s">
        <v>35</v>
      </c>
      <c r="D11" t="s">
        <v>40</v>
      </c>
      <c r="F11" t="s">
        <v>74</v>
      </c>
      <c r="G11">
        <v>19891</v>
      </c>
      <c r="H11">
        <v>8.5129999999999999</v>
      </c>
      <c r="I11">
        <v>80.53</v>
      </c>
      <c r="J11">
        <v>225000</v>
      </c>
      <c r="K11">
        <v>10</v>
      </c>
      <c r="Q11">
        <f t="shared" si="1"/>
        <v>212375</v>
      </c>
    </row>
    <row r="12" spans="1:18">
      <c r="A12" t="s">
        <v>41</v>
      </c>
      <c r="B12" t="s">
        <v>34</v>
      </c>
      <c r="C12" t="s">
        <v>35</v>
      </c>
      <c r="D12" t="s">
        <v>40</v>
      </c>
      <c r="F12" t="s">
        <v>74</v>
      </c>
      <c r="G12">
        <v>7950</v>
      </c>
      <c r="H12">
        <v>7.72</v>
      </c>
      <c r="I12">
        <v>81.400000000000006</v>
      </c>
      <c r="J12">
        <v>250000</v>
      </c>
      <c r="K12">
        <v>11</v>
      </c>
      <c r="Q12">
        <f t="shared" si="1"/>
        <v>187375</v>
      </c>
    </row>
    <row r="13" spans="1:18">
      <c r="A13" t="s">
        <v>19</v>
      </c>
      <c r="B13" t="s">
        <v>34</v>
      </c>
      <c r="C13" t="s">
        <v>35</v>
      </c>
      <c r="D13" t="s">
        <v>37</v>
      </c>
      <c r="F13" t="s">
        <v>74</v>
      </c>
      <c r="G13">
        <v>15650</v>
      </c>
      <c r="H13">
        <v>8.02</v>
      </c>
      <c r="I13">
        <v>81.27</v>
      </c>
      <c r="J13">
        <v>300000</v>
      </c>
      <c r="K13">
        <v>12</v>
      </c>
      <c r="Q13">
        <f t="shared" si="1"/>
        <v>137375</v>
      </c>
    </row>
    <row r="14" spans="1:18">
      <c r="A14" t="s">
        <v>39</v>
      </c>
      <c r="B14" t="s">
        <v>34</v>
      </c>
      <c r="C14" t="s">
        <v>35</v>
      </c>
      <c r="D14" t="s">
        <v>40</v>
      </c>
      <c r="F14" t="s">
        <v>74</v>
      </c>
      <c r="G14">
        <v>6890</v>
      </c>
      <c r="H14">
        <v>7.32</v>
      </c>
      <c r="I14">
        <v>80.03</v>
      </c>
      <c r="J14">
        <v>333002</v>
      </c>
      <c r="K14">
        <v>13</v>
      </c>
      <c r="Q14">
        <f t="shared" si="1"/>
        <v>104373</v>
      </c>
    </row>
    <row r="15" spans="1:18">
      <c r="A15" t="s">
        <v>42</v>
      </c>
      <c r="B15" t="s">
        <v>34</v>
      </c>
      <c r="C15" t="s">
        <v>35</v>
      </c>
      <c r="D15" t="s">
        <v>37</v>
      </c>
      <c r="F15" t="s">
        <v>74</v>
      </c>
      <c r="G15">
        <v>103400</v>
      </c>
      <c r="H15">
        <v>8.57</v>
      </c>
      <c r="I15">
        <v>80.8</v>
      </c>
      <c r="J15">
        <v>360000</v>
      </c>
      <c r="K15">
        <v>14</v>
      </c>
      <c r="Q15">
        <f t="shared" si="1"/>
        <v>77375</v>
      </c>
    </row>
    <row r="16" spans="1:18">
      <c r="A16" t="s">
        <v>42</v>
      </c>
      <c r="B16" t="s">
        <v>34</v>
      </c>
      <c r="C16" t="s">
        <v>35</v>
      </c>
      <c r="D16" t="s">
        <v>37</v>
      </c>
      <c r="F16" t="s">
        <v>74</v>
      </c>
      <c r="G16">
        <v>40670</v>
      </c>
      <c r="H16">
        <v>7.18</v>
      </c>
      <c r="I16">
        <v>80.77</v>
      </c>
      <c r="J16">
        <v>362582</v>
      </c>
      <c r="K16">
        <v>15</v>
      </c>
      <c r="Q16">
        <f t="shared" si="1"/>
        <v>74793</v>
      </c>
    </row>
    <row r="17" spans="1:18">
      <c r="A17" t="s">
        <v>45</v>
      </c>
      <c r="B17" t="s">
        <v>34</v>
      </c>
      <c r="C17" t="s">
        <v>35</v>
      </c>
      <c r="D17" t="s">
        <v>40</v>
      </c>
      <c r="F17" t="s">
        <v>74</v>
      </c>
      <c r="G17">
        <v>49084</v>
      </c>
      <c r="H17">
        <v>7.976</v>
      </c>
      <c r="I17">
        <v>80.77</v>
      </c>
      <c r="J17">
        <v>447021</v>
      </c>
      <c r="K17">
        <v>16</v>
      </c>
      <c r="Q17">
        <f t="shared" si="1"/>
        <v>9646</v>
      </c>
    </row>
    <row r="18" spans="1:18">
      <c r="A18" t="s">
        <v>43</v>
      </c>
      <c r="B18" t="s">
        <v>34</v>
      </c>
      <c r="C18" t="s">
        <v>35</v>
      </c>
      <c r="D18" t="s">
        <v>40</v>
      </c>
      <c r="F18" t="s">
        <v>74</v>
      </c>
      <c r="G18">
        <v>19210</v>
      </c>
      <c r="H18">
        <v>6.83</v>
      </c>
      <c r="I18">
        <v>80.59</v>
      </c>
      <c r="J18">
        <v>606072</v>
      </c>
      <c r="K18">
        <v>17</v>
      </c>
      <c r="Q18">
        <f t="shared" si="1"/>
        <v>168697</v>
      </c>
    </row>
    <row r="19" spans="1:18">
      <c r="A19" t="s">
        <v>59</v>
      </c>
      <c r="B19" t="s">
        <v>33</v>
      </c>
      <c r="C19" t="s">
        <v>16</v>
      </c>
      <c r="D19" t="s">
        <v>69</v>
      </c>
      <c r="F19" t="s">
        <v>74</v>
      </c>
      <c r="G19">
        <v>9</v>
      </c>
      <c r="H19">
        <v>3.2949999999999999</v>
      </c>
      <c r="I19">
        <v>95.981999999999999</v>
      </c>
      <c r="J19">
        <v>1019306</v>
      </c>
      <c r="K19">
        <v>18</v>
      </c>
      <c r="Q19">
        <f t="shared" si="1"/>
        <v>581931</v>
      </c>
    </row>
    <row r="20" spans="1:18">
      <c r="A20" t="s">
        <v>44</v>
      </c>
      <c r="B20" t="s">
        <v>34</v>
      </c>
      <c r="C20" t="s">
        <v>35</v>
      </c>
      <c r="D20" t="s">
        <v>40</v>
      </c>
      <c r="F20" t="s">
        <v>74</v>
      </c>
      <c r="G20">
        <v>22133</v>
      </c>
      <c r="H20">
        <v>7.6029999999999998</v>
      </c>
      <c r="I20">
        <v>81.25</v>
      </c>
      <c r="J20" s="8">
        <v>1060324</v>
      </c>
      <c r="K20">
        <v>19</v>
      </c>
      <c r="L20">
        <v>5</v>
      </c>
      <c r="M20">
        <f>12/19</f>
        <v>0.63157894736842102</v>
      </c>
      <c r="N20">
        <v>1060324</v>
      </c>
      <c r="O20">
        <v>121000</v>
      </c>
      <c r="P20">
        <f>AVERAGE(J9:J20)</f>
        <v>437375</v>
      </c>
      <c r="Q20">
        <f t="shared" si="1"/>
        <v>622949</v>
      </c>
      <c r="R20">
        <f>AVERAGE(Q9:Q20)</f>
        <v>230537.16666666666</v>
      </c>
    </row>
  </sheetData>
  <sortState ref="A2:J20">
    <sortCondition ref="J2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U23" sqref="U23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31</v>
      </c>
      <c r="B2" t="s">
        <v>33</v>
      </c>
      <c r="C2" t="s">
        <v>16</v>
      </c>
      <c r="D2" t="s">
        <v>17</v>
      </c>
      <c r="F2" t="s">
        <v>75</v>
      </c>
      <c r="G2">
        <v>5</v>
      </c>
      <c r="H2">
        <v>42.009</v>
      </c>
      <c r="I2">
        <v>21.49</v>
      </c>
      <c r="J2">
        <v>100</v>
      </c>
      <c r="K2">
        <v>1</v>
      </c>
      <c r="L2">
        <v>1</v>
      </c>
      <c r="M2">
        <f>1/3</f>
        <v>0.33333333333333331</v>
      </c>
      <c r="N2">
        <v>100</v>
      </c>
      <c r="O2">
        <v>100</v>
      </c>
      <c r="P2">
        <v>100</v>
      </c>
      <c r="Q2">
        <v>0</v>
      </c>
      <c r="R2">
        <v>0</v>
      </c>
    </row>
    <row r="3" spans="1:18">
      <c r="A3" t="s">
        <v>61</v>
      </c>
      <c r="B3" t="s">
        <v>34</v>
      </c>
      <c r="C3" t="s">
        <v>35</v>
      </c>
      <c r="D3" t="s">
        <v>40</v>
      </c>
      <c r="F3" t="s">
        <v>75</v>
      </c>
      <c r="G3">
        <v>3700</v>
      </c>
      <c r="H3">
        <v>42.040799999999997</v>
      </c>
      <c r="I3">
        <v>21.58</v>
      </c>
      <c r="J3">
        <v>4911</v>
      </c>
      <c r="K3">
        <v>2</v>
      </c>
      <c r="L3">
        <v>2</v>
      </c>
      <c r="M3">
        <f>1/3</f>
        <v>0.33333333333333331</v>
      </c>
      <c r="N3">
        <v>4911</v>
      </c>
      <c r="O3">
        <v>4911</v>
      </c>
      <c r="P3">
        <v>4911</v>
      </c>
      <c r="Q3">
        <v>0</v>
      </c>
      <c r="R3">
        <v>0</v>
      </c>
    </row>
    <row r="4" spans="1:18">
      <c r="A4" t="s">
        <v>30</v>
      </c>
      <c r="B4" t="s">
        <v>34</v>
      </c>
      <c r="C4" t="s">
        <v>35</v>
      </c>
      <c r="D4" t="s">
        <v>37</v>
      </c>
      <c r="F4" t="s">
        <v>75</v>
      </c>
      <c r="G4">
        <v>5957</v>
      </c>
      <c r="H4">
        <v>41.7575</v>
      </c>
      <c r="I4">
        <v>21.19</v>
      </c>
      <c r="J4">
        <v>5030</v>
      </c>
      <c r="K4">
        <v>3</v>
      </c>
      <c r="L4">
        <v>3</v>
      </c>
      <c r="M4">
        <f>1/3</f>
        <v>0.33333333333333331</v>
      </c>
      <c r="N4">
        <v>5030</v>
      </c>
      <c r="O4">
        <v>5030</v>
      </c>
      <c r="P4">
        <v>5030</v>
      </c>
      <c r="Q4">
        <v>0</v>
      </c>
      <c r="R4">
        <v>0</v>
      </c>
    </row>
    <row r="5" spans="1:18">
      <c r="A5" s="1"/>
      <c r="B5" s="1"/>
      <c r="C5" s="1"/>
      <c r="D5" s="1"/>
      <c r="E5" s="1"/>
      <c r="F5" s="1"/>
      <c r="G5" s="1"/>
      <c r="H5" s="1"/>
    </row>
    <row r="6" spans="1:18">
      <c r="A6" s="1"/>
      <c r="B6" s="1"/>
      <c r="C6" s="1"/>
      <c r="D6" s="1"/>
      <c r="E6" s="1"/>
      <c r="F6" s="1"/>
      <c r="G6" s="1"/>
      <c r="H6" s="1"/>
    </row>
    <row r="7" spans="1:18">
      <c r="A7" s="1"/>
      <c r="B7" s="1"/>
      <c r="C7" s="1"/>
      <c r="D7" s="1"/>
      <c r="E7" s="1"/>
      <c r="F7" s="1"/>
    </row>
    <row r="8" spans="1:18">
      <c r="A8" s="1"/>
      <c r="B8" s="1"/>
      <c r="C8" s="1"/>
      <c r="D8" s="1"/>
      <c r="E8" s="1"/>
      <c r="F8" s="1"/>
    </row>
    <row r="9" spans="1:18">
      <c r="A9" s="1"/>
      <c r="B9" s="1"/>
      <c r="C9" s="1"/>
      <c r="D9" s="1"/>
      <c r="E9" s="1"/>
      <c r="F9" s="1"/>
    </row>
    <row r="10" spans="1:18">
      <c r="A10" s="1"/>
      <c r="B10" s="1"/>
      <c r="C10" s="1"/>
      <c r="D10" s="1"/>
      <c r="E10" s="1"/>
      <c r="F10" s="1"/>
    </row>
    <row r="11" spans="1:18">
      <c r="A11" s="1"/>
      <c r="B11" s="1"/>
      <c r="C11" s="1"/>
      <c r="D11" s="1"/>
      <c r="E11" s="1"/>
      <c r="F11" s="1"/>
    </row>
    <row r="12" spans="1:18">
      <c r="A12" s="1"/>
      <c r="B12" s="1"/>
      <c r="C12" s="1"/>
      <c r="D12" s="1"/>
      <c r="E12" s="1"/>
      <c r="F12" s="1"/>
    </row>
    <row r="13" spans="1:18">
      <c r="A13" s="1"/>
      <c r="B13" s="1"/>
      <c r="C13" s="1"/>
      <c r="D13" s="1"/>
      <c r="E13" s="1"/>
      <c r="F13" s="1"/>
    </row>
    <row r="14" spans="1:18">
      <c r="A14" s="1"/>
      <c r="B14" s="1"/>
      <c r="C14" s="1"/>
      <c r="D14" s="1"/>
      <c r="E14" s="1"/>
      <c r="F14" s="1"/>
    </row>
    <row r="15" spans="1:18">
      <c r="A15" s="1"/>
      <c r="B15" s="1"/>
      <c r="C15" s="1"/>
      <c r="D15" s="1"/>
      <c r="E15" s="1"/>
      <c r="F15" s="1"/>
    </row>
    <row r="16" spans="1:1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</sheetData>
  <sortState ref="A2:J4">
    <sortCondition ref="J2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U19" sqref="U19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51</v>
      </c>
      <c r="B2" t="s">
        <v>33</v>
      </c>
      <c r="C2" t="s">
        <v>16</v>
      </c>
      <c r="D2" t="s">
        <v>17</v>
      </c>
      <c r="F2" t="s">
        <v>76</v>
      </c>
      <c r="G2">
        <v>7</v>
      </c>
      <c r="H2">
        <v>23.5</v>
      </c>
      <c r="I2">
        <v>96.3</v>
      </c>
      <c r="J2" s="9">
        <v>160</v>
      </c>
      <c r="K2" s="10">
        <v>1</v>
      </c>
      <c r="L2" s="10">
        <v>1</v>
      </c>
      <c r="M2" s="10">
        <f>1/13</f>
        <v>7.6923076923076927E-2</v>
      </c>
      <c r="N2" s="10">
        <v>160</v>
      </c>
      <c r="O2" s="10">
        <v>160</v>
      </c>
      <c r="P2" s="10">
        <v>160</v>
      </c>
      <c r="Q2" s="10">
        <v>0</v>
      </c>
      <c r="R2" s="10">
        <v>0</v>
      </c>
    </row>
    <row r="3" spans="1:18">
      <c r="A3" t="s">
        <v>31</v>
      </c>
      <c r="B3" t="s">
        <v>33</v>
      </c>
      <c r="C3" t="s">
        <v>16</v>
      </c>
      <c r="D3" t="s">
        <v>17</v>
      </c>
      <c r="F3" t="s">
        <v>76</v>
      </c>
      <c r="G3">
        <v>7</v>
      </c>
      <c r="H3">
        <v>20.922999999999998</v>
      </c>
      <c r="I3">
        <v>94.569000000000003</v>
      </c>
      <c r="J3">
        <v>1152</v>
      </c>
      <c r="K3">
        <v>2</v>
      </c>
      <c r="Q3">
        <f>ABS(J3-$P$5)</f>
        <v>727.33333333333326</v>
      </c>
    </row>
    <row r="4" spans="1:18">
      <c r="A4" t="s">
        <v>45</v>
      </c>
      <c r="B4" t="s">
        <v>33</v>
      </c>
      <c r="C4" t="s">
        <v>16</v>
      </c>
      <c r="D4" t="s">
        <v>17</v>
      </c>
      <c r="F4" t="s">
        <v>76</v>
      </c>
      <c r="G4">
        <v>7</v>
      </c>
      <c r="H4">
        <v>23.004999999999999</v>
      </c>
      <c r="I4">
        <v>95.885000000000005</v>
      </c>
      <c r="J4">
        <v>1486</v>
      </c>
      <c r="K4">
        <v>3</v>
      </c>
      <c r="Q4">
        <f t="shared" ref="Q4:Q5" si="0">ABS(J4-$P$5)</f>
        <v>393.33333333333326</v>
      </c>
    </row>
    <row r="5" spans="1:18">
      <c r="A5" t="s">
        <v>41</v>
      </c>
      <c r="B5" t="s">
        <v>34</v>
      </c>
      <c r="C5" t="s">
        <v>35</v>
      </c>
      <c r="D5" t="s">
        <v>40</v>
      </c>
      <c r="F5" t="s">
        <v>76</v>
      </c>
      <c r="G5">
        <v>15670</v>
      </c>
      <c r="H5">
        <v>16.91</v>
      </c>
      <c r="I5">
        <v>96.13</v>
      </c>
      <c r="J5" s="9">
        <v>3000</v>
      </c>
      <c r="K5" s="10">
        <v>4</v>
      </c>
      <c r="L5" s="10">
        <v>2</v>
      </c>
      <c r="M5" s="10">
        <f>3/13</f>
        <v>0.23076923076923078</v>
      </c>
      <c r="N5" s="10">
        <v>3000</v>
      </c>
      <c r="O5" s="10">
        <v>1152</v>
      </c>
      <c r="P5" s="10">
        <f>AVERAGE(J3:J5)</f>
        <v>1879.3333333333333</v>
      </c>
      <c r="Q5" s="10">
        <f t="shared" si="0"/>
        <v>1120.6666666666667</v>
      </c>
      <c r="R5" s="10">
        <f>AVERAGE(Q3:Q5)</f>
        <v>747.11111111111097</v>
      </c>
    </row>
    <row r="6" spans="1:18">
      <c r="A6" t="s">
        <v>39</v>
      </c>
      <c r="B6" t="s">
        <v>34</v>
      </c>
      <c r="C6" t="s">
        <v>35</v>
      </c>
      <c r="D6" t="s">
        <v>40</v>
      </c>
      <c r="F6" t="s">
        <v>76</v>
      </c>
      <c r="G6">
        <v>188000</v>
      </c>
      <c r="H6">
        <v>19.91</v>
      </c>
      <c r="I6">
        <v>95.45</v>
      </c>
      <c r="J6">
        <v>10000</v>
      </c>
      <c r="K6">
        <v>5</v>
      </c>
      <c r="Q6">
        <f>ABS(J6-$P$8)</f>
        <v>5659</v>
      </c>
    </row>
    <row r="7" spans="1:18">
      <c r="A7" t="s">
        <v>59</v>
      </c>
      <c r="B7" t="s">
        <v>33</v>
      </c>
      <c r="C7" t="s">
        <v>16</v>
      </c>
      <c r="D7" t="s">
        <v>69</v>
      </c>
      <c r="F7" t="s">
        <v>76</v>
      </c>
      <c r="G7">
        <v>9</v>
      </c>
      <c r="H7">
        <v>3.2949999999999999</v>
      </c>
      <c r="I7">
        <v>95.981999999999999</v>
      </c>
      <c r="J7">
        <v>15700</v>
      </c>
      <c r="K7">
        <v>6</v>
      </c>
      <c r="Q7">
        <f t="shared" ref="Q7:Q8" si="1">ABS(J7-$P$8)</f>
        <v>41</v>
      </c>
    </row>
    <row r="8" spans="1:18">
      <c r="A8" t="s">
        <v>44</v>
      </c>
      <c r="B8" t="s">
        <v>33</v>
      </c>
      <c r="C8" t="s">
        <v>16</v>
      </c>
      <c r="D8" t="s">
        <v>17</v>
      </c>
      <c r="F8" t="s">
        <v>76</v>
      </c>
      <c r="G8">
        <v>7</v>
      </c>
      <c r="H8">
        <v>20.687000000000001</v>
      </c>
      <c r="I8">
        <v>99.822000000000003</v>
      </c>
      <c r="J8" s="9">
        <v>21277</v>
      </c>
      <c r="K8" s="10">
        <v>7</v>
      </c>
      <c r="L8" s="10">
        <v>3</v>
      </c>
      <c r="M8" s="10">
        <f>3/13</f>
        <v>0.23076923076923078</v>
      </c>
      <c r="N8" s="10">
        <v>21277</v>
      </c>
      <c r="O8" s="10">
        <v>10000</v>
      </c>
      <c r="P8" s="10">
        <f>AVERAGE(J6:J8)</f>
        <v>15659</v>
      </c>
      <c r="Q8" s="10">
        <f t="shared" si="1"/>
        <v>5618</v>
      </c>
      <c r="R8" s="10">
        <f>AVERAGE(Q6:Q8)</f>
        <v>3772.6666666666665</v>
      </c>
    </row>
    <row r="9" spans="1:18">
      <c r="A9" t="s">
        <v>61</v>
      </c>
      <c r="B9" t="s">
        <v>34</v>
      </c>
      <c r="C9" t="s">
        <v>35</v>
      </c>
      <c r="D9" t="s">
        <v>40</v>
      </c>
      <c r="F9" t="s">
        <v>76</v>
      </c>
      <c r="G9">
        <v>125251</v>
      </c>
      <c r="H9">
        <v>18.312200000000001</v>
      </c>
      <c r="I9">
        <v>98.16</v>
      </c>
      <c r="J9">
        <v>73300</v>
      </c>
      <c r="K9">
        <v>8</v>
      </c>
      <c r="Q9">
        <f>ABS(J9-$P$10)</f>
        <v>5850</v>
      </c>
    </row>
    <row r="10" spans="1:18">
      <c r="A10" t="s">
        <v>45</v>
      </c>
      <c r="B10" t="s">
        <v>34</v>
      </c>
      <c r="C10" t="s">
        <v>35</v>
      </c>
      <c r="D10" t="s">
        <v>40</v>
      </c>
      <c r="F10" t="s">
        <v>76</v>
      </c>
      <c r="G10">
        <v>219814</v>
      </c>
      <c r="H10">
        <v>16.591899999999999</v>
      </c>
      <c r="I10">
        <v>97.85</v>
      </c>
      <c r="J10" s="9">
        <v>85000</v>
      </c>
      <c r="K10" s="10">
        <v>9</v>
      </c>
      <c r="L10" s="10">
        <v>4</v>
      </c>
      <c r="M10" s="10">
        <f>2/13</f>
        <v>0.15384615384615385</v>
      </c>
      <c r="N10" s="10">
        <v>85000</v>
      </c>
      <c r="O10" s="10">
        <v>73300</v>
      </c>
      <c r="P10" s="10">
        <f>AVERAGE(J9:J10)</f>
        <v>79150</v>
      </c>
      <c r="Q10" s="10">
        <f>ABS(J10-$P$10)</f>
        <v>5850</v>
      </c>
      <c r="R10" s="10">
        <v>5850</v>
      </c>
    </row>
    <row r="11" spans="1:18">
      <c r="A11" t="s">
        <v>41</v>
      </c>
      <c r="B11" t="s">
        <v>34</v>
      </c>
      <c r="C11" t="s">
        <v>35</v>
      </c>
      <c r="D11" t="s">
        <v>40</v>
      </c>
      <c r="F11" t="s">
        <v>76</v>
      </c>
      <c r="G11">
        <v>119100</v>
      </c>
      <c r="H11">
        <v>18.52</v>
      </c>
      <c r="I11">
        <v>95.32</v>
      </c>
      <c r="J11">
        <v>101920</v>
      </c>
      <c r="K11">
        <v>10</v>
      </c>
      <c r="Q11">
        <f>ABS(J11-$P$14)</f>
        <v>450815</v>
      </c>
    </row>
    <row r="12" spans="1:18">
      <c r="A12" t="s">
        <v>38</v>
      </c>
      <c r="B12" t="s">
        <v>34</v>
      </c>
      <c r="C12" t="s">
        <v>35</v>
      </c>
      <c r="F12" t="s">
        <v>76</v>
      </c>
      <c r="G12">
        <v>46815</v>
      </c>
      <c r="H12">
        <v>18.190999999999999</v>
      </c>
      <c r="I12">
        <v>95.433999999999997</v>
      </c>
      <c r="J12">
        <v>109650</v>
      </c>
      <c r="K12">
        <v>11</v>
      </c>
      <c r="Q12">
        <f t="shared" ref="Q12:Q14" si="2">ABS(J12-$P$14)</f>
        <v>443085</v>
      </c>
    </row>
    <row r="13" spans="1:18">
      <c r="A13" t="s">
        <v>31</v>
      </c>
      <c r="B13" t="s">
        <v>34</v>
      </c>
      <c r="C13" t="s">
        <v>35</v>
      </c>
      <c r="F13" t="s">
        <v>76</v>
      </c>
      <c r="G13">
        <v>93840</v>
      </c>
      <c r="H13">
        <v>18.315999999999999</v>
      </c>
      <c r="I13">
        <v>95.26</v>
      </c>
      <c r="J13">
        <v>377667</v>
      </c>
      <c r="K13">
        <v>12</v>
      </c>
      <c r="Q13">
        <f t="shared" si="2"/>
        <v>175068</v>
      </c>
    </row>
    <row r="14" spans="1:18">
      <c r="A14" t="s">
        <v>30</v>
      </c>
      <c r="B14" t="s">
        <v>34</v>
      </c>
      <c r="C14" t="s">
        <v>35</v>
      </c>
      <c r="D14" t="s">
        <v>40</v>
      </c>
      <c r="F14" t="s">
        <v>76</v>
      </c>
      <c r="G14">
        <v>26424</v>
      </c>
      <c r="H14">
        <v>20.175000000000001</v>
      </c>
      <c r="I14">
        <v>95.53</v>
      </c>
      <c r="J14" s="10">
        <v>1621703</v>
      </c>
      <c r="K14" s="10">
        <v>13</v>
      </c>
      <c r="L14" s="10">
        <v>5</v>
      </c>
      <c r="M14" s="10">
        <f>4/13</f>
        <v>0.30769230769230771</v>
      </c>
      <c r="N14" s="10">
        <v>1621703</v>
      </c>
      <c r="O14" s="10">
        <v>101920</v>
      </c>
      <c r="P14" s="10">
        <f>AVERAGE(J11:J14)</f>
        <v>552735</v>
      </c>
      <c r="Q14" s="10">
        <f t="shared" si="2"/>
        <v>1068968</v>
      </c>
      <c r="R14" s="10">
        <f>AVERAGE(Q11:Q14)</f>
        <v>534484</v>
      </c>
    </row>
    <row r="15" spans="1:18">
      <c r="A15" s="1"/>
      <c r="B15" s="1"/>
      <c r="C15" s="1"/>
      <c r="D15" s="1"/>
      <c r="E15" s="1"/>
      <c r="F15" s="1"/>
    </row>
    <row r="16" spans="1:1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</sheetData>
  <sortState ref="A2:J14">
    <sortCondition ref="J2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V19" sqref="V19"/>
    </sheetView>
  </sheetViews>
  <sheetFormatPr defaultRowHeight="14.4"/>
  <cols>
    <col min="2" max="2" width="0" hidden="1" customWidth="1"/>
    <col min="4" max="4" width="16.33203125" hidden="1" customWidth="1"/>
    <col min="5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30</v>
      </c>
      <c r="B2" t="s">
        <v>33</v>
      </c>
      <c r="C2" t="s">
        <v>16</v>
      </c>
      <c r="D2" t="s">
        <v>17</v>
      </c>
      <c r="F2" t="s">
        <v>77</v>
      </c>
      <c r="G2">
        <v>6</v>
      </c>
      <c r="H2">
        <v>5.9870000000000001</v>
      </c>
      <c r="I2">
        <v>116.541</v>
      </c>
      <c r="J2">
        <v>10</v>
      </c>
      <c r="K2">
        <v>1</v>
      </c>
      <c r="Q2">
        <f>ABS(J2-$P$4)</f>
        <v>293.33333333333331</v>
      </c>
    </row>
    <row r="3" spans="1:18">
      <c r="A3" t="s">
        <v>31</v>
      </c>
      <c r="B3" t="s">
        <v>34</v>
      </c>
      <c r="C3" t="s">
        <v>35</v>
      </c>
      <c r="F3" t="s">
        <v>77</v>
      </c>
      <c r="G3">
        <v>20486</v>
      </c>
      <c r="H3">
        <v>5.1219999999999999</v>
      </c>
      <c r="I3">
        <v>102.56</v>
      </c>
      <c r="J3">
        <v>400</v>
      </c>
      <c r="K3">
        <v>2</v>
      </c>
      <c r="Q3">
        <f t="shared" ref="Q3:Q4" si="0">ABS(J3-$P$4)</f>
        <v>96.666666666666686</v>
      </c>
    </row>
    <row r="4" spans="1:18">
      <c r="A4" t="s">
        <v>39</v>
      </c>
      <c r="B4" t="s">
        <v>34</v>
      </c>
      <c r="C4" t="s">
        <v>35</v>
      </c>
      <c r="D4" t="s">
        <v>40</v>
      </c>
      <c r="F4" t="s">
        <v>77</v>
      </c>
      <c r="G4">
        <v>2590</v>
      </c>
      <c r="H4">
        <v>5.27</v>
      </c>
      <c r="I4">
        <v>102.15</v>
      </c>
      <c r="J4" s="8">
        <v>500</v>
      </c>
      <c r="K4">
        <v>3</v>
      </c>
      <c r="L4">
        <v>1</v>
      </c>
      <c r="M4">
        <f>3/21</f>
        <v>0.14285714285714285</v>
      </c>
      <c r="N4">
        <v>500</v>
      </c>
      <c r="O4">
        <v>10</v>
      </c>
      <c r="P4">
        <f>AVERAGE(J2:J4)</f>
        <v>303.33333333333331</v>
      </c>
      <c r="Q4">
        <f t="shared" si="0"/>
        <v>196.66666666666669</v>
      </c>
      <c r="R4">
        <f>AVERAGE(Q2:Q4)</f>
        <v>195.55555555555557</v>
      </c>
    </row>
    <row r="5" spans="1:18">
      <c r="A5" t="s">
        <v>63</v>
      </c>
      <c r="B5" t="s">
        <v>34</v>
      </c>
      <c r="C5" t="s">
        <v>35</v>
      </c>
      <c r="F5" t="s">
        <v>77</v>
      </c>
      <c r="G5">
        <v>30344</v>
      </c>
      <c r="H5">
        <v>24.561</v>
      </c>
      <c r="I5">
        <v>103.05500000000001</v>
      </c>
      <c r="J5">
        <v>1210</v>
      </c>
      <c r="K5">
        <v>4</v>
      </c>
      <c r="Q5">
        <f>ABS(J5-$P$10)</f>
        <v>1841.5</v>
      </c>
    </row>
    <row r="6" spans="1:18">
      <c r="A6" t="s">
        <v>19</v>
      </c>
      <c r="B6" t="s">
        <v>34</v>
      </c>
      <c r="C6" t="s">
        <v>35</v>
      </c>
      <c r="D6" t="s">
        <v>40</v>
      </c>
      <c r="F6" t="s">
        <v>77</v>
      </c>
      <c r="G6">
        <v>14490</v>
      </c>
      <c r="H6">
        <v>5.74</v>
      </c>
      <c r="I6">
        <v>100.96</v>
      </c>
      <c r="J6">
        <v>1793</v>
      </c>
      <c r="K6">
        <v>5</v>
      </c>
      <c r="Q6">
        <f t="shared" ref="Q6:Q10" si="1">ABS(J6-$P$10)</f>
        <v>1258.5</v>
      </c>
    </row>
    <row r="7" spans="1:18">
      <c r="A7" t="s">
        <v>42</v>
      </c>
      <c r="B7" t="s">
        <v>34</v>
      </c>
      <c r="C7" t="s">
        <v>35</v>
      </c>
      <c r="D7" t="s">
        <v>40</v>
      </c>
      <c r="F7" t="s">
        <v>77</v>
      </c>
      <c r="G7">
        <v>58100</v>
      </c>
      <c r="H7">
        <v>4.9400000000000004</v>
      </c>
      <c r="I7">
        <v>101.8</v>
      </c>
      <c r="J7">
        <v>2000</v>
      </c>
      <c r="K7">
        <v>6</v>
      </c>
      <c r="Q7">
        <f t="shared" si="1"/>
        <v>1051.5</v>
      </c>
    </row>
    <row r="8" spans="1:18">
      <c r="A8" t="s">
        <v>36</v>
      </c>
      <c r="B8" t="s">
        <v>34</v>
      </c>
      <c r="C8" t="s">
        <v>35</v>
      </c>
      <c r="F8" t="s">
        <v>77</v>
      </c>
      <c r="G8">
        <v>37944</v>
      </c>
      <c r="H8">
        <v>5.2469999999999999</v>
      </c>
      <c r="I8">
        <v>101.026</v>
      </c>
      <c r="J8">
        <v>3500</v>
      </c>
      <c r="K8">
        <v>7</v>
      </c>
      <c r="Q8">
        <f t="shared" si="1"/>
        <v>448.5</v>
      </c>
    </row>
    <row r="9" spans="1:18">
      <c r="A9" t="s">
        <v>38</v>
      </c>
      <c r="B9" t="s">
        <v>34</v>
      </c>
      <c r="C9" t="s">
        <v>35</v>
      </c>
      <c r="D9" t="s">
        <v>37</v>
      </c>
      <c r="F9" t="s">
        <v>77</v>
      </c>
      <c r="G9">
        <v>74296</v>
      </c>
      <c r="H9">
        <v>3.133</v>
      </c>
      <c r="I9">
        <v>3.6589999999999998</v>
      </c>
      <c r="J9">
        <v>4900</v>
      </c>
      <c r="K9">
        <v>8</v>
      </c>
      <c r="Q9">
        <f t="shared" si="1"/>
        <v>1848.5</v>
      </c>
    </row>
    <row r="10" spans="1:18">
      <c r="A10" t="s">
        <v>39</v>
      </c>
      <c r="B10" t="s">
        <v>34</v>
      </c>
      <c r="C10" t="s">
        <v>35</v>
      </c>
      <c r="D10" t="s">
        <v>40</v>
      </c>
      <c r="F10" t="s">
        <v>77</v>
      </c>
      <c r="H10">
        <v>4.33</v>
      </c>
      <c r="I10">
        <v>102.54</v>
      </c>
      <c r="J10" s="8">
        <v>4906</v>
      </c>
      <c r="K10">
        <v>9</v>
      </c>
      <c r="L10">
        <v>2</v>
      </c>
      <c r="M10">
        <f>6/21</f>
        <v>0.2857142857142857</v>
      </c>
      <c r="N10">
        <v>4906</v>
      </c>
      <c r="O10">
        <v>1210</v>
      </c>
      <c r="P10">
        <f>AVERAGE(J5:J10)</f>
        <v>3051.5</v>
      </c>
      <c r="Q10">
        <f t="shared" si="1"/>
        <v>1854.5</v>
      </c>
      <c r="R10">
        <f>AVERAGE(Q5:Q10)</f>
        <v>1383.8333333333333</v>
      </c>
    </row>
    <row r="11" spans="1:18">
      <c r="A11" t="s">
        <v>59</v>
      </c>
      <c r="B11" t="s">
        <v>33</v>
      </c>
      <c r="C11" t="s">
        <v>16</v>
      </c>
      <c r="D11" t="s">
        <v>69</v>
      </c>
      <c r="F11" t="s">
        <v>77</v>
      </c>
      <c r="G11">
        <v>9</v>
      </c>
      <c r="H11">
        <v>3.2949999999999999</v>
      </c>
      <c r="I11">
        <v>95.981999999999999</v>
      </c>
      <c r="J11">
        <v>5063</v>
      </c>
      <c r="K11">
        <v>10</v>
      </c>
      <c r="Q11">
        <f>ABS(J11-$P$19)</f>
        <v>9006.5555555555547</v>
      </c>
    </row>
    <row r="12" spans="1:18">
      <c r="A12" t="s">
        <v>36</v>
      </c>
      <c r="B12" t="s">
        <v>34</v>
      </c>
      <c r="C12" t="s">
        <v>35</v>
      </c>
      <c r="F12" t="s">
        <v>77</v>
      </c>
      <c r="G12">
        <v>78810</v>
      </c>
      <c r="H12">
        <v>3.9319999999999999</v>
      </c>
      <c r="I12">
        <v>102.461</v>
      </c>
      <c r="J12">
        <v>5481</v>
      </c>
      <c r="K12">
        <v>11</v>
      </c>
      <c r="Q12">
        <f t="shared" ref="Q12:Q19" si="2">ABS(J12-$P$19)</f>
        <v>8588.5555555555547</v>
      </c>
    </row>
    <row r="13" spans="1:18">
      <c r="A13" t="s">
        <v>42</v>
      </c>
      <c r="B13" t="s">
        <v>34</v>
      </c>
      <c r="C13" t="s">
        <v>35</v>
      </c>
      <c r="D13" t="s">
        <v>37</v>
      </c>
      <c r="F13" t="s">
        <v>77</v>
      </c>
      <c r="G13">
        <v>67570</v>
      </c>
      <c r="H13">
        <v>6.64</v>
      </c>
      <c r="I13">
        <v>101.1</v>
      </c>
      <c r="J13">
        <v>6000</v>
      </c>
      <c r="K13">
        <v>12</v>
      </c>
      <c r="Q13">
        <f t="shared" si="2"/>
        <v>8069.5555555555547</v>
      </c>
    </row>
    <row r="14" spans="1:18">
      <c r="A14" t="s">
        <v>19</v>
      </c>
      <c r="B14" t="s">
        <v>34</v>
      </c>
      <c r="C14" t="s">
        <v>35</v>
      </c>
      <c r="D14" t="s">
        <v>40</v>
      </c>
      <c r="F14" t="s">
        <v>77</v>
      </c>
      <c r="G14">
        <v>9062</v>
      </c>
      <c r="H14">
        <v>4.99</v>
      </c>
      <c r="I14">
        <v>102.36</v>
      </c>
      <c r="J14">
        <v>9082</v>
      </c>
      <c r="K14">
        <v>13</v>
      </c>
      <c r="Q14">
        <f t="shared" si="2"/>
        <v>4987.5555555555547</v>
      </c>
    </row>
    <row r="15" spans="1:18">
      <c r="A15" t="s">
        <v>38</v>
      </c>
      <c r="B15" t="s">
        <v>34</v>
      </c>
      <c r="C15" t="s">
        <v>35</v>
      </c>
      <c r="F15" t="s">
        <v>77</v>
      </c>
      <c r="G15">
        <v>117492</v>
      </c>
      <c r="H15">
        <v>3.6589999999999998</v>
      </c>
      <c r="I15">
        <v>102.337</v>
      </c>
      <c r="J15">
        <v>12000</v>
      </c>
      <c r="K15">
        <v>14</v>
      </c>
      <c r="Q15">
        <f t="shared" si="2"/>
        <v>2069.5555555555547</v>
      </c>
    </row>
    <row r="16" spans="1:18">
      <c r="A16" t="s">
        <v>0</v>
      </c>
      <c r="B16" t="s">
        <v>34</v>
      </c>
      <c r="C16" t="s">
        <v>35</v>
      </c>
      <c r="F16" t="s">
        <v>77</v>
      </c>
      <c r="G16">
        <v>38171</v>
      </c>
      <c r="H16">
        <v>4.415</v>
      </c>
      <c r="I16">
        <v>102.584</v>
      </c>
      <c r="J16">
        <v>15000</v>
      </c>
      <c r="K16">
        <v>15</v>
      </c>
      <c r="Q16">
        <f t="shared" si="2"/>
        <v>930.44444444444525</v>
      </c>
    </row>
    <row r="17" spans="1:18">
      <c r="A17" t="s">
        <v>44</v>
      </c>
      <c r="B17" t="s">
        <v>34</v>
      </c>
      <c r="C17" t="s">
        <v>35</v>
      </c>
      <c r="D17" t="s">
        <v>40</v>
      </c>
      <c r="F17" t="s">
        <v>77</v>
      </c>
      <c r="G17">
        <v>62167</v>
      </c>
      <c r="H17">
        <v>-4.0520800000000001</v>
      </c>
      <c r="I17">
        <v>104.67</v>
      </c>
      <c r="J17">
        <v>20000</v>
      </c>
      <c r="K17">
        <v>16</v>
      </c>
      <c r="Q17">
        <f t="shared" si="2"/>
        <v>5930.4444444444453</v>
      </c>
    </row>
    <row r="18" spans="1:18">
      <c r="A18" t="s">
        <v>31</v>
      </c>
      <c r="B18" t="s">
        <v>34</v>
      </c>
      <c r="C18" t="s">
        <v>35</v>
      </c>
      <c r="F18" t="s">
        <v>77</v>
      </c>
      <c r="G18">
        <v>43580</v>
      </c>
      <c r="H18">
        <v>4.7</v>
      </c>
      <c r="I18">
        <v>102.411</v>
      </c>
      <c r="J18">
        <v>25000</v>
      </c>
      <c r="K18">
        <v>17</v>
      </c>
      <c r="Q18">
        <f t="shared" si="2"/>
        <v>10930.444444444445</v>
      </c>
    </row>
    <row r="19" spans="1:18">
      <c r="A19" t="s">
        <v>41</v>
      </c>
      <c r="B19" t="s">
        <v>34</v>
      </c>
      <c r="C19" t="s">
        <v>35</v>
      </c>
      <c r="D19" t="s">
        <v>40</v>
      </c>
      <c r="F19" t="s">
        <v>77</v>
      </c>
      <c r="H19">
        <v>3.89</v>
      </c>
      <c r="I19">
        <v>102.93</v>
      </c>
      <c r="J19" s="8">
        <v>29000</v>
      </c>
      <c r="K19">
        <v>18</v>
      </c>
      <c r="L19">
        <v>3</v>
      </c>
      <c r="M19">
        <f>9/21</f>
        <v>0.42857142857142855</v>
      </c>
      <c r="N19">
        <v>29000</v>
      </c>
      <c r="O19">
        <v>5063</v>
      </c>
      <c r="P19">
        <f>AVERAGE(J11:J19)</f>
        <v>14069.555555555555</v>
      </c>
      <c r="Q19">
        <f t="shared" si="2"/>
        <v>14930.444444444445</v>
      </c>
      <c r="R19">
        <f>AVERAGE(Q11:Q19)</f>
        <v>7271.5061728395058</v>
      </c>
    </row>
    <row r="20" spans="1:18">
      <c r="A20" t="s">
        <v>61</v>
      </c>
      <c r="B20" t="s">
        <v>34</v>
      </c>
      <c r="C20" t="s">
        <v>35</v>
      </c>
      <c r="D20" t="s">
        <v>40</v>
      </c>
      <c r="F20" t="s">
        <v>77</v>
      </c>
      <c r="G20">
        <v>106698</v>
      </c>
      <c r="H20">
        <v>3.5844399999999998</v>
      </c>
      <c r="I20">
        <v>102.36</v>
      </c>
      <c r="J20">
        <v>75000</v>
      </c>
      <c r="K20">
        <v>19</v>
      </c>
      <c r="Q20">
        <f>ABS(J20-P21)</f>
        <v>12500</v>
      </c>
    </row>
    <row r="21" spans="1:18">
      <c r="A21" t="s">
        <v>39</v>
      </c>
      <c r="B21" t="s">
        <v>34</v>
      </c>
      <c r="C21" t="s">
        <v>35</v>
      </c>
      <c r="D21" t="s">
        <v>37</v>
      </c>
      <c r="F21" t="s">
        <v>77</v>
      </c>
      <c r="G21">
        <v>18300</v>
      </c>
      <c r="H21">
        <v>1.87</v>
      </c>
      <c r="I21">
        <v>103.22</v>
      </c>
      <c r="J21" s="8">
        <v>100000</v>
      </c>
      <c r="K21">
        <v>20</v>
      </c>
      <c r="L21">
        <v>4</v>
      </c>
      <c r="M21">
        <f>2/21</f>
        <v>9.5238095238095233E-2</v>
      </c>
      <c r="N21">
        <v>100000</v>
      </c>
      <c r="O21">
        <v>75000</v>
      </c>
      <c r="P21">
        <f>AVERAGE(J20:J21)</f>
        <v>87500</v>
      </c>
      <c r="Q21">
        <v>12500</v>
      </c>
      <c r="R21">
        <v>12500</v>
      </c>
    </row>
    <row r="22" spans="1:18">
      <c r="A22" t="s">
        <v>41</v>
      </c>
      <c r="B22" t="s">
        <v>34</v>
      </c>
      <c r="C22" t="s">
        <v>35</v>
      </c>
      <c r="D22" t="s">
        <v>40</v>
      </c>
      <c r="F22" t="s">
        <v>77</v>
      </c>
      <c r="G22">
        <v>26380</v>
      </c>
      <c r="H22">
        <v>2.19</v>
      </c>
      <c r="I22">
        <v>103.37</v>
      </c>
      <c r="J22">
        <v>137533</v>
      </c>
      <c r="K22">
        <v>21</v>
      </c>
      <c r="L22">
        <v>5</v>
      </c>
      <c r="M22">
        <f>1/21</f>
        <v>4.7619047619047616E-2</v>
      </c>
      <c r="N22">
        <v>137533</v>
      </c>
      <c r="O22">
        <v>137533</v>
      </c>
      <c r="P22">
        <v>137533</v>
      </c>
      <c r="Q22">
        <v>0</v>
      </c>
      <c r="R22">
        <v>0</v>
      </c>
    </row>
    <row r="23" spans="1:18">
      <c r="A23" s="1"/>
      <c r="B23" s="1"/>
      <c r="C23" s="1"/>
      <c r="D23" s="1"/>
      <c r="E23" s="1"/>
      <c r="F23" s="1"/>
    </row>
    <row r="24" spans="1:18">
      <c r="A24" s="1"/>
      <c r="B24" s="1"/>
      <c r="C24" s="1"/>
      <c r="D24" s="1"/>
      <c r="E24" s="1"/>
      <c r="F24" s="1"/>
    </row>
    <row r="25" spans="1:18">
      <c r="A25" s="1"/>
      <c r="B25" s="1"/>
      <c r="C25" s="1"/>
      <c r="D25" s="1"/>
      <c r="E25" s="1"/>
      <c r="F25" s="1"/>
    </row>
    <row r="26" spans="1:18">
      <c r="A26" s="1"/>
      <c r="B26" s="1"/>
      <c r="C26" s="1"/>
      <c r="D26" s="1"/>
      <c r="E26" s="1"/>
      <c r="F26" s="1"/>
    </row>
    <row r="27" spans="1:18">
      <c r="A27" s="1"/>
      <c r="B27" s="1"/>
      <c r="C27" s="1"/>
      <c r="D27" s="1"/>
      <c r="E27" s="1"/>
      <c r="F27" s="1"/>
    </row>
    <row r="28" spans="1:18">
      <c r="A28" s="1"/>
      <c r="B28" s="1"/>
      <c r="C28" s="1"/>
      <c r="D28" s="1"/>
      <c r="E28" s="1"/>
      <c r="F28" s="1"/>
    </row>
    <row r="29" spans="1:18">
      <c r="A29" s="1"/>
      <c r="B29" s="1"/>
      <c r="C29" s="1"/>
      <c r="D29" s="1"/>
      <c r="E29" s="1"/>
      <c r="F29" s="1"/>
    </row>
    <row r="30" spans="1:18">
      <c r="A30" s="1"/>
      <c r="B30" s="1"/>
      <c r="C30" s="1"/>
      <c r="D30" s="1"/>
      <c r="E30" s="1"/>
      <c r="F30" s="1"/>
    </row>
    <row r="31" spans="1:18">
      <c r="A31" s="1"/>
      <c r="B31" s="1"/>
      <c r="C31" s="1"/>
      <c r="D31" s="1"/>
      <c r="E31" s="1"/>
      <c r="F31" s="1"/>
    </row>
    <row r="32" spans="1:18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</sheetData>
  <sortState ref="A2:J22">
    <sortCondition ref="J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U20" sqref="U20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45</v>
      </c>
      <c r="B2" t="s">
        <v>34</v>
      </c>
      <c r="C2" t="s">
        <v>35</v>
      </c>
      <c r="D2" t="s">
        <v>40</v>
      </c>
      <c r="F2" t="s">
        <v>78</v>
      </c>
      <c r="G2">
        <v>4395</v>
      </c>
      <c r="H2">
        <v>28.524000000000001</v>
      </c>
      <c r="I2">
        <v>83.83</v>
      </c>
      <c r="J2">
        <v>5</v>
      </c>
      <c r="K2">
        <v>1</v>
      </c>
      <c r="Q2">
        <f>ABS(J2-P3)</f>
        <v>140</v>
      </c>
    </row>
    <row r="3" spans="1:18">
      <c r="A3" t="s">
        <v>53</v>
      </c>
      <c r="B3" t="s">
        <v>33</v>
      </c>
      <c r="C3" t="s">
        <v>16</v>
      </c>
      <c r="D3" t="s">
        <v>17</v>
      </c>
      <c r="F3" t="s">
        <v>78</v>
      </c>
      <c r="G3">
        <v>5</v>
      </c>
      <c r="H3">
        <v>28.722999999999999</v>
      </c>
      <c r="I3">
        <v>82.28</v>
      </c>
      <c r="J3" s="8">
        <v>285</v>
      </c>
      <c r="K3">
        <v>2</v>
      </c>
      <c r="L3">
        <v>1</v>
      </c>
      <c r="M3">
        <f>2/12</f>
        <v>0.16666666666666666</v>
      </c>
      <c r="N3">
        <v>285</v>
      </c>
      <c r="O3">
        <v>5</v>
      </c>
      <c r="P3">
        <f>AVERAGE(J2:J3)</f>
        <v>145</v>
      </c>
      <c r="Q3">
        <v>140</v>
      </c>
      <c r="R3">
        <v>140</v>
      </c>
    </row>
    <row r="4" spans="1:18">
      <c r="A4" t="s">
        <v>38</v>
      </c>
      <c r="B4" t="s">
        <v>34</v>
      </c>
      <c r="C4" t="s">
        <v>35</v>
      </c>
      <c r="D4" t="s">
        <v>37</v>
      </c>
      <c r="F4" t="s">
        <v>78</v>
      </c>
      <c r="G4">
        <v>85852</v>
      </c>
      <c r="H4">
        <v>28.238</v>
      </c>
      <c r="I4">
        <v>84.397999999999996</v>
      </c>
      <c r="J4">
        <v>1406</v>
      </c>
      <c r="K4">
        <v>3</v>
      </c>
      <c r="Q4">
        <f>ABS(J4-P5)</f>
        <v>511</v>
      </c>
    </row>
    <row r="5" spans="1:18">
      <c r="A5" t="s">
        <v>30</v>
      </c>
      <c r="B5" t="s">
        <v>33</v>
      </c>
      <c r="C5" t="s">
        <v>16</v>
      </c>
      <c r="D5" t="s">
        <v>17</v>
      </c>
      <c r="F5" t="s">
        <v>78</v>
      </c>
      <c r="G5">
        <v>7</v>
      </c>
      <c r="H5">
        <v>27.808700000000002</v>
      </c>
      <c r="I5">
        <v>86.0655</v>
      </c>
      <c r="J5" s="8">
        <v>2428</v>
      </c>
      <c r="K5">
        <v>4</v>
      </c>
      <c r="L5">
        <v>2</v>
      </c>
      <c r="M5">
        <f>2/12</f>
        <v>0.16666666666666666</v>
      </c>
      <c r="N5">
        <v>2428</v>
      </c>
      <c r="O5">
        <v>1406</v>
      </c>
      <c r="P5">
        <f>AVERAGE(J4:J5)</f>
        <v>1917</v>
      </c>
      <c r="Q5">
        <v>511</v>
      </c>
      <c r="R5">
        <v>511</v>
      </c>
    </row>
    <row r="6" spans="1:18">
      <c r="A6" t="s">
        <v>36</v>
      </c>
      <c r="B6" t="s">
        <v>34</v>
      </c>
      <c r="C6" t="s">
        <v>35</v>
      </c>
      <c r="F6" t="s">
        <v>78</v>
      </c>
      <c r="H6">
        <v>27.295000000000002</v>
      </c>
      <c r="I6">
        <v>86.427000000000007</v>
      </c>
      <c r="J6">
        <v>6000</v>
      </c>
      <c r="K6">
        <v>5</v>
      </c>
      <c r="Q6">
        <f>ABS(J6-P7)</f>
        <v>12004</v>
      </c>
    </row>
    <row r="7" spans="1:18">
      <c r="A7" t="s">
        <v>64</v>
      </c>
      <c r="B7" t="s">
        <v>33</v>
      </c>
      <c r="C7" t="s">
        <v>16</v>
      </c>
      <c r="D7" t="s">
        <v>17</v>
      </c>
      <c r="F7" t="s">
        <v>78</v>
      </c>
      <c r="G7">
        <v>6</v>
      </c>
      <c r="H7">
        <v>29.274000000000001</v>
      </c>
      <c r="I7">
        <v>81.149000000000001</v>
      </c>
      <c r="J7" s="8">
        <v>30008</v>
      </c>
      <c r="K7">
        <v>6</v>
      </c>
      <c r="L7">
        <v>3</v>
      </c>
      <c r="M7">
        <f>2/12</f>
        <v>0.16666666666666666</v>
      </c>
      <c r="N7">
        <v>30008</v>
      </c>
      <c r="O7">
        <v>6000</v>
      </c>
      <c r="P7">
        <f>AVERAGE(J6:J7)</f>
        <v>18004</v>
      </c>
      <c r="Q7">
        <v>12004</v>
      </c>
      <c r="R7">
        <v>12004</v>
      </c>
    </row>
    <row r="8" spans="1:18">
      <c r="A8" t="s">
        <v>39</v>
      </c>
      <c r="B8" t="s">
        <v>34</v>
      </c>
      <c r="C8" t="s">
        <v>70</v>
      </c>
      <c r="D8" t="s">
        <v>70</v>
      </c>
      <c r="F8" t="s">
        <v>78</v>
      </c>
      <c r="H8">
        <v>28.69</v>
      </c>
      <c r="I8">
        <v>81.31</v>
      </c>
      <c r="J8" s="8">
        <v>80000</v>
      </c>
      <c r="K8">
        <v>7</v>
      </c>
      <c r="L8">
        <v>4</v>
      </c>
      <c r="M8">
        <f>1/12</f>
        <v>8.3333333333333329E-2</v>
      </c>
      <c r="N8">
        <v>80000</v>
      </c>
      <c r="O8">
        <v>80000</v>
      </c>
      <c r="P8">
        <v>80000</v>
      </c>
      <c r="Q8">
        <v>0</v>
      </c>
      <c r="R8">
        <v>0</v>
      </c>
    </row>
    <row r="9" spans="1:18">
      <c r="A9" t="s">
        <v>44</v>
      </c>
      <c r="B9" t="s">
        <v>33</v>
      </c>
      <c r="C9" t="s">
        <v>16</v>
      </c>
      <c r="D9" t="s">
        <v>17</v>
      </c>
      <c r="F9" t="s">
        <v>78</v>
      </c>
      <c r="G9">
        <v>7</v>
      </c>
      <c r="H9">
        <v>27.73</v>
      </c>
      <c r="I9">
        <v>88.155000000000001</v>
      </c>
      <c r="J9">
        <v>167949</v>
      </c>
      <c r="K9">
        <v>8</v>
      </c>
      <c r="Q9">
        <f>ABS(J9-$P$13)</f>
        <v>1513310.4</v>
      </c>
    </row>
    <row r="10" spans="1:18">
      <c r="A10" t="s">
        <v>19</v>
      </c>
      <c r="B10" t="s">
        <v>34</v>
      </c>
      <c r="C10" t="s">
        <v>35</v>
      </c>
      <c r="D10" t="s">
        <v>40</v>
      </c>
      <c r="F10" t="s">
        <v>78</v>
      </c>
      <c r="G10">
        <v>129700</v>
      </c>
      <c r="H10">
        <v>29.81</v>
      </c>
      <c r="I10">
        <v>80.760000000000005</v>
      </c>
      <c r="J10">
        <v>257786</v>
      </c>
      <c r="K10">
        <v>9</v>
      </c>
      <c r="Q10">
        <f t="shared" ref="Q10:Q13" si="0">ABS(J10-$P$13)</f>
        <v>1423473.4</v>
      </c>
    </row>
    <row r="11" spans="1:18">
      <c r="A11" t="s">
        <v>41</v>
      </c>
      <c r="B11" t="s">
        <v>34</v>
      </c>
      <c r="C11" t="s">
        <v>35</v>
      </c>
      <c r="D11" t="s">
        <v>40</v>
      </c>
      <c r="F11" t="s">
        <v>78</v>
      </c>
      <c r="G11">
        <v>56920</v>
      </c>
      <c r="H11">
        <v>27.78</v>
      </c>
      <c r="I11">
        <v>84.08</v>
      </c>
      <c r="J11">
        <v>640706</v>
      </c>
      <c r="K11">
        <v>10</v>
      </c>
      <c r="Q11">
        <f t="shared" si="0"/>
        <v>1040553.3999999999</v>
      </c>
    </row>
    <row r="12" spans="1:18">
      <c r="A12" t="s">
        <v>36</v>
      </c>
      <c r="B12" t="s">
        <v>34</v>
      </c>
      <c r="C12" t="s">
        <v>35</v>
      </c>
      <c r="F12" t="s">
        <v>78</v>
      </c>
      <c r="G12">
        <v>64677</v>
      </c>
      <c r="H12">
        <v>27.940999999999999</v>
      </c>
      <c r="I12">
        <v>83.878</v>
      </c>
      <c r="J12">
        <v>1700134</v>
      </c>
      <c r="K12">
        <v>11</v>
      </c>
      <c r="Q12">
        <f t="shared" si="0"/>
        <v>18874.600000000093</v>
      </c>
    </row>
    <row r="13" spans="1:18">
      <c r="A13" t="s">
        <v>30</v>
      </c>
      <c r="B13" t="s">
        <v>33</v>
      </c>
      <c r="C13" t="s">
        <v>16</v>
      </c>
      <c r="D13" t="s">
        <v>17</v>
      </c>
      <c r="F13" t="s">
        <v>78</v>
      </c>
      <c r="G13">
        <v>8</v>
      </c>
      <c r="H13">
        <v>28.23</v>
      </c>
      <c r="I13">
        <v>84.730999999999995</v>
      </c>
      <c r="J13">
        <v>5639722</v>
      </c>
      <c r="K13">
        <v>12</v>
      </c>
      <c r="L13">
        <v>5</v>
      </c>
      <c r="M13">
        <f>5/12</f>
        <v>0.41666666666666669</v>
      </c>
      <c r="N13">
        <v>5639722</v>
      </c>
      <c r="O13">
        <v>167949</v>
      </c>
      <c r="P13">
        <f>AVERAGE(J9:J13)</f>
        <v>1681259.4</v>
      </c>
      <c r="Q13">
        <f t="shared" si="0"/>
        <v>3958462.6</v>
      </c>
      <c r="R13">
        <f>AVERAGE(Q9:Q13)</f>
        <v>1590934.8800000001</v>
      </c>
    </row>
    <row r="14" spans="1:18">
      <c r="A14" s="1"/>
      <c r="B14" s="1"/>
      <c r="C14" s="1"/>
      <c r="D14" s="1"/>
      <c r="E14" s="1"/>
      <c r="F14" s="1"/>
    </row>
    <row r="15" spans="1:18">
      <c r="A15" s="1"/>
      <c r="B15" s="1"/>
      <c r="C15" s="1"/>
      <c r="D15" s="1"/>
      <c r="E15" s="1"/>
      <c r="F15" s="1"/>
    </row>
    <row r="16" spans="1:1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</sheetData>
  <sortState ref="A2:J13">
    <sortCondition ref="J2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U19" sqref="U19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63</v>
      </c>
      <c r="B2" t="s">
        <v>34</v>
      </c>
      <c r="C2" t="s">
        <v>35</v>
      </c>
      <c r="F2" t="s">
        <v>79</v>
      </c>
      <c r="G2">
        <v>95375</v>
      </c>
      <c r="H2">
        <v>18.398</v>
      </c>
      <c r="I2">
        <v>54.533000000000001</v>
      </c>
      <c r="J2">
        <v>100</v>
      </c>
      <c r="K2">
        <v>1</v>
      </c>
      <c r="Q2">
        <v>50</v>
      </c>
    </row>
    <row r="3" spans="1:18">
      <c r="A3" t="s">
        <v>36</v>
      </c>
      <c r="B3" t="s">
        <v>34</v>
      </c>
      <c r="C3" t="s">
        <v>35</v>
      </c>
      <c r="F3" t="s">
        <v>79</v>
      </c>
      <c r="G3">
        <v>50430</v>
      </c>
      <c r="H3">
        <v>24.36</v>
      </c>
      <c r="I3">
        <v>55.968000000000004</v>
      </c>
      <c r="J3">
        <v>200</v>
      </c>
      <c r="K3">
        <v>2</v>
      </c>
      <c r="L3">
        <v>1</v>
      </c>
      <c r="M3">
        <v>1</v>
      </c>
      <c r="N3">
        <v>200</v>
      </c>
      <c r="O3">
        <v>100</v>
      </c>
      <c r="P3">
        <v>150</v>
      </c>
      <c r="Q3">
        <v>50</v>
      </c>
      <c r="R3">
        <v>50</v>
      </c>
    </row>
    <row r="4" spans="1:18">
      <c r="A4" s="1"/>
      <c r="B4" s="1"/>
      <c r="C4" s="1"/>
      <c r="D4" s="1"/>
      <c r="E4" s="1"/>
      <c r="F4" s="1"/>
    </row>
    <row r="5" spans="1:18">
      <c r="A5" s="1"/>
      <c r="B5" s="1"/>
      <c r="C5" s="1"/>
      <c r="D5" s="1"/>
      <c r="E5" s="1"/>
      <c r="F5" s="1"/>
      <c r="G5" s="1"/>
      <c r="H5" s="1"/>
    </row>
    <row r="6" spans="1:18">
      <c r="A6" s="1"/>
      <c r="B6" s="1"/>
      <c r="C6" s="1"/>
      <c r="D6" s="1"/>
      <c r="E6" s="1"/>
      <c r="F6" s="1"/>
      <c r="G6" s="1"/>
      <c r="H6" s="1"/>
    </row>
    <row r="7" spans="1:18">
      <c r="A7" s="1"/>
      <c r="B7" s="1"/>
      <c r="C7" s="1"/>
      <c r="D7" s="1"/>
      <c r="E7" s="1"/>
      <c r="F7" s="1"/>
      <c r="G7" s="1"/>
      <c r="H7" s="1"/>
    </row>
    <row r="8" spans="1:18">
      <c r="A8" s="1"/>
      <c r="B8" s="1"/>
      <c r="C8" s="1"/>
      <c r="D8" s="1"/>
      <c r="E8" s="1"/>
      <c r="F8" s="1"/>
    </row>
    <row r="9" spans="1:18">
      <c r="A9" s="1"/>
      <c r="B9" s="1"/>
      <c r="C9" s="1"/>
      <c r="D9" s="1"/>
      <c r="E9" s="1"/>
      <c r="F9" s="1"/>
      <c r="G9" s="1"/>
      <c r="H9" s="1"/>
    </row>
    <row r="10" spans="1:18">
      <c r="A10" s="1"/>
      <c r="B10" s="1"/>
      <c r="C10" s="1"/>
      <c r="D10" s="1"/>
      <c r="E10" s="1"/>
      <c r="F10" s="1"/>
    </row>
    <row r="11" spans="1:18">
      <c r="A11" s="1"/>
      <c r="B11" s="1"/>
      <c r="C11" s="1"/>
      <c r="D11" s="1"/>
      <c r="E11" s="1"/>
      <c r="F11" s="1"/>
    </row>
    <row r="12" spans="1:18">
      <c r="A12" s="1"/>
      <c r="B12" s="1"/>
      <c r="C12" s="1"/>
      <c r="D12" s="1"/>
      <c r="E12" s="1"/>
      <c r="F12" s="1"/>
    </row>
    <row r="13" spans="1:18">
      <c r="A13" s="1"/>
      <c r="B13" s="1"/>
      <c r="C13" s="1"/>
      <c r="D13" s="1"/>
      <c r="E13" s="1"/>
      <c r="F13" s="1"/>
    </row>
  </sheetData>
  <sortState ref="A2:J3">
    <sortCondition ref="J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22" sqref="J22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31</v>
      </c>
      <c r="B2" t="s">
        <v>33</v>
      </c>
      <c r="C2" t="s">
        <v>16</v>
      </c>
      <c r="D2" t="s">
        <v>17</v>
      </c>
      <c r="F2" t="s">
        <v>2</v>
      </c>
      <c r="G2">
        <v>7</v>
      </c>
      <c r="H2">
        <v>24.803999999999998</v>
      </c>
      <c r="I2">
        <v>93.65</v>
      </c>
      <c r="J2">
        <v>70</v>
      </c>
      <c r="K2" s="1">
        <v>1</v>
      </c>
      <c r="Q2">
        <f>ABS(J2-$P$4)</f>
        <v>86.666666666666657</v>
      </c>
    </row>
    <row r="3" spans="1:18">
      <c r="A3" t="s">
        <v>26</v>
      </c>
      <c r="B3" t="s">
        <v>33</v>
      </c>
      <c r="C3" t="s">
        <v>16</v>
      </c>
      <c r="D3" t="s">
        <v>17</v>
      </c>
      <c r="F3" t="s">
        <v>2</v>
      </c>
      <c r="G3">
        <v>6</v>
      </c>
      <c r="H3">
        <v>22.212</v>
      </c>
      <c r="I3">
        <v>92.701999999999998</v>
      </c>
      <c r="J3">
        <v>200</v>
      </c>
      <c r="K3" s="1">
        <v>2</v>
      </c>
      <c r="Q3">
        <f t="shared" ref="Q3:Q4" si="0">ABS(J3-$P$4)</f>
        <v>43.333333333333343</v>
      </c>
    </row>
    <row r="4" spans="1:18">
      <c r="A4" t="s">
        <v>30</v>
      </c>
      <c r="B4" t="s">
        <v>33</v>
      </c>
      <c r="C4" t="s">
        <v>16</v>
      </c>
      <c r="D4" t="s">
        <v>17</v>
      </c>
      <c r="F4" t="s">
        <v>2</v>
      </c>
      <c r="G4">
        <v>8</v>
      </c>
      <c r="H4">
        <v>28.230499999999999</v>
      </c>
      <c r="I4">
        <v>84.731399999999994</v>
      </c>
      <c r="J4" s="8">
        <v>200</v>
      </c>
      <c r="K4" s="1">
        <v>3</v>
      </c>
      <c r="L4">
        <v>1</v>
      </c>
      <c r="M4">
        <f>K4/K17</f>
        <v>0.1875</v>
      </c>
      <c r="N4">
        <v>200</v>
      </c>
      <c r="O4">
        <v>70</v>
      </c>
      <c r="P4">
        <f>AVERAGE(J2:J4)</f>
        <v>156.66666666666666</v>
      </c>
      <c r="Q4">
        <f t="shared" si="0"/>
        <v>43.333333333333343</v>
      </c>
      <c r="R4">
        <f>AVERAGE(Q2:Q4)</f>
        <v>57.777777777777779</v>
      </c>
    </row>
    <row r="5" spans="1:18">
      <c r="A5" t="s">
        <v>28</v>
      </c>
      <c r="B5" t="s">
        <v>33</v>
      </c>
      <c r="C5" t="s">
        <v>16</v>
      </c>
      <c r="D5" t="s">
        <v>17</v>
      </c>
      <c r="F5" t="s">
        <v>2</v>
      </c>
      <c r="G5">
        <v>4</v>
      </c>
      <c r="H5">
        <v>21.431000000000001</v>
      </c>
      <c r="I5">
        <v>91.762</v>
      </c>
      <c r="J5">
        <v>1000</v>
      </c>
      <c r="K5" s="1">
        <v>4</v>
      </c>
      <c r="Q5">
        <f>ABS(J5-P6)</f>
        <v>762.5</v>
      </c>
    </row>
    <row r="6" spans="1:18">
      <c r="A6" t="s">
        <v>29</v>
      </c>
      <c r="B6" t="s">
        <v>33</v>
      </c>
      <c r="C6" t="s">
        <v>16</v>
      </c>
      <c r="D6" t="s">
        <v>17</v>
      </c>
      <c r="F6" t="s">
        <v>2</v>
      </c>
      <c r="G6">
        <v>6</v>
      </c>
      <c r="H6">
        <v>22.853999999999999</v>
      </c>
      <c r="I6">
        <v>92.305999999999997</v>
      </c>
      <c r="J6" s="8">
        <v>2525</v>
      </c>
      <c r="K6" s="1">
        <v>5</v>
      </c>
      <c r="L6">
        <v>2</v>
      </c>
      <c r="M6">
        <f>2/16</f>
        <v>0.125</v>
      </c>
      <c r="P6">
        <f>AVERAGE(J5:J6)</f>
        <v>1762.5</v>
      </c>
      <c r="Q6">
        <f>ABS(J6-P6)</f>
        <v>762.5</v>
      </c>
      <c r="R6">
        <v>762.5</v>
      </c>
    </row>
    <row r="7" spans="1:18">
      <c r="A7" t="s">
        <v>38</v>
      </c>
      <c r="B7" t="s">
        <v>34</v>
      </c>
      <c r="C7" t="s">
        <v>35</v>
      </c>
      <c r="F7" t="s">
        <v>2</v>
      </c>
      <c r="G7">
        <v>3882</v>
      </c>
      <c r="H7">
        <v>23.225999999999999</v>
      </c>
      <c r="I7">
        <v>92.13</v>
      </c>
      <c r="J7">
        <v>14000</v>
      </c>
      <c r="K7" s="1">
        <v>6</v>
      </c>
      <c r="Q7">
        <f>ABS(J7-P8)</f>
        <v>600</v>
      </c>
    </row>
    <row r="8" spans="1:18">
      <c r="A8" t="s">
        <v>27</v>
      </c>
      <c r="B8" t="s">
        <v>33</v>
      </c>
      <c r="C8" t="s">
        <v>16</v>
      </c>
      <c r="D8" t="s">
        <v>17</v>
      </c>
      <c r="F8" t="s">
        <v>2</v>
      </c>
      <c r="G8">
        <v>5</v>
      </c>
      <c r="H8">
        <v>21.544</v>
      </c>
      <c r="I8">
        <v>91.894999999999996</v>
      </c>
      <c r="J8" s="8">
        <v>15200</v>
      </c>
      <c r="K8" s="1">
        <v>7</v>
      </c>
      <c r="L8">
        <v>3</v>
      </c>
      <c r="M8">
        <f>2/16</f>
        <v>0.125</v>
      </c>
      <c r="N8">
        <v>15200</v>
      </c>
      <c r="O8">
        <v>14000</v>
      </c>
      <c r="P8">
        <f>AVERAGE(J7:J8)</f>
        <v>14600</v>
      </c>
      <c r="Q8">
        <f>ABS(J8-P8)</f>
        <v>600</v>
      </c>
      <c r="R8">
        <v>600</v>
      </c>
    </row>
    <row r="9" spans="1:18">
      <c r="A9" t="s">
        <v>41</v>
      </c>
      <c r="B9" t="s">
        <v>34</v>
      </c>
      <c r="C9" t="s">
        <v>35</v>
      </c>
      <c r="D9" t="s">
        <v>40</v>
      </c>
      <c r="F9" t="s">
        <v>2</v>
      </c>
      <c r="H9">
        <v>22.4</v>
      </c>
      <c r="I9">
        <v>91.95</v>
      </c>
      <c r="J9" s="8">
        <v>80060</v>
      </c>
      <c r="K9" s="1">
        <v>8</v>
      </c>
      <c r="L9">
        <v>4</v>
      </c>
      <c r="M9">
        <f>1/16</f>
        <v>6.25E-2</v>
      </c>
      <c r="N9">
        <v>80060</v>
      </c>
      <c r="O9">
        <v>80060</v>
      </c>
      <c r="P9">
        <v>80060</v>
      </c>
      <c r="Q9">
        <v>0</v>
      </c>
      <c r="R9">
        <v>0</v>
      </c>
    </row>
    <row r="10" spans="1:18">
      <c r="A10" t="s">
        <v>39</v>
      </c>
      <c r="B10" t="s">
        <v>34</v>
      </c>
      <c r="C10" t="s">
        <v>35</v>
      </c>
      <c r="D10" t="s">
        <v>40</v>
      </c>
      <c r="F10" t="s">
        <v>2</v>
      </c>
      <c r="G10">
        <v>28080</v>
      </c>
      <c r="H10">
        <v>23.23</v>
      </c>
      <c r="I10">
        <v>89.27</v>
      </c>
      <c r="J10">
        <v>135775</v>
      </c>
      <c r="K10" s="1">
        <v>9</v>
      </c>
      <c r="Q10">
        <f>ABS(J10-$P$17)</f>
        <v>2881953.375</v>
      </c>
    </row>
    <row r="11" spans="1:18">
      <c r="A11" t="s">
        <v>19</v>
      </c>
      <c r="B11" t="s">
        <v>34</v>
      </c>
      <c r="C11" t="s">
        <v>35</v>
      </c>
      <c r="D11" t="s">
        <v>40</v>
      </c>
      <c r="F11" t="s">
        <v>2</v>
      </c>
      <c r="G11">
        <v>49030</v>
      </c>
      <c r="H11">
        <v>25.26</v>
      </c>
      <c r="I11">
        <v>89.09</v>
      </c>
      <c r="J11">
        <v>500000</v>
      </c>
      <c r="K11" s="1">
        <v>10</v>
      </c>
      <c r="Q11">
        <f t="shared" ref="Q11:Q17" si="1">ABS(J11-$P$17)</f>
        <v>2517728.375</v>
      </c>
    </row>
    <row r="12" spans="1:18">
      <c r="A12" t="s">
        <v>43</v>
      </c>
      <c r="B12" t="s">
        <v>34</v>
      </c>
      <c r="C12" t="s">
        <v>35</v>
      </c>
      <c r="D12" t="s">
        <v>40</v>
      </c>
      <c r="F12" t="s">
        <v>2</v>
      </c>
      <c r="G12">
        <v>29265</v>
      </c>
      <c r="H12">
        <v>24.21</v>
      </c>
      <c r="I12">
        <v>91.03</v>
      </c>
      <c r="J12">
        <v>500000</v>
      </c>
      <c r="K12" s="1">
        <v>11</v>
      </c>
      <c r="Q12">
        <f t="shared" si="1"/>
        <v>2517728.375</v>
      </c>
    </row>
    <row r="13" spans="1:18">
      <c r="A13" t="s">
        <v>42</v>
      </c>
      <c r="B13" t="s">
        <v>34</v>
      </c>
      <c r="C13" t="s">
        <v>35</v>
      </c>
      <c r="D13" t="s">
        <v>40</v>
      </c>
      <c r="F13" t="s">
        <v>2</v>
      </c>
      <c r="G13">
        <v>59250</v>
      </c>
      <c r="H13">
        <v>21.02</v>
      </c>
      <c r="I13">
        <v>90.21</v>
      </c>
      <c r="J13">
        <v>615638</v>
      </c>
      <c r="K13" s="1">
        <v>12</v>
      </c>
      <c r="Q13">
        <f t="shared" si="1"/>
        <v>2402090.375</v>
      </c>
    </row>
    <row r="14" spans="1:18">
      <c r="A14" t="s">
        <v>44</v>
      </c>
      <c r="B14" t="s">
        <v>34</v>
      </c>
      <c r="C14" t="s">
        <v>35</v>
      </c>
      <c r="D14" t="s">
        <v>37</v>
      </c>
      <c r="F14" t="s">
        <v>2</v>
      </c>
      <c r="G14">
        <v>19191</v>
      </c>
      <c r="H14">
        <v>22.564</v>
      </c>
      <c r="I14">
        <v>89.05</v>
      </c>
      <c r="J14">
        <v>1570559</v>
      </c>
      <c r="K14" s="1">
        <v>13</v>
      </c>
      <c r="Q14">
        <f t="shared" si="1"/>
        <v>1447169.375</v>
      </c>
    </row>
    <row r="15" spans="1:18">
      <c r="A15" t="s">
        <v>31</v>
      </c>
      <c r="B15" t="s">
        <v>34</v>
      </c>
      <c r="C15" t="s">
        <v>35</v>
      </c>
      <c r="D15" t="s">
        <v>40</v>
      </c>
      <c r="F15" t="s">
        <v>2</v>
      </c>
      <c r="G15">
        <v>45667</v>
      </c>
      <c r="H15">
        <v>24.094999999999999</v>
      </c>
      <c r="I15">
        <v>90.04</v>
      </c>
      <c r="J15">
        <v>1900000</v>
      </c>
      <c r="K15" s="1">
        <v>14</v>
      </c>
      <c r="Q15">
        <f t="shared" si="1"/>
        <v>1117728.375</v>
      </c>
    </row>
    <row r="16" spans="1:18">
      <c r="A16" t="s">
        <v>45</v>
      </c>
      <c r="B16" t="s">
        <v>34</v>
      </c>
      <c r="C16" t="s">
        <v>35</v>
      </c>
      <c r="D16" t="s">
        <v>40</v>
      </c>
      <c r="F16" t="s">
        <v>2</v>
      </c>
      <c r="G16">
        <v>9560</v>
      </c>
      <c r="H16">
        <v>22.172000000000001</v>
      </c>
      <c r="I16">
        <v>92.1</v>
      </c>
      <c r="J16">
        <v>5148475</v>
      </c>
      <c r="K16" s="1">
        <v>15</v>
      </c>
      <c r="Q16">
        <f t="shared" si="1"/>
        <v>2130746.625</v>
      </c>
    </row>
    <row r="17" spans="1:18">
      <c r="A17" t="s">
        <v>41</v>
      </c>
      <c r="B17" t="s">
        <v>34</v>
      </c>
      <c r="C17" t="s">
        <v>35</v>
      </c>
      <c r="D17" t="s">
        <v>40</v>
      </c>
      <c r="F17" t="s">
        <v>2</v>
      </c>
      <c r="G17">
        <v>7000</v>
      </c>
      <c r="H17">
        <v>23.92</v>
      </c>
      <c r="I17">
        <v>91.23</v>
      </c>
      <c r="J17">
        <v>13771380</v>
      </c>
      <c r="K17" s="1">
        <v>16</v>
      </c>
      <c r="L17">
        <v>5</v>
      </c>
      <c r="M17">
        <f>7/16</f>
        <v>0.4375</v>
      </c>
      <c r="N17">
        <v>13771380</v>
      </c>
      <c r="O17">
        <v>135775</v>
      </c>
      <c r="P17">
        <f>AVERAGE(J10:J17)</f>
        <v>3017728.375</v>
      </c>
      <c r="Q17">
        <f t="shared" si="1"/>
        <v>10753651.625</v>
      </c>
      <c r="R17">
        <f>AVERAGE(Q10:Q17)</f>
        <v>3221099.5625</v>
      </c>
    </row>
    <row r="18" spans="1:18">
      <c r="A18" s="1"/>
      <c r="B18" s="1"/>
      <c r="C18" s="1"/>
      <c r="D18" s="1"/>
      <c r="E18" s="1"/>
      <c r="F18" s="1"/>
    </row>
    <row r="19" spans="1:18">
      <c r="A19" s="1"/>
      <c r="B19" s="1"/>
      <c r="C19" s="1"/>
      <c r="D19" s="1"/>
      <c r="E19" s="1"/>
      <c r="F19" s="1"/>
    </row>
    <row r="20" spans="1:18">
      <c r="A20" s="1"/>
      <c r="B20" s="1"/>
      <c r="C20" s="1"/>
      <c r="D20" s="1"/>
      <c r="E20" s="1"/>
      <c r="F20" s="1"/>
    </row>
    <row r="21" spans="1:18">
      <c r="A21" s="1"/>
      <c r="B21" s="1"/>
      <c r="C21" s="1"/>
      <c r="D21" s="1"/>
      <c r="E21" s="1"/>
      <c r="F21" s="1"/>
    </row>
  </sheetData>
  <sortState ref="A2:J17">
    <sortCondition ref="J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6"/>
  <sheetViews>
    <sheetView workbookViewId="0">
      <selection activeCell="W16" sqref="W16"/>
    </sheetView>
  </sheetViews>
  <sheetFormatPr defaultRowHeight="14.4"/>
  <cols>
    <col min="2" max="2" width="0" hidden="1" customWidth="1"/>
    <col min="3" max="3" width="15.88671875" bestFit="1" customWidth="1"/>
    <col min="4" max="4" width="15.88671875" hidden="1" customWidth="1"/>
    <col min="5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49</v>
      </c>
      <c r="B2" t="s">
        <v>33</v>
      </c>
      <c r="C2" t="s">
        <v>16</v>
      </c>
      <c r="D2" t="s">
        <v>17</v>
      </c>
      <c r="F2" t="s">
        <v>80</v>
      </c>
      <c r="G2">
        <v>7</v>
      </c>
      <c r="H2">
        <v>11.76</v>
      </c>
      <c r="I2">
        <v>121.899</v>
      </c>
      <c r="J2">
        <v>15</v>
      </c>
      <c r="K2">
        <v>1</v>
      </c>
      <c r="Q2">
        <f>ABS(J2-$P$6)</f>
        <v>153.6</v>
      </c>
    </row>
    <row r="3" spans="1:18">
      <c r="A3" t="s">
        <v>44</v>
      </c>
      <c r="B3" t="s">
        <v>33</v>
      </c>
      <c r="C3" t="s">
        <v>16</v>
      </c>
      <c r="D3" t="s">
        <v>17</v>
      </c>
      <c r="F3" t="s">
        <v>80</v>
      </c>
      <c r="G3">
        <v>5</v>
      </c>
      <c r="H3">
        <v>7.9039999999999999</v>
      </c>
      <c r="I3">
        <v>125.19499999999999</v>
      </c>
      <c r="J3">
        <v>28</v>
      </c>
      <c r="K3">
        <v>2</v>
      </c>
      <c r="Q3">
        <f t="shared" ref="Q3:Q6" si="0">ABS(J3-$P$6)</f>
        <v>140.6</v>
      </c>
    </row>
    <row r="4" spans="1:18">
      <c r="A4" t="s">
        <v>27</v>
      </c>
      <c r="B4" t="s">
        <v>33</v>
      </c>
      <c r="C4" t="s">
        <v>16</v>
      </c>
      <c r="D4" t="s">
        <v>17</v>
      </c>
      <c r="F4" t="s">
        <v>80</v>
      </c>
      <c r="G4">
        <v>7</v>
      </c>
      <c r="H4">
        <v>15.766</v>
      </c>
      <c r="I4">
        <v>119.74</v>
      </c>
      <c r="J4">
        <v>190</v>
      </c>
      <c r="K4">
        <v>3</v>
      </c>
      <c r="Q4">
        <f t="shared" si="0"/>
        <v>21.400000000000006</v>
      </c>
    </row>
    <row r="5" spans="1:18">
      <c r="A5" t="s">
        <v>54</v>
      </c>
      <c r="B5" t="s">
        <v>33</v>
      </c>
      <c r="C5" t="s">
        <v>16</v>
      </c>
      <c r="D5" t="s">
        <v>17</v>
      </c>
      <c r="F5" t="s">
        <v>80</v>
      </c>
      <c r="G5">
        <v>6</v>
      </c>
      <c r="H5">
        <v>7.9720000000000004</v>
      </c>
      <c r="I5">
        <v>123.18899999999999</v>
      </c>
      <c r="J5">
        <v>218</v>
      </c>
      <c r="K5">
        <v>4</v>
      </c>
      <c r="Q5">
        <f t="shared" si="0"/>
        <v>49.400000000000006</v>
      </c>
    </row>
    <row r="6" spans="1:18">
      <c r="A6" t="s">
        <v>19</v>
      </c>
      <c r="B6" t="s">
        <v>33</v>
      </c>
      <c r="C6" t="s">
        <v>16</v>
      </c>
      <c r="D6" t="s">
        <v>17</v>
      </c>
      <c r="F6" t="s">
        <v>80</v>
      </c>
      <c r="G6">
        <v>6</v>
      </c>
      <c r="H6">
        <v>6.5129999999999999</v>
      </c>
      <c r="I6">
        <v>124.715</v>
      </c>
      <c r="J6" s="8">
        <v>392</v>
      </c>
      <c r="K6">
        <v>5</v>
      </c>
      <c r="L6">
        <v>1</v>
      </c>
      <c r="M6">
        <f>5/51</f>
        <v>9.8039215686274508E-2</v>
      </c>
      <c r="N6">
        <v>392</v>
      </c>
      <c r="O6">
        <v>15</v>
      </c>
      <c r="P6">
        <f>AVERAGE(J2:J6)</f>
        <v>168.6</v>
      </c>
      <c r="Q6">
        <f t="shared" si="0"/>
        <v>223.4</v>
      </c>
      <c r="R6">
        <f>AVERAGE(Q2:Q6)</f>
        <v>117.67999999999999</v>
      </c>
    </row>
    <row r="7" spans="1:18">
      <c r="A7" t="s">
        <v>45</v>
      </c>
      <c r="B7" t="s">
        <v>34</v>
      </c>
      <c r="C7" t="s">
        <v>35</v>
      </c>
      <c r="D7" t="s">
        <v>37</v>
      </c>
      <c r="F7" t="s">
        <v>80</v>
      </c>
      <c r="G7">
        <v>23516</v>
      </c>
      <c r="H7">
        <v>6.8730000000000002</v>
      </c>
      <c r="I7">
        <v>124.78</v>
      </c>
      <c r="J7">
        <v>700</v>
      </c>
      <c r="K7">
        <v>6</v>
      </c>
      <c r="Q7">
        <f>ABS(J7-$P$14)</f>
        <v>2048.875</v>
      </c>
    </row>
    <row r="8" spans="1:18">
      <c r="A8" t="s">
        <v>39</v>
      </c>
      <c r="B8" t="s">
        <v>34</v>
      </c>
      <c r="C8" t="s">
        <v>35</v>
      </c>
      <c r="D8" t="s">
        <v>37</v>
      </c>
      <c r="F8" t="s">
        <v>80</v>
      </c>
      <c r="G8">
        <v>630</v>
      </c>
      <c r="H8">
        <v>7.17</v>
      </c>
      <c r="I8">
        <v>125.57</v>
      </c>
      <c r="J8">
        <v>1000</v>
      </c>
      <c r="K8">
        <v>7</v>
      </c>
      <c r="Q8">
        <f t="shared" ref="Q8:Q14" si="1">ABS(J8-$P$14)</f>
        <v>1748.875</v>
      </c>
    </row>
    <row r="9" spans="1:18">
      <c r="A9" t="s">
        <v>44</v>
      </c>
      <c r="B9" t="s">
        <v>34</v>
      </c>
      <c r="C9" t="s">
        <v>35</v>
      </c>
      <c r="D9" t="s">
        <v>40</v>
      </c>
      <c r="F9" t="s">
        <v>80</v>
      </c>
      <c r="G9">
        <v>44521</v>
      </c>
      <c r="H9">
        <v>7</v>
      </c>
      <c r="I9">
        <v>124.86499999999999</v>
      </c>
      <c r="J9">
        <v>2000</v>
      </c>
      <c r="K9">
        <v>8</v>
      </c>
      <c r="Q9">
        <f t="shared" si="1"/>
        <v>748.875</v>
      </c>
    </row>
    <row r="10" spans="1:18">
      <c r="A10" t="s">
        <v>30</v>
      </c>
      <c r="B10" t="s">
        <v>34</v>
      </c>
      <c r="C10" t="s">
        <v>35</v>
      </c>
      <c r="F10" t="s">
        <v>80</v>
      </c>
      <c r="G10">
        <v>16151</v>
      </c>
      <c r="H10">
        <v>15.5509</v>
      </c>
      <c r="I10">
        <v>120.8</v>
      </c>
      <c r="J10">
        <v>3000</v>
      </c>
      <c r="K10">
        <v>9</v>
      </c>
      <c r="Q10">
        <f t="shared" si="1"/>
        <v>251.125</v>
      </c>
    </row>
    <row r="11" spans="1:18">
      <c r="A11" t="s">
        <v>0</v>
      </c>
      <c r="B11" t="s">
        <v>33</v>
      </c>
      <c r="C11" t="s">
        <v>16</v>
      </c>
      <c r="D11" t="s">
        <v>17</v>
      </c>
      <c r="F11" t="s">
        <v>80</v>
      </c>
      <c r="G11">
        <v>6</v>
      </c>
      <c r="H11">
        <v>20.806999999999999</v>
      </c>
      <c r="I11">
        <v>121.986</v>
      </c>
      <c r="J11">
        <v>3027</v>
      </c>
      <c r="K11">
        <v>10</v>
      </c>
      <c r="Q11">
        <f t="shared" si="1"/>
        <v>278.125</v>
      </c>
    </row>
    <row r="12" spans="1:18">
      <c r="A12" t="s">
        <v>0</v>
      </c>
      <c r="B12" t="s">
        <v>33</v>
      </c>
      <c r="C12" t="s">
        <v>16</v>
      </c>
      <c r="D12" t="s">
        <v>17</v>
      </c>
      <c r="F12" t="s">
        <v>80</v>
      </c>
      <c r="G12">
        <v>6</v>
      </c>
      <c r="H12">
        <v>6.7140000000000004</v>
      </c>
      <c r="I12">
        <v>125.009</v>
      </c>
      <c r="J12">
        <v>3283</v>
      </c>
      <c r="K12">
        <v>11</v>
      </c>
      <c r="Q12">
        <f t="shared" si="1"/>
        <v>534.125</v>
      </c>
    </row>
    <row r="13" spans="1:18">
      <c r="A13" t="s">
        <v>45</v>
      </c>
      <c r="B13" t="s">
        <v>33</v>
      </c>
      <c r="C13" t="s">
        <v>16</v>
      </c>
      <c r="D13" t="s">
        <v>17</v>
      </c>
      <c r="F13" t="s">
        <v>80</v>
      </c>
      <c r="G13">
        <v>6</v>
      </c>
      <c r="H13">
        <v>7.9050000000000002</v>
      </c>
      <c r="I13">
        <v>125.044</v>
      </c>
      <c r="J13">
        <v>4001</v>
      </c>
      <c r="K13">
        <v>12</v>
      </c>
      <c r="Q13">
        <f t="shared" si="1"/>
        <v>1252.125</v>
      </c>
    </row>
    <row r="14" spans="1:18">
      <c r="A14" t="s">
        <v>63</v>
      </c>
      <c r="B14" t="s">
        <v>33</v>
      </c>
      <c r="C14" t="s">
        <v>16</v>
      </c>
      <c r="D14" t="s">
        <v>17</v>
      </c>
      <c r="F14" t="s">
        <v>80</v>
      </c>
      <c r="G14">
        <v>7</v>
      </c>
      <c r="H14">
        <v>12.021000000000001</v>
      </c>
      <c r="I14">
        <v>124.123</v>
      </c>
      <c r="J14" s="8">
        <v>4980</v>
      </c>
      <c r="K14">
        <v>13</v>
      </c>
      <c r="L14">
        <v>2</v>
      </c>
      <c r="M14">
        <f>8/51</f>
        <v>0.15686274509803921</v>
      </c>
      <c r="N14">
        <v>4980</v>
      </c>
      <c r="O14">
        <v>700</v>
      </c>
      <c r="P14">
        <f>AVERAGE(J7:J14)</f>
        <v>2748.875</v>
      </c>
      <c r="Q14">
        <f t="shared" si="1"/>
        <v>2231.125</v>
      </c>
      <c r="R14">
        <f>AVERAGE(Q7:Q14)</f>
        <v>1136.65625</v>
      </c>
    </row>
    <row r="15" spans="1:18">
      <c r="A15" t="s">
        <v>36</v>
      </c>
      <c r="B15" t="s">
        <v>34</v>
      </c>
      <c r="C15" t="s">
        <v>35</v>
      </c>
      <c r="D15" t="s">
        <v>37</v>
      </c>
      <c r="F15" t="s">
        <v>80</v>
      </c>
      <c r="G15">
        <v>10300</v>
      </c>
      <c r="H15">
        <v>10.566000000000001</v>
      </c>
      <c r="I15">
        <v>123.17100000000001</v>
      </c>
      <c r="J15">
        <v>8000</v>
      </c>
      <c r="K15">
        <v>14</v>
      </c>
      <c r="Q15">
        <f>ABS(J15-$P$31)</f>
        <v>17322.235294117647</v>
      </c>
    </row>
    <row r="16" spans="1:18">
      <c r="A16" t="s">
        <v>44</v>
      </c>
      <c r="B16" t="s">
        <v>34</v>
      </c>
      <c r="C16" t="s">
        <v>35</v>
      </c>
      <c r="D16" t="s">
        <v>37</v>
      </c>
      <c r="F16" t="s">
        <v>80</v>
      </c>
      <c r="G16">
        <v>3076</v>
      </c>
      <c r="H16">
        <v>8.0850000000000009</v>
      </c>
      <c r="I16">
        <v>125.93</v>
      </c>
      <c r="J16">
        <v>8610</v>
      </c>
      <c r="K16">
        <v>15</v>
      </c>
      <c r="Q16">
        <f t="shared" ref="Q16:Q31" si="2">ABS(J16-$P$31)</f>
        <v>16712.235294117647</v>
      </c>
    </row>
    <row r="17" spans="1:18">
      <c r="A17" t="s">
        <v>0</v>
      </c>
      <c r="B17" t="s">
        <v>33</v>
      </c>
      <c r="C17" t="s">
        <v>16</v>
      </c>
      <c r="D17" t="s">
        <v>17</v>
      </c>
      <c r="F17" t="s">
        <v>80</v>
      </c>
      <c r="G17">
        <v>6</v>
      </c>
      <c r="H17">
        <v>9.32</v>
      </c>
      <c r="I17">
        <v>125.99</v>
      </c>
      <c r="J17">
        <v>9577</v>
      </c>
      <c r="K17">
        <v>16</v>
      </c>
      <c r="Q17">
        <f t="shared" si="2"/>
        <v>15745.235294117647</v>
      </c>
    </row>
    <row r="18" spans="1:18">
      <c r="A18" t="s">
        <v>0</v>
      </c>
      <c r="B18" t="s">
        <v>33</v>
      </c>
      <c r="C18" t="s">
        <v>16</v>
      </c>
      <c r="D18" t="s">
        <v>17</v>
      </c>
      <c r="F18" t="s">
        <v>80</v>
      </c>
      <c r="G18">
        <v>6</v>
      </c>
      <c r="H18">
        <v>14.99</v>
      </c>
      <c r="I18">
        <v>120.35</v>
      </c>
      <c r="J18">
        <v>15555</v>
      </c>
      <c r="K18">
        <v>17</v>
      </c>
      <c r="Q18">
        <f t="shared" si="2"/>
        <v>9767.2352941176468</v>
      </c>
    </row>
    <row r="19" spans="1:18">
      <c r="A19" t="s">
        <v>41</v>
      </c>
      <c r="B19" t="s">
        <v>34</v>
      </c>
      <c r="C19" t="s">
        <v>35</v>
      </c>
      <c r="D19" t="s">
        <v>81</v>
      </c>
      <c r="F19" t="s">
        <v>80</v>
      </c>
      <c r="G19">
        <v>11140</v>
      </c>
      <c r="H19">
        <v>8.7959999999999994</v>
      </c>
      <c r="I19">
        <v>124.833</v>
      </c>
      <c r="J19">
        <v>16463</v>
      </c>
      <c r="K19">
        <v>18</v>
      </c>
      <c r="Q19">
        <f t="shared" si="2"/>
        <v>8859.2352941176468</v>
      </c>
    </row>
    <row r="20" spans="1:18">
      <c r="A20" t="s">
        <v>36</v>
      </c>
      <c r="B20" t="s">
        <v>33</v>
      </c>
      <c r="C20" t="s">
        <v>16</v>
      </c>
      <c r="D20" t="s">
        <v>17</v>
      </c>
      <c r="F20" t="s">
        <v>80</v>
      </c>
      <c r="G20">
        <v>7</v>
      </c>
      <c r="H20">
        <v>11.111000000000001</v>
      </c>
      <c r="I20">
        <v>124.619</v>
      </c>
      <c r="J20">
        <v>16500</v>
      </c>
      <c r="K20">
        <v>19</v>
      </c>
      <c r="Q20">
        <f t="shared" si="2"/>
        <v>8822.2352941176468</v>
      </c>
    </row>
    <row r="21" spans="1:18">
      <c r="A21" t="s">
        <v>36</v>
      </c>
      <c r="B21" t="s">
        <v>33</v>
      </c>
      <c r="C21" t="s">
        <v>16</v>
      </c>
      <c r="D21" t="s">
        <v>17</v>
      </c>
      <c r="F21" t="s">
        <v>80</v>
      </c>
      <c r="G21">
        <v>7</v>
      </c>
      <c r="H21">
        <v>9.907</v>
      </c>
      <c r="I21">
        <v>125.452</v>
      </c>
      <c r="J21">
        <v>16857</v>
      </c>
      <c r="K21">
        <v>20</v>
      </c>
      <c r="Q21">
        <f t="shared" si="2"/>
        <v>8465.2352941176468</v>
      </c>
    </row>
    <row r="22" spans="1:18">
      <c r="A22" t="s">
        <v>41</v>
      </c>
      <c r="B22" t="s">
        <v>34</v>
      </c>
      <c r="C22" t="s">
        <v>35</v>
      </c>
      <c r="D22" t="s">
        <v>40</v>
      </c>
      <c r="F22" t="s">
        <v>80</v>
      </c>
      <c r="G22">
        <v>44620</v>
      </c>
      <c r="H22">
        <v>7.71</v>
      </c>
      <c r="I22">
        <v>125.22</v>
      </c>
      <c r="J22">
        <v>24508</v>
      </c>
      <c r="K22">
        <v>21</v>
      </c>
      <c r="Q22">
        <f t="shared" si="2"/>
        <v>814.23529411764684</v>
      </c>
    </row>
    <row r="23" spans="1:18">
      <c r="A23" t="s">
        <v>45</v>
      </c>
      <c r="B23" t="s">
        <v>34</v>
      </c>
      <c r="C23" t="s">
        <v>35</v>
      </c>
      <c r="D23" t="s">
        <v>40</v>
      </c>
      <c r="F23" t="s">
        <v>80</v>
      </c>
      <c r="G23">
        <v>39825</v>
      </c>
      <c r="H23">
        <v>8.2239199999999997</v>
      </c>
      <c r="I23">
        <v>125.27</v>
      </c>
      <c r="J23">
        <v>25000</v>
      </c>
      <c r="K23">
        <v>22</v>
      </c>
      <c r="Q23">
        <f t="shared" si="2"/>
        <v>322.23529411764684</v>
      </c>
    </row>
    <row r="24" spans="1:18">
      <c r="A24" t="s">
        <v>36</v>
      </c>
      <c r="B24" t="s">
        <v>33</v>
      </c>
      <c r="C24" t="s">
        <v>16</v>
      </c>
      <c r="D24" t="s">
        <v>17</v>
      </c>
      <c r="F24" t="s">
        <v>80</v>
      </c>
      <c r="G24">
        <v>6</v>
      </c>
      <c r="H24">
        <v>13.77</v>
      </c>
      <c r="I24">
        <v>120.935</v>
      </c>
      <c r="J24">
        <v>25000</v>
      </c>
      <c r="K24">
        <v>23</v>
      </c>
      <c r="Q24">
        <f t="shared" si="2"/>
        <v>322.23529411764684</v>
      </c>
    </row>
    <row r="25" spans="1:18">
      <c r="A25" t="s">
        <v>0</v>
      </c>
      <c r="B25" t="s">
        <v>33</v>
      </c>
      <c r="C25" t="s">
        <v>16</v>
      </c>
      <c r="D25" t="s">
        <v>17</v>
      </c>
      <c r="F25" t="s">
        <v>80</v>
      </c>
      <c r="G25">
        <v>7</v>
      </c>
      <c r="H25">
        <v>6.7539999999999996</v>
      </c>
      <c r="I25">
        <v>124.985</v>
      </c>
      <c r="J25">
        <v>26025</v>
      </c>
      <c r="K25">
        <v>24</v>
      </c>
      <c r="Q25">
        <f t="shared" si="2"/>
        <v>702.76470588235316</v>
      </c>
    </row>
    <row r="26" spans="1:18">
      <c r="A26" t="s">
        <v>45</v>
      </c>
      <c r="B26" t="s">
        <v>33</v>
      </c>
      <c r="C26" t="s">
        <v>16</v>
      </c>
      <c r="D26" t="s">
        <v>17</v>
      </c>
      <c r="F26" t="s">
        <v>80</v>
      </c>
      <c r="G26">
        <v>8</v>
      </c>
      <c r="H26">
        <v>10.811</v>
      </c>
      <c r="I26">
        <v>126.63800000000001</v>
      </c>
      <c r="J26">
        <v>28879</v>
      </c>
      <c r="K26">
        <v>25</v>
      </c>
      <c r="Q26">
        <f t="shared" si="2"/>
        <v>3556.7647058823532</v>
      </c>
    </row>
    <row r="27" spans="1:18">
      <c r="A27" t="s">
        <v>49</v>
      </c>
      <c r="B27" t="s">
        <v>33</v>
      </c>
      <c r="C27" t="s">
        <v>16</v>
      </c>
      <c r="D27" t="s">
        <v>17</v>
      </c>
      <c r="F27" t="s">
        <v>80</v>
      </c>
      <c r="G27">
        <v>7</v>
      </c>
      <c r="H27">
        <v>9.7249999999999996</v>
      </c>
      <c r="I27">
        <v>124.625</v>
      </c>
      <c r="J27">
        <v>34504</v>
      </c>
      <c r="K27">
        <v>26</v>
      </c>
      <c r="Q27">
        <f t="shared" si="2"/>
        <v>9181.7647058823532</v>
      </c>
    </row>
    <row r="28" spans="1:18">
      <c r="A28" t="s">
        <v>39</v>
      </c>
      <c r="B28" t="s">
        <v>34</v>
      </c>
      <c r="C28" t="s">
        <v>35</v>
      </c>
      <c r="D28" t="s">
        <v>40</v>
      </c>
      <c r="F28" t="s">
        <v>80</v>
      </c>
      <c r="G28">
        <v>3680</v>
      </c>
      <c r="H28">
        <v>7.61</v>
      </c>
      <c r="I28">
        <v>125.83</v>
      </c>
      <c r="J28">
        <v>40000</v>
      </c>
      <c r="K28">
        <v>27</v>
      </c>
      <c r="Q28">
        <f t="shared" si="2"/>
        <v>14677.764705882353</v>
      </c>
    </row>
    <row r="29" spans="1:18">
      <c r="A29" t="s">
        <v>43</v>
      </c>
      <c r="B29" t="s">
        <v>34</v>
      </c>
      <c r="C29" t="s">
        <v>35</v>
      </c>
      <c r="D29" t="s">
        <v>40</v>
      </c>
      <c r="F29" t="s">
        <v>80</v>
      </c>
      <c r="G29">
        <v>22340</v>
      </c>
      <c r="H29">
        <v>6.78</v>
      </c>
      <c r="I29">
        <v>125.3</v>
      </c>
      <c r="J29">
        <v>40000</v>
      </c>
      <c r="K29">
        <v>28</v>
      </c>
      <c r="Q29">
        <f t="shared" si="2"/>
        <v>14677.764705882353</v>
      </c>
    </row>
    <row r="30" spans="1:18">
      <c r="A30" t="s">
        <v>0</v>
      </c>
      <c r="B30" t="s">
        <v>34</v>
      </c>
      <c r="C30" t="s">
        <v>35</v>
      </c>
      <c r="F30" t="s">
        <v>80</v>
      </c>
      <c r="G30">
        <v>5390</v>
      </c>
      <c r="H30">
        <v>8.2230000000000008</v>
      </c>
      <c r="I30">
        <v>123.49299999999999</v>
      </c>
      <c r="J30">
        <v>45000</v>
      </c>
      <c r="K30">
        <v>29</v>
      </c>
      <c r="Q30">
        <f t="shared" si="2"/>
        <v>19677.764705882353</v>
      </c>
    </row>
    <row r="31" spans="1:18">
      <c r="A31" t="s">
        <v>42</v>
      </c>
      <c r="B31" t="s">
        <v>34</v>
      </c>
      <c r="C31" t="s">
        <v>35</v>
      </c>
      <c r="D31" t="s">
        <v>40</v>
      </c>
      <c r="F31" t="s">
        <v>80</v>
      </c>
      <c r="G31">
        <v>24110</v>
      </c>
      <c r="H31">
        <v>17.2</v>
      </c>
      <c r="I31">
        <v>121.8</v>
      </c>
      <c r="J31" s="8">
        <v>50000</v>
      </c>
      <c r="K31">
        <v>30</v>
      </c>
      <c r="L31">
        <v>3</v>
      </c>
      <c r="M31">
        <f>17/51</f>
        <v>0.33333333333333331</v>
      </c>
      <c r="N31">
        <v>50000</v>
      </c>
      <c r="O31">
        <v>8000</v>
      </c>
      <c r="P31">
        <f>AVERAGE(J15:J31)</f>
        <v>25322.235294117647</v>
      </c>
      <c r="Q31">
        <f t="shared" si="2"/>
        <v>24677.764705882353</v>
      </c>
      <c r="R31">
        <f>AVERAGE(Q15:Q31)</f>
        <v>10253.217993079585</v>
      </c>
    </row>
    <row r="32" spans="1:18">
      <c r="A32" t="s">
        <v>58</v>
      </c>
      <c r="B32" t="s">
        <v>33</v>
      </c>
      <c r="C32" t="s">
        <v>16</v>
      </c>
      <c r="D32" t="s">
        <v>17</v>
      </c>
      <c r="F32" t="s">
        <v>80</v>
      </c>
      <c r="G32">
        <v>8</v>
      </c>
      <c r="H32">
        <v>6.0330000000000004</v>
      </c>
      <c r="I32">
        <v>124.249</v>
      </c>
      <c r="J32" s="8">
        <v>73451</v>
      </c>
      <c r="K32">
        <v>31</v>
      </c>
      <c r="L32">
        <v>4</v>
      </c>
      <c r="M32">
        <f>1/51</f>
        <v>1.9607843137254902E-2</v>
      </c>
      <c r="N32">
        <v>73451</v>
      </c>
      <c r="O32">
        <v>73451</v>
      </c>
      <c r="P32">
        <v>73451</v>
      </c>
      <c r="Q32">
        <v>0</v>
      </c>
      <c r="R32">
        <v>0</v>
      </c>
    </row>
    <row r="33" spans="1:17">
      <c r="A33" t="s">
        <v>44</v>
      </c>
      <c r="B33" t="s">
        <v>34</v>
      </c>
      <c r="C33" t="s">
        <v>35</v>
      </c>
      <c r="D33" t="s">
        <v>37</v>
      </c>
      <c r="F33" t="s">
        <v>80</v>
      </c>
      <c r="G33">
        <v>6361</v>
      </c>
      <c r="H33">
        <v>7.3979999999999997</v>
      </c>
      <c r="I33">
        <v>126.05</v>
      </c>
      <c r="J33">
        <v>121005</v>
      </c>
      <c r="K33">
        <v>32</v>
      </c>
      <c r="Q33">
        <f>ABS(J33-$P$52)</f>
        <v>694162.65</v>
      </c>
    </row>
    <row r="34" spans="1:17">
      <c r="A34" t="s">
        <v>64</v>
      </c>
      <c r="B34" t="s">
        <v>33</v>
      </c>
      <c r="C34" t="s">
        <v>16</v>
      </c>
      <c r="D34" t="s">
        <v>17</v>
      </c>
      <c r="F34" t="s">
        <v>80</v>
      </c>
      <c r="G34">
        <v>6</v>
      </c>
      <c r="H34">
        <v>17.661999999999999</v>
      </c>
      <c r="I34">
        <v>120.82299999999999</v>
      </c>
      <c r="J34">
        <v>147422</v>
      </c>
      <c r="K34">
        <v>33</v>
      </c>
      <c r="Q34">
        <f t="shared" ref="Q34:Q52" si="3">ABS(J34-$P$52)</f>
        <v>667745.65</v>
      </c>
    </row>
    <row r="35" spans="1:17">
      <c r="A35" t="s">
        <v>42</v>
      </c>
      <c r="B35" t="s">
        <v>34</v>
      </c>
      <c r="C35" t="s">
        <v>35</v>
      </c>
      <c r="D35" t="s">
        <v>37</v>
      </c>
      <c r="F35" t="s">
        <v>80</v>
      </c>
      <c r="G35">
        <v>21770</v>
      </c>
      <c r="H35">
        <v>17.95</v>
      </c>
      <c r="I35">
        <v>147.03</v>
      </c>
      <c r="J35">
        <v>239763</v>
      </c>
      <c r="K35">
        <v>34</v>
      </c>
      <c r="Q35">
        <f t="shared" si="3"/>
        <v>575404.65</v>
      </c>
    </row>
    <row r="36" spans="1:17">
      <c r="A36" t="s">
        <v>44</v>
      </c>
      <c r="B36" t="s">
        <v>34</v>
      </c>
      <c r="C36" t="s">
        <v>35</v>
      </c>
      <c r="D36" t="s">
        <v>40</v>
      </c>
      <c r="F36" t="s">
        <v>80</v>
      </c>
      <c r="G36">
        <v>25963</v>
      </c>
      <c r="H36">
        <v>8.1039999999999992</v>
      </c>
      <c r="I36">
        <v>125.09099999999999</v>
      </c>
      <c r="J36">
        <v>241777</v>
      </c>
      <c r="K36">
        <v>35</v>
      </c>
      <c r="Q36">
        <f t="shared" si="3"/>
        <v>573390.65</v>
      </c>
    </row>
    <row r="37" spans="1:17">
      <c r="A37" t="s">
        <v>39</v>
      </c>
      <c r="B37" t="s">
        <v>34</v>
      </c>
      <c r="C37" t="s">
        <v>35</v>
      </c>
      <c r="D37" t="s">
        <v>37</v>
      </c>
      <c r="F37" t="s">
        <v>80</v>
      </c>
      <c r="G37">
        <v>63470</v>
      </c>
      <c r="H37">
        <v>17.02</v>
      </c>
      <c r="I37">
        <v>121.82</v>
      </c>
      <c r="J37">
        <v>256641</v>
      </c>
      <c r="K37">
        <v>36</v>
      </c>
      <c r="Q37">
        <f t="shared" si="3"/>
        <v>558526.65</v>
      </c>
    </row>
    <row r="38" spans="1:17">
      <c r="A38" t="s">
        <v>0</v>
      </c>
      <c r="B38" t="s">
        <v>33</v>
      </c>
      <c r="C38" t="s">
        <v>16</v>
      </c>
      <c r="D38" t="s">
        <v>17</v>
      </c>
      <c r="F38" t="s">
        <v>80</v>
      </c>
      <c r="G38">
        <v>7</v>
      </c>
      <c r="H38">
        <v>6.9050000000000002</v>
      </c>
      <c r="I38">
        <v>125.187</v>
      </c>
      <c r="J38">
        <v>260703</v>
      </c>
      <c r="K38">
        <v>37</v>
      </c>
      <c r="Q38">
        <f t="shared" si="3"/>
        <v>554464.65</v>
      </c>
    </row>
    <row r="39" spans="1:17">
      <c r="A39" t="s">
        <v>54</v>
      </c>
      <c r="B39" t="s">
        <v>33</v>
      </c>
      <c r="C39" t="s">
        <v>16</v>
      </c>
      <c r="D39" t="s">
        <v>17</v>
      </c>
      <c r="F39" t="s">
        <v>80</v>
      </c>
      <c r="G39">
        <v>7</v>
      </c>
      <c r="H39">
        <v>13.352</v>
      </c>
      <c r="I39">
        <v>121.087</v>
      </c>
      <c r="J39">
        <v>270866</v>
      </c>
      <c r="K39">
        <v>38</v>
      </c>
      <c r="Q39">
        <f t="shared" si="3"/>
        <v>544301.65</v>
      </c>
    </row>
    <row r="40" spans="1:17">
      <c r="A40" t="s">
        <v>45</v>
      </c>
      <c r="B40" t="s">
        <v>33</v>
      </c>
      <c r="C40" t="s">
        <v>16</v>
      </c>
      <c r="D40" t="s">
        <v>17</v>
      </c>
      <c r="F40" t="s">
        <v>80</v>
      </c>
      <c r="G40">
        <v>7</v>
      </c>
      <c r="H40">
        <v>9.9990000000000006</v>
      </c>
      <c r="I40">
        <v>123.206</v>
      </c>
      <c r="J40">
        <v>320277</v>
      </c>
      <c r="K40">
        <v>39</v>
      </c>
      <c r="Q40">
        <f t="shared" si="3"/>
        <v>494890.65</v>
      </c>
    </row>
    <row r="41" spans="1:17">
      <c r="A41" t="s">
        <v>36</v>
      </c>
      <c r="B41" t="s">
        <v>34</v>
      </c>
      <c r="C41" t="s">
        <v>35</v>
      </c>
      <c r="F41" t="s">
        <v>80</v>
      </c>
      <c r="G41">
        <v>30389</v>
      </c>
      <c r="H41">
        <v>7.59</v>
      </c>
      <c r="I41">
        <v>124.062</v>
      </c>
      <c r="J41">
        <v>334000</v>
      </c>
      <c r="K41">
        <v>40</v>
      </c>
      <c r="Q41">
        <f t="shared" si="3"/>
        <v>481167.65</v>
      </c>
    </row>
    <row r="42" spans="1:17">
      <c r="A42" t="s">
        <v>0</v>
      </c>
      <c r="B42" t="s">
        <v>33</v>
      </c>
      <c r="C42" t="s">
        <v>16</v>
      </c>
      <c r="D42" t="s">
        <v>17</v>
      </c>
      <c r="F42" t="s">
        <v>80</v>
      </c>
      <c r="G42">
        <v>7</v>
      </c>
      <c r="H42">
        <v>6.7080000000000002</v>
      </c>
      <c r="I42">
        <v>125.188</v>
      </c>
      <c r="J42">
        <v>394565</v>
      </c>
      <c r="K42">
        <v>41</v>
      </c>
      <c r="Q42">
        <f t="shared" si="3"/>
        <v>420602.65</v>
      </c>
    </row>
    <row r="43" spans="1:17">
      <c r="A43" t="s">
        <v>39</v>
      </c>
      <c r="B43" t="s">
        <v>34</v>
      </c>
      <c r="C43" t="s">
        <v>35</v>
      </c>
      <c r="D43" t="s">
        <v>40</v>
      </c>
      <c r="F43" t="s">
        <v>80</v>
      </c>
      <c r="G43">
        <v>1410</v>
      </c>
      <c r="H43">
        <v>12.44</v>
      </c>
      <c r="I43">
        <v>124.77</v>
      </c>
      <c r="J43">
        <v>415618</v>
      </c>
      <c r="K43">
        <v>42</v>
      </c>
      <c r="Q43">
        <f t="shared" si="3"/>
        <v>399549.65</v>
      </c>
    </row>
    <row r="44" spans="1:17">
      <c r="A44" t="s">
        <v>43</v>
      </c>
      <c r="B44" t="s">
        <v>34</v>
      </c>
      <c r="C44" t="s">
        <v>35</v>
      </c>
      <c r="D44" t="s">
        <v>40</v>
      </c>
      <c r="F44" t="s">
        <v>80</v>
      </c>
      <c r="G44">
        <v>15301</v>
      </c>
      <c r="H44">
        <v>17.71</v>
      </c>
      <c r="I44">
        <v>121.8</v>
      </c>
      <c r="J44">
        <v>450673</v>
      </c>
      <c r="K44">
        <v>43</v>
      </c>
      <c r="Q44">
        <f t="shared" si="3"/>
        <v>364494.65</v>
      </c>
    </row>
    <row r="45" spans="1:17">
      <c r="A45" t="s">
        <v>64</v>
      </c>
      <c r="B45" t="s">
        <v>33</v>
      </c>
      <c r="C45" t="s">
        <v>16</v>
      </c>
      <c r="D45" t="s">
        <v>17</v>
      </c>
      <c r="F45" t="s">
        <v>80</v>
      </c>
      <c r="G45">
        <v>7</v>
      </c>
      <c r="H45">
        <v>17.559999999999999</v>
      </c>
      <c r="I45">
        <v>120.801</v>
      </c>
      <c r="J45">
        <v>502856</v>
      </c>
      <c r="K45">
        <v>44</v>
      </c>
      <c r="Q45">
        <f t="shared" si="3"/>
        <v>312311.65000000002</v>
      </c>
    </row>
    <row r="46" spans="1:17">
      <c r="A46" t="s">
        <v>44</v>
      </c>
      <c r="B46" t="s">
        <v>34</v>
      </c>
      <c r="C46" t="s">
        <v>35</v>
      </c>
      <c r="D46" t="s">
        <v>40</v>
      </c>
      <c r="F46" t="s">
        <v>80</v>
      </c>
      <c r="G46">
        <v>3623</v>
      </c>
      <c r="H46">
        <v>9.4004399999999997</v>
      </c>
      <c r="I46">
        <v>125.78</v>
      </c>
      <c r="J46">
        <v>638418</v>
      </c>
      <c r="K46">
        <v>45</v>
      </c>
      <c r="Q46">
        <f t="shared" si="3"/>
        <v>176749.65000000002</v>
      </c>
    </row>
    <row r="47" spans="1:17">
      <c r="A47" t="s">
        <v>42</v>
      </c>
      <c r="B47" t="s">
        <v>34</v>
      </c>
      <c r="C47" t="s">
        <v>35</v>
      </c>
      <c r="D47" t="s">
        <v>40</v>
      </c>
      <c r="F47" t="s">
        <v>80</v>
      </c>
      <c r="G47">
        <v>21800</v>
      </c>
      <c r="H47">
        <v>11.64</v>
      </c>
      <c r="I47">
        <v>125.22</v>
      </c>
      <c r="J47">
        <v>875343</v>
      </c>
      <c r="K47">
        <v>46</v>
      </c>
      <c r="Q47">
        <f t="shared" si="3"/>
        <v>60175.349999999977</v>
      </c>
    </row>
    <row r="48" spans="1:17">
      <c r="A48" t="s">
        <v>44</v>
      </c>
      <c r="B48" t="s">
        <v>34</v>
      </c>
      <c r="C48" t="s">
        <v>35</v>
      </c>
      <c r="D48" t="s">
        <v>40</v>
      </c>
      <c r="F48" t="s">
        <v>80</v>
      </c>
      <c r="G48">
        <v>71700</v>
      </c>
      <c r="H48">
        <v>8.3059999999999992</v>
      </c>
      <c r="I48">
        <v>125.21</v>
      </c>
      <c r="J48">
        <v>944781</v>
      </c>
      <c r="K48">
        <v>47</v>
      </c>
      <c r="Q48">
        <f t="shared" si="3"/>
        <v>129613.34999999998</v>
      </c>
    </row>
    <row r="49" spans="1:18">
      <c r="A49" t="s">
        <v>49</v>
      </c>
      <c r="B49" t="s">
        <v>33</v>
      </c>
      <c r="C49" t="s">
        <v>16</v>
      </c>
      <c r="D49" t="s">
        <v>17</v>
      </c>
      <c r="F49" t="s">
        <v>80</v>
      </c>
      <c r="G49">
        <v>8</v>
      </c>
      <c r="H49">
        <v>15.657999999999999</v>
      </c>
      <c r="I49">
        <v>121.227</v>
      </c>
      <c r="J49">
        <v>1597553</v>
      </c>
      <c r="K49">
        <v>48</v>
      </c>
      <c r="Q49">
        <f t="shared" si="3"/>
        <v>782385.35</v>
      </c>
    </row>
    <row r="50" spans="1:18">
      <c r="A50" t="s">
        <v>43</v>
      </c>
      <c r="B50" t="s">
        <v>34</v>
      </c>
      <c r="C50" t="s">
        <v>35</v>
      </c>
      <c r="D50" t="s">
        <v>37</v>
      </c>
      <c r="F50" t="s">
        <v>80</v>
      </c>
      <c r="G50">
        <v>10773</v>
      </c>
      <c r="H50">
        <v>8.1319999999999997</v>
      </c>
      <c r="I50">
        <v>125.57</v>
      </c>
      <c r="J50">
        <v>1972446</v>
      </c>
      <c r="K50">
        <v>49</v>
      </c>
      <c r="Q50">
        <f t="shared" si="3"/>
        <v>1157278.3500000001</v>
      </c>
    </row>
    <row r="51" spans="1:18">
      <c r="A51" t="s">
        <v>61</v>
      </c>
      <c r="B51" t="s">
        <v>34</v>
      </c>
      <c r="C51" t="s">
        <v>35</v>
      </c>
      <c r="D51" t="s">
        <v>40</v>
      </c>
      <c r="F51" t="s">
        <v>80</v>
      </c>
      <c r="G51">
        <v>50412</v>
      </c>
      <c r="H51">
        <v>16.319099999999999</v>
      </c>
      <c r="I51">
        <v>121.14</v>
      </c>
      <c r="J51">
        <v>3096422</v>
      </c>
      <c r="K51">
        <v>50</v>
      </c>
      <c r="Q51">
        <f t="shared" si="3"/>
        <v>2281254.35</v>
      </c>
    </row>
    <row r="52" spans="1:18">
      <c r="A52" t="s">
        <v>61</v>
      </c>
      <c r="B52" t="s">
        <v>33</v>
      </c>
      <c r="C52" t="s">
        <v>16</v>
      </c>
      <c r="D52" t="s">
        <v>17</v>
      </c>
      <c r="F52" t="s">
        <v>80</v>
      </c>
      <c r="G52">
        <v>7</v>
      </c>
      <c r="H52">
        <v>9.8795999999999999</v>
      </c>
      <c r="I52">
        <v>124.11669999999999</v>
      </c>
      <c r="J52">
        <v>3222224</v>
      </c>
      <c r="K52">
        <v>51</v>
      </c>
      <c r="L52">
        <v>5</v>
      </c>
      <c r="M52">
        <f>20/51</f>
        <v>0.39215686274509803</v>
      </c>
      <c r="N52">
        <v>3222224</v>
      </c>
      <c r="O52">
        <v>121005</v>
      </c>
      <c r="P52">
        <f>AVERAGE(J33:J52)</f>
        <v>815167.65</v>
      </c>
      <c r="Q52">
        <f t="shared" si="3"/>
        <v>2407056.35</v>
      </c>
      <c r="R52">
        <f>AVERAGE(Q33:Q52)</f>
        <v>681776.31</v>
      </c>
    </row>
    <row r="53" spans="1:18">
      <c r="A53" s="1"/>
      <c r="B53" s="1"/>
      <c r="C53" s="1"/>
      <c r="D53" s="1"/>
      <c r="E53" s="1"/>
      <c r="F53" s="1"/>
      <c r="G53" s="1"/>
    </row>
    <row r="54" spans="1:18">
      <c r="A54" s="1"/>
      <c r="B54" s="1"/>
      <c r="C54" s="1"/>
      <c r="D54" s="1"/>
      <c r="E54" s="1"/>
      <c r="F54" s="1"/>
      <c r="G54" s="1"/>
    </row>
    <row r="55" spans="1:18">
      <c r="A55" s="1"/>
      <c r="B55" s="1"/>
      <c r="C55" s="1"/>
      <c r="D55" s="1"/>
      <c r="E55" s="1"/>
      <c r="F55" s="1"/>
      <c r="G55" s="1"/>
    </row>
    <row r="56" spans="1:18">
      <c r="A56" s="1"/>
      <c r="B56" s="1"/>
      <c r="C56" s="1"/>
      <c r="D56" s="1"/>
      <c r="E56" s="1"/>
      <c r="F56" s="1"/>
      <c r="G56" s="1"/>
    </row>
    <row r="57" spans="1:18">
      <c r="A57" s="1"/>
      <c r="B57" s="1"/>
      <c r="C57" s="1"/>
      <c r="D57" s="1"/>
      <c r="E57" s="1"/>
      <c r="F57" s="1"/>
      <c r="G57" s="1"/>
    </row>
    <row r="58" spans="1:18">
      <c r="A58" s="1"/>
      <c r="B58" s="1"/>
      <c r="C58" s="1"/>
      <c r="D58" s="1"/>
      <c r="E58" s="1"/>
      <c r="F58" s="1"/>
      <c r="G58" s="1"/>
    </row>
    <row r="59" spans="1:18">
      <c r="A59" s="1"/>
      <c r="B59" s="1"/>
      <c r="C59" s="1"/>
      <c r="D59" s="1"/>
      <c r="E59" s="1"/>
      <c r="F59" s="1"/>
      <c r="G59" s="1"/>
    </row>
    <row r="60" spans="1:18">
      <c r="A60" s="1"/>
      <c r="B60" s="1"/>
      <c r="C60" s="1"/>
      <c r="D60" s="1"/>
      <c r="E60" s="1"/>
      <c r="F60" s="1"/>
      <c r="G60" s="1"/>
    </row>
    <row r="61" spans="1:18">
      <c r="A61" s="1"/>
      <c r="B61" s="1"/>
      <c r="C61" s="1"/>
      <c r="D61" s="1"/>
      <c r="E61" s="1"/>
      <c r="F61" s="1"/>
      <c r="G61" s="1"/>
    </row>
    <row r="62" spans="1:18">
      <c r="A62" s="1"/>
      <c r="B62" s="1"/>
      <c r="C62" s="1"/>
      <c r="D62" s="1"/>
      <c r="E62" s="1"/>
      <c r="F62" s="1"/>
      <c r="G62" s="1"/>
    </row>
    <row r="63" spans="1:18">
      <c r="A63" s="1"/>
      <c r="B63" s="1"/>
      <c r="C63" s="1"/>
      <c r="D63" s="1"/>
      <c r="E63" s="1"/>
      <c r="F63" s="1"/>
      <c r="G63" s="1"/>
    </row>
    <row r="64" spans="1:18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</sheetData>
  <sortState ref="A2:J52">
    <sortCondition ref="J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V19" sqref="V19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59</v>
      </c>
      <c r="B2" t="s">
        <v>33</v>
      </c>
      <c r="C2" t="s">
        <v>16</v>
      </c>
      <c r="D2" t="s">
        <v>17</v>
      </c>
      <c r="F2" t="s">
        <v>82</v>
      </c>
      <c r="G2">
        <v>5</v>
      </c>
      <c r="H2">
        <v>46.295999999999999</v>
      </c>
      <c r="I2">
        <v>13.641</v>
      </c>
      <c r="J2">
        <v>605</v>
      </c>
      <c r="K2">
        <v>1</v>
      </c>
      <c r="M2" s="11"/>
      <c r="Q2">
        <f>ABS(J2-P3)</f>
        <v>47.5</v>
      </c>
    </row>
    <row r="3" spans="1:18">
      <c r="A3" t="s">
        <v>18</v>
      </c>
      <c r="B3" t="s">
        <v>33</v>
      </c>
      <c r="C3" t="s">
        <v>16</v>
      </c>
      <c r="D3" t="s">
        <v>17</v>
      </c>
      <c r="F3" t="s">
        <v>82</v>
      </c>
      <c r="G3">
        <v>6</v>
      </c>
      <c r="H3">
        <v>46.244999999999997</v>
      </c>
      <c r="I3">
        <v>13.651999999999999</v>
      </c>
      <c r="J3">
        <v>700</v>
      </c>
      <c r="K3">
        <v>2</v>
      </c>
      <c r="L3">
        <v>2</v>
      </c>
      <c r="M3" s="11">
        <v>1</v>
      </c>
      <c r="N3">
        <v>700</v>
      </c>
      <c r="O3">
        <v>605</v>
      </c>
      <c r="P3">
        <f>AVERAGE(J2:J3)</f>
        <v>652.5</v>
      </c>
      <c r="Q3">
        <v>47.5</v>
      </c>
      <c r="R3">
        <v>47.5</v>
      </c>
    </row>
    <row r="4" spans="1:18">
      <c r="A4" s="1"/>
      <c r="B4" s="1"/>
      <c r="C4" s="1"/>
      <c r="D4" s="1"/>
      <c r="E4" s="1"/>
      <c r="F4" s="1"/>
      <c r="G4" s="1"/>
      <c r="H4" s="1"/>
    </row>
    <row r="5" spans="1:18">
      <c r="A5" s="1"/>
      <c r="B5" s="1"/>
      <c r="C5" s="1"/>
      <c r="D5" s="1"/>
      <c r="E5" s="1"/>
      <c r="F5" s="1"/>
      <c r="G5" s="1"/>
      <c r="H5" s="1"/>
    </row>
    <row r="6" spans="1:18">
      <c r="A6" s="1"/>
      <c r="B6" s="1"/>
      <c r="C6" s="1"/>
      <c r="D6" s="1"/>
      <c r="E6" s="1"/>
      <c r="F6" s="1"/>
      <c r="G6" s="1"/>
      <c r="H6" s="1"/>
    </row>
    <row r="7" spans="1:18">
      <c r="A7" s="1"/>
      <c r="B7" s="1"/>
      <c r="C7" s="1"/>
      <c r="D7" s="1"/>
      <c r="E7" s="1"/>
      <c r="F7" s="1"/>
    </row>
    <row r="8" spans="1:18">
      <c r="A8" s="1"/>
      <c r="B8" s="1"/>
      <c r="D8" s="1"/>
      <c r="E8" s="1"/>
      <c r="F8" s="1"/>
    </row>
  </sheetData>
  <sortState ref="A2:J3">
    <sortCondition ref="J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workbookViewId="0">
      <selection activeCell="X20" sqref="X20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44</v>
      </c>
      <c r="B2" t="s">
        <v>33</v>
      </c>
      <c r="C2" t="s">
        <v>16</v>
      </c>
      <c r="D2" t="s">
        <v>17</v>
      </c>
      <c r="F2" t="s">
        <v>83</v>
      </c>
      <c r="G2">
        <v>7</v>
      </c>
      <c r="H2">
        <v>20.687000000000001</v>
      </c>
      <c r="I2">
        <v>99.822000000000003</v>
      </c>
      <c r="J2" s="8">
        <v>16</v>
      </c>
      <c r="K2">
        <v>1</v>
      </c>
      <c r="L2">
        <v>1</v>
      </c>
      <c r="M2">
        <f>1/23</f>
        <v>4.3478260869565216E-2</v>
      </c>
      <c r="N2">
        <v>16</v>
      </c>
      <c r="O2">
        <v>16</v>
      </c>
      <c r="P2">
        <v>16</v>
      </c>
      <c r="Q2">
        <v>0</v>
      </c>
      <c r="R2">
        <v>0</v>
      </c>
    </row>
    <row r="3" spans="1:18">
      <c r="A3" t="s">
        <v>41</v>
      </c>
      <c r="B3" t="s">
        <v>34</v>
      </c>
      <c r="C3" t="s">
        <v>35</v>
      </c>
      <c r="D3" t="s">
        <v>40</v>
      </c>
      <c r="F3" t="s">
        <v>83</v>
      </c>
      <c r="G3">
        <v>38380</v>
      </c>
      <c r="H3">
        <v>17.21</v>
      </c>
      <c r="I3">
        <v>100.34</v>
      </c>
      <c r="J3">
        <v>1000</v>
      </c>
      <c r="K3">
        <v>2</v>
      </c>
      <c r="Q3">
        <v>500</v>
      </c>
    </row>
    <row r="4" spans="1:18">
      <c r="A4" t="s">
        <v>39</v>
      </c>
      <c r="B4" t="s">
        <v>34</v>
      </c>
      <c r="C4" t="s">
        <v>35</v>
      </c>
      <c r="D4" t="s">
        <v>40</v>
      </c>
      <c r="F4" t="s">
        <v>83</v>
      </c>
      <c r="H4">
        <v>4.33</v>
      </c>
      <c r="I4">
        <v>102.54</v>
      </c>
      <c r="J4" s="8">
        <v>2000</v>
      </c>
      <c r="K4">
        <v>3</v>
      </c>
      <c r="L4">
        <v>2</v>
      </c>
      <c r="M4">
        <f>2/23</f>
        <v>8.6956521739130432E-2</v>
      </c>
      <c r="N4">
        <v>2000</v>
      </c>
      <c r="O4">
        <v>1000</v>
      </c>
      <c r="P4">
        <v>1500</v>
      </c>
      <c r="Q4">
        <v>500</v>
      </c>
      <c r="R4">
        <v>500</v>
      </c>
    </row>
    <row r="5" spans="1:18">
      <c r="A5" t="s">
        <v>61</v>
      </c>
      <c r="B5" t="s">
        <v>34</v>
      </c>
      <c r="C5" t="s">
        <v>35</v>
      </c>
      <c r="D5" t="s">
        <v>40</v>
      </c>
      <c r="F5" t="s">
        <v>83</v>
      </c>
      <c r="G5">
        <v>38676</v>
      </c>
      <c r="H5">
        <v>7.2182000000000004</v>
      </c>
      <c r="I5">
        <v>100.39</v>
      </c>
      <c r="J5">
        <v>15254</v>
      </c>
      <c r="K5">
        <v>4</v>
      </c>
      <c r="Q5">
        <f>ABS(J5-$P$8)</f>
        <v>5336.25</v>
      </c>
    </row>
    <row r="6" spans="1:18">
      <c r="A6" t="s">
        <v>41</v>
      </c>
      <c r="B6" t="s">
        <v>34</v>
      </c>
      <c r="C6" t="s">
        <v>35</v>
      </c>
      <c r="D6" t="s">
        <v>40</v>
      </c>
      <c r="F6" t="s">
        <v>83</v>
      </c>
      <c r="G6">
        <v>139500</v>
      </c>
      <c r="H6">
        <v>16.82</v>
      </c>
      <c r="I6">
        <v>102.48</v>
      </c>
      <c r="J6">
        <v>17000</v>
      </c>
      <c r="K6">
        <v>5</v>
      </c>
      <c r="Q6">
        <f t="shared" ref="Q6:Q8" si="0">ABS(J6-$P$8)</f>
        <v>3590.25</v>
      </c>
    </row>
    <row r="7" spans="1:18">
      <c r="A7" t="s">
        <v>62</v>
      </c>
      <c r="B7" t="s">
        <v>33</v>
      </c>
      <c r="C7" t="s">
        <v>16</v>
      </c>
      <c r="D7" t="s">
        <v>17</v>
      </c>
      <c r="F7" t="s">
        <v>83</v>
      </c>
      <c r="G7">
        <v>6</v>
      </c>
      <c r="H7">
        <v>19.6557</v>
      </c>
      <c r="I7">
        <v>99.669600000000003</v>
      </c>
      <c r="J7">
        <v>17523</v>
      </c>
      <c r="K7">
        <v>6</v>
      </c>
      <c r="Q7">
        <f t="shared" si="0"/>
        <v>3067.25</v>
      </c>
    </row>
    <row r="8" spans="1:18">
      <c r="A8" t="s">
        <v>42</v>
      </c>
      <c r="B8" t="s">
        <v>34</v>
      </c>
      <c r="C8" t="s">
        <v>35</v>
      </c>
      <c r="D8" t="s">
        <v>37</v>
      </c>
      <c r="F8" t="s">
        <v>83</v>
      </c>
      <c r="H8">
        <v>6.64</v>
      </c>
      <c r="I8">
        <v>101.1</v>
      </c>
      <c r="J8" s="8">
        <v>32584</v>
      </c>
      <c r="K8">
        <v>7</v>
      </c>
      <c r="L8">
        <v>3</v>
      </c>
      <c r="M8">
        <f>4/23</f>
        <v>0.17391304347826086</v>
      </c>
      <c r="N8">
        <v>32584</v>
      </c>
      <c r="O8">
        <v>15254</v>
      </c>
      <c r="P8">
        <f>AVERAGE(J5:J8)</f>
        <v>20590.25</v>
      </c>
      <c r="Q8">
        <f t="shared" si="0"/>
        <v>11993.75</v>
      </c>
      <c r="R8">
        <f>AVERAGE(Q5:Q8)</f>
        <v>5996.875</v>
      </c>
    </row>
    <row r="9" spans="1:18">
      <c r="A9" t="s">
        <v>41</v>
      </c>
      <c r="B9" t="s">
        <v>34</v>
      </c>
      <c r="C9" t="s">
        <v>35</v>
      </c>
      <c r="D9" t="s">
        <v>40</v>
      </c>
      <c r="F9" t="s">
        <v>83</v>
      </c>
      <c r="H9">
        <v>3.89</v>
      </c>
      <c r="I9">
        <v>102.93</v>
      </c>
      <c r="J9">
        <v>65000</v>
      </c>
      <c r="K9">
        <v>8</v>
      </c>
      <c r="Q9">
        <f>ABS(J9-$P$11)</f>
        <v>12335.666666666672</v>
      </c>
    </row>
    <row r="10" spans="1:18">
      <c r="A10" t="s">
        <v>59</v>
      </c>
      <c r="B10" t="s">
        <v>33</v>
      </c>
      <c r="C10" t="s">
        <v>16</v>
      </c>
      <c r="D10" t="s">
        <v>69</v>
      </c>
      <c r="F10" t="s">
        <v>83</v>
      </c>
      <c r="G10">
        <v>9</v>
      </c>
      <c r="H10">
        <v>3.2949999999999999</v>
      </c>
      <c r="I10">
        <v>95.981999999999999</v>
      </c>
      <c r="J10">
        <v>67007</v>
      </c>
      <c r="K10">
        <v>9</v>
      </c>
      <c r="Q10">
        <f t="shared" ref="Q10:Q11" si="1">ABS(J10-$P$11)</f>
        <v>10328.666666666672</v>
      </c>
    </row>
    <row r="11" spans="1:18">
      <c r="A11" t="s">
        <v>41</v>
      </c>
      <c r="B11" t="s">
        <v>34</v>
      </c>
      <c r="C11" t="s">
        <v>35</v>
      </c>
      <c r="D11" t="s">
        <v>40</v>
      </c>
      <c r="F11" t="s">
        <v>83</v>
      </c>
      <c r="G11">
        <v>13140</v>
      </c>
      <c r="H11">
        <v>9.7200000000000006</v>
      </c>
      <c r="I11">
        <v>99</v>
      </c>
      <c r="J11" s="8">
        <v>100000</v>
      </c>
      <c r="K11">
        <v>10</v>
      </c>
      <c r="L11">
        <v>4</v>
      </c>
      <c r="M11">
        <f>3/23</f>
        <v>0.13043478260869565</v>
      </c>
      <c r="N11">
        <v>100000</v>
      </c>
      <c r="O11">
        <v>65000</v>
      </c>
      <c r="P11">
        <f>AVERAGE(J9:J11)</f>
        <v>77335.666666666672</v>
      </c>
      <c r="Q11">
        <f t="shared" si="1"/>
        <v>22664.333333333328</v>
      </c>
      <c r="R11">
        <f>AVERAGE(Q9:Q11)</f>
        <v>15109.555555555557</v>
      </c>
    </row>
    <row r="12" spans="1:18">
      <c r="A12" t="s">
        <v>19</v>
      </c>
      <c r="B12" t="s">
        <v>34</v>
      </c>
      <c r="C12" t="s">
        <v>35</v>
      </c>
      <c r="D12" t="s">
        <v>40</v>
      </c>
      <c r="F12" t="s">
        <v>83</v>
      </c>
      <c r="G12">
        <v>35580</v>
      </c>
      <c r="H12">
        <v>18.48</v>
      </c>
      <c r="I12">
        <v>-91.05</v>
      </c>
      <c r="J12">
        <v>200000</v>
      </c>
      <c r="K12">
        <v>11</v>
      </c>
      <c r="Q12">
        <f>ABS(J12-$P$24)</f>
        <v>2074535.3076923075</v>
      </c>
    </row>
    <row r="13" spans="1:18">
      <c r="A13" t="s">
        <v>31</v>
      </c>
      <c r="B13" t="s">
        <v>34</v>
      </c>
      <c r="C13" t="s">
        <v>35</v>
      </c>
      <c r="F13" t="s">
        <v>83</v>
      </c>
      <c r="G13">
        <v>17187</v>
      </c>
      <c r="H13">
        <v>14.867000000000001</v>
      </c>
      <c r="I13">
        <v>100.395</v>
      </c>
      <c r="J13">
        <v>204000</v>
      </c>
      <c r="K13">
        <v>12</v>
      </c>
      <c r="Q13">
        <f t="shared" ref="Q13:Q24" si="2">ABS(J13-$P$24)</f>
        <v>2070535.3076923075</v>
      </c>
    </row>
    <row r="14" spans="1:18">
      <c r="A14" t="s">
        <v>45</v>
      </c>
      <c r="B14" t="s">
        <v>34</v>
      </c>
      <c r="C14" t="s">
        <v>35</v>
      </c>
      <c r="D14" t="s">
        <v>40</v>
      </c>
      <c r="F14" t="s">
        <v>83</v>
      </c>
      <c r="G14">
        <v>44011</v>
      </c>
      <c r="H14">
        <v>17.09</v>
      </c>
      <c r="I14">
        <v>99.64</v>
      </c>
      <c r="J14">
        <v>235545</v>
      </c>
      <c r="K14">
        <v>13</v>
      </c>
      <c r="Q14">
        <f t="shared" si="2"/>
        <v>2038990.3076923075</v>
      </c>
    </row>
    <row r="15" spans="1:18">
      <c r="A15" t="s">
        <v>39</v>
      </c>
      <c r="B15" t="s">
        <v>34</v>
      </c>
      <c r="C15" t="s">
        <v>35</v>
      </c>
      <c r="D15" t="s">
        <v>37</v>
      </c>
      <c r="F15" t="s">
        <v>83</v>
      </c>
      <c r="G15">
        <v>78280</v>
      </c>
      <c r="H15">
        <v>18.18</v>
      </c>
      <c r="I15">
        <v>100.15</v>
      </c>
      <c r="J15">
        <v>342895</v>
      </c>
      <c r="K15">
        <v>14</v>
      </c>
      <c r="Q15">
        <f t="shared" si="2"/>
        <v>1931640.3076923075</v>
      </c>
    </row>
    <row r="16" spans="1:18">
      <c r="A16" t="s">
        <v>31</v>
      </c>
      <c r="B16" t="s">
        <v>34</v>
      </c>
      <c r="C16" t="s">
        <v>35</v>
      </c>
      <c r="F16" t="s">
        <v>83</v>
      </c>
      <c r="G16">
        <v>67395</v>
      </c>
      <c r="H16">
        <v>14.445</v>
      </c>
      <c r="I16">
        <v>100.753</v>
      </c>
      <c r="J16">
        <v>582343</v>
      </c>
      <c r="K16">
        <v>15</v>
      </c>
      <c r="Q16">
        <f t="shared" si="2"/>
        <v>1692192.3076923075</v>
      </c>
    </row>
    <row r="17" spans="1:18">
      <c r="A17" t="s">
        <v>36</v>
      </c>
      <c r="B17" t="s">
        <v>34</v>
      </c>
      <c r="C17" t="s">
        <v>35</v>
      </c>
      <c r="F17" t="s">
        <v>83</v>
      </c>
      <c r="G17">
        <v>101670</v>
      </c>
      <c r="H17">
        <v>14.593999999999999</v>
      </c>
      <c r="I17">
        <v>100.679</v>
      </c>
      <c r="J17">
        <v>605000</v>
      </c>
      <c r="K17">
        <v>16</v>
      </c>
      <c r="Q17">
        <f t="shared" si="2"/>
        <v>1669535.3076923075</v>
      </c>
    </row>
    <row r="18" spans="1:18">
      <c r="A18" t="s">
        <v>42</v>
      </c>
      <c r="B18" t="s">
        <v>34</v>
      </c>
      <c r="C18" t="s">
        <v>35</v>
      </c>
      <c r="D18" t="s">
        <v>37</v>
      </c>
      <c r="F18" t="s">
        <v>83</v>
      </c>
      <c r="G18">
        <v>15650</v>
      </c>
      <c r="H18">
        <v>7.55</v>
      </c>
      <c r="I18">
        <v>100.1</v>
      </c>
      <c r="J18">
        <v>700000</v>
      </c>
      <c r="K18">
        <v>17</v>
      </c>
      <c r="Q18">
        <f t="shared" si="2"/>
        <v>1574535.3076923075</v>
      </c>
    </row>
    <row r="19" spans="1:18">
      <c r="A19" t="s">
        <v>44</v>
      </c>
      <c r="B19" t="s">
        <v>34</v>
      </c>
      <c r="C19" t="s">
        <v>35</v>
      </c>
      <c r="D19" t="s">
        <v>37</v>
      </c>
      <c r="F19" t="s">
        <v>83</v>
      </c>
      <c r="G19">
        <v>33575</v>
      </c>
      <c r="H19">
        <v>8.6660000000000004</v>
      </c>
      <c r="I19">
        <v>99.28</v>
      </c>
      <c r="J19">
        <v>716110</v>
      </c>
      <c r="K19">
        <v>18</v>
      </c>
      <c r="Q19">
        <f t="shared" si="2"/>
        <v>1558425.3076923075</v>
      </c>
    </row>
    <row r="20" spans="1:18">
      <c r="A20" t="s">
        <v>36</v>
      </c>
      <c r="B20" t="s">
        <v>34</v>
      </c>
      <c r="C20" t="s">
        <v>35</v>
      </c>
      <c r="D20" t="s">
        <v>40</v>
      </c>
      <c r="F20" t="s">
        <v>83</v>
      </c>
      <c r="G20">
        <v>50020</v>
      </c>
      <c r="H20">
        <v>7.3049999999999997</v>
      </c>
      <c r="I20">
        <v>100.06100000000001</v>
      </c>
      <c r="J20">
        <v>1800000</v>
      </c>
      <c r="K20">
        <v>19</v>
      </c>
      <c r="Q20">
        <f t="shared" si="2"/>
        <v>474535.30769230751</v>
      </c>
    </row>
    <row r="21" spans="1:18">
      <c r="A21" t="s">
        <v>39</v>
      </c>
      <c r="B21" t="s">
        <v>34</v>
      </c>
      <c r="C21" t="s">
        <v>35</v>
      </c>
      <c r="D21" t="s">
        <v>40</v>
      </c>
      <c r="F21" t="s">
        <v>83</v>
      </c>
      <c r="G21">
        <v>175800</v>
      </c>
      <c r="H21">
        <v>18.760000000000002</v>
      </c>
      <c r="I21">
        <v>100.02</v>
      </c>
      <c r="J21">
        <v>2212413</v>
      </c>
      <c r="K21">
        <v>20</v>
      </c>
      <c r="Q21">
        <f t="shared" si="2"/>
        <v>62122.307692307513</v>
      </c>
    </row>
    <row r="22" spans="1:18">
      <c r="A22" t="s">
        <v>61</v>
      </c>
      <c r="B22" t="s">
        <v>34</v>
      </c>
      <c r="C22" t="s">
        <v>35</v>
      </c>
      <c r="D22" t="s">
        <v>40</v>
      </c>
      <c r="F22" t="s">
        <v>83</v>
      </c>
      <c r="G22">
        <v>312091</v>
      </c>
      <c r="H22">
        <v>13.082000000000001</v>
      </c>
      <c r="I22">
        <v>101.694</v>
      </c>
      <c r="J22">
        <v>3500000</v>
      </c>
      <c r="K22">
        <v>21</v>
      </c>
      <c r="Q22">
        <f t="shared" si="2"/>
        <v>1225464.6923076925</v>
      </c>
    </row>
    <row r="23" spans="1:18">
      <c r="A23" t="s">
        <v>43</v>
      </c>
      <c r="B23" t="s">
        <v>34</v>
      </c>
      <c r="C23" t="s">
        <v>35</v>
      </c>
      <c r="D23" t="s">
        <v>40</v>
      </c>
      <c r="F23" t="s">
        <v>83</v>
      </c>
      <c r="G23">
        <v>3873</v>
      </c>
      <c r="H23">
        <v>15.03</v>
      </c>
      <c r="I23">
        <v>102.2</v>
      </c>
      <c r="J23">
        <v>8970653</v>
      </c>
      <c r="K23">
        <v>22</v>
      </c>
      <c r="Q23">
        <f t="shared" si="2"/>
        <v>6696117.692307692</v>
      </c>
    </row>
    <row r="24" spans="1:18">
      <c r="A24" t="s">
        <v>44</v>
      </c>
      <c r="B24" t="s">
        <v>34</v>
      </c>
      <c r="C24" t="s">
        <v>35</v>
      </c>
      <c r="D24" t="s">
        <v>40</v>
      </c>
      <c r="F24" t="s">
        <v>83</v>
      </c>
      <c r="G24">
        <v>96785</v>
      </c>
      <c r="H24">
        <v>17.038</v>
      </c>
      <c r="I24">
        <v>102.82</v>
      </c>
      <c r="J24">
        <v>9500000</v>
      </c>
      <c r="K24">
        <v>23</v>
      </c>
      <c r="L24">
        <v>5</v>
      </c>
      <c r="M24">
        <f>13/23</f>
        <v>0.56521739130434778</v>
      </c>
      <c r="N24">
        <v>9500000</v>
      </c>
      <c r="O24">
        <v>200000</v>
      </c>
      <c r="P24">
        <f>AVERAGE(J12:J24)</f>
        <v>2274535.3076923075</v>
      </c>
      <c r="Q24">
        <f t="shared" si="2"/>
        <v>7225464.692307692</v>
      </c>
      <c r="R24">
        <f>AVERAGE(Q12:Q24)</f>
        <v>2330314.9349112427</v>
      </c>
    </row>
    <row r="25" spans="1:18">
      <c r="A25" s="1"/>
      <c r="B25" s="1"/>
      <c r="C25" s="1"/>
      <c r="D25" s="1"/>
      <c r="E25" s="1"/>
      <c r="F25" s="1"/>
    </row>
    <row r="26" spans="1:18">
      <c r="A26" s="1"/>
      <c r="B26" s="1"/>
      <c r="C26" s="1"/>
      <c r="D26" s="1"/>
      <c r="E26" s="1"/>
      <c r="F26" s="1"/>
    </row>
    <row r="27" spans="1:18">
      <c r="A27" s="1"/>
      <c r="B27" s="1"/>
      <c r="C27" s="1"/>
      <c r="D27" s="1"/>
      <c r="E27" s="1"/>
      <c r="F27" s="1"/>
    </row>
    <row r="28" spans="1:18">
      <c r="A28" s="1"/>
      <c r="B28" s="1"/>
      <c r="C28" s="1"/>
      <c r="D28" s="1"/>
      <c r="E28" s="1"/>
      <c r="F28" s="1"/>
    </row>
    <row r="29" spans="1:18">
      <c r="A29" s="1"/>
      <c r="B29" s="1"/>
      <c r="C29" s="1"/>
      <c r="D29" s="1"/>
      <c r="E29" s="1"/>
      <c r="F29" s="1"/>
    </row>
    <row r="30" spans="1:18">
      <c r="A30" s="1"/>
      <c r="B30" s="1"/>
      <c r="C30" s="1"/>
      <c r="D30" s="1"/>
      <c r="E30" s="1"/>
      <c r="F30" s="1"/>
    </row>
    <row r="31" spans="1:18">
      <c r="A31" s="1"/>
      <c r="B31" s="1"/>
      <c r="C31" s="1"/>
      <c r="D31" s="1"/>
      <c r="E31" s="1"/>
      <c r="F31" s="1"/>
    </row>
    <row r="32" spans="1:18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</sheetData>
  <sortState ref="A2:J24">
    <sortCondition ref="J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L27" sqref="L27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30</v>
      </c>
      <c r="B2" t="s">
        <v>34</v>
      </c>
      <c r="C2" t="s">
        <v>35</v>
      </c>
      <c r="F2" t="s">
        <v>84</v>
      </c>
      <c r="G2">
        <v>192887</v>
      </c>
      <c r="H2">
        <v>20.567</v>
      </c>
      <c r="I2">
        <v>104.762</v>
      </c>
      <c r="J2">
        <v>100</v>
      </c>
      <c r="K2">
        <v>1</v>
      </c>
      <c r="Q2">
        <f>ABS(J2-P3)</f>
        <v>200</v>
      </c>
    </row>
    <row r="3" spans="1:18">
      <c r="A3" t="s">
        <v>42</v>
      </c>
      <c r="B3" t="s">
        <v>34</v>
      </c>
      <c r="C3" t="s">
        <v>35</v>
      </c>
      <c r="D3" t="s">
        <v>37</v>
      </c>
      <c r="F3" t="s">
        <v>84</v>
      </c>
      <c r="G3">
        <v>5300</v>
      </c>
      <c r="H3">
        <v>12.14</v>
      </c>
      <c r="I3">
        <v>107.83</v>
      </c>
      <c r="J3" s="8">
        <v>500</v>
      </c>
      <c r="K3">
        <v>2</v>
      </c>
      <c r="L3">
        <v>1</v>
      </c>
      <c r="M3">
        <f>2/19</f>
        <v>0.10526315789473684</v>
      </c>
      <c r="N3">
        <v>500</v>
      </c>
      <c r="O3">
        <v>100</v>
      </c>
      <c r="P3">
        <f>AVERAGE(J2:J3)</f>
        <v>300</v>
      </c>
      <c r="Q3">
        <v>200</v>
      </c>
      <c r="R3">
        <v>200</v>
      </c>
    </row>
    <row r="4" spans="1:18">
      <c r="A4" t="s">
        <v>43</v>
      </c>
      <c r="B4" t="s">
        <v>34</v>
      </c>
      <c r="C4" t="s">
        <v>35</v>
      </c>
      <c r="D4" t="s">
        <v>40</v>
      </c>
      <c r="F4" t="s">
        <v>84</v>
      </c>
      <c r="G4">
        <v>45584</v>
      </c>
      <c r="H4">
        <v>15.1821</v>
      </c>
      <c r="I4">
        <v>108.8</v>
      </c>
      <c r="J4">
        <v>10000</v>
      </c>
      <c r="K4">
        <v>3</v>
      </c>
      <c r="L4" s="1"/>
      <c r="Q4">
        <f>ABS(J4-$P$12)</f>
        <v>14116.888888888891</v>
      </c>
    </row>
    <row r="5" spans="1:18">
      <c r="A5" t="s">
        <v>42</v>
      </c>
      <c r="B5" t="s">
        <v>34</v>
      </c>
      <c r="C5" t="s">
        <v>35</v>
      </c>
      <c r="D5" t="s">
        <v>37</v>
      </c>
      <c r="F5" t="s">
        <v>84</v>
      </c>
      <c r="G5">
        <v>39090</v>
      </c>
      <c r="H5">
        <v>14.9</v>
      </c>
      <c r="I5">
        <v>107.46</v>
      </c>
      <c r="J5">
        <v>12004</v>
      </c>
      <c r="K5">
        <v>4</v>
      </c>
      <c r="L5" s="1"/>
      <c r="Q5">
        <f t="shared" ref="Q5:Q12" si="0">ABS(J5-$P$12)</f>
        <v>12112.888888888891</v>
      </c>
    </row>
    <row r="6" spans="1:18">
      <c r="A6" t="s">
        <v>30</v>
      </c>
      <c r="B6" t="s">
        <v>34</v>
      </c>
      <c r="C6" t="s">
        <v>35</v>
      </c>
      <c r="D6" t="s">
        <v>37</v>
      </c>
      <c r="F6" t="s">
        <v>84</v>
      </c>
      <c r="G6">
        <v>24337</v>
      </c>
      <c r="H6">
        <v>20.813700000000001</v>
      </c>
      <c r="I6">
        <v>106.86</v>
      </c>
      <c r="J6">
        <v>15000</v>
      </c>
      <c r="K6">
        <v>5</v>
      </c>
      <c r="L6" s="1"/>
      <c r="Q6">
        <f t="shared" si="0"/>
        <v>9116.8888888888905</v>
      </c>
    </row>
    <row r="7" spans="1:18">
      <c r="A7" t="s">
        <v>45</v>
      </c>
      <c r="B7" t="s">
        <v>34</v>
      </c>
      <c r="C7" t="s">
        <v>35</v>
      </c>
      <c r="D7" t="s">
        <v>40</v>
      </c>
      <c r="F7" t="s">
        <v>84</v>
      </c>
      <c r="G7">
        <v>24179</v>
      </c>
      <c r="H7">
        <v>38.19</v>
      </c>
      <c r="I7">
        <v>126.24</v>
      </c>
      <c r="J7">
        <v>17540</v>
      </c>
      <c r="K7">
        <v>6</v>
      </c>
      <c r="L7" s="1"/>
      <c r="Q7">
        <f t="shared" si="0"/>
        <v>6576.8888888888905</v>
      </c>
    </row>
    <row r="8" spans="1:18">
      <c r="A8" t="s">
        <v>42</v>
      </c>
      <c r="B8" t="s">
        <v>34</v>
      </c>
      <c r="C8" t="s">
        <v>35</v>
      </c>
      <c r="D8" t="s">
        <v>40</v>
      </c>
      <c r="F8" t="s">
        <v>84</v>
      </c>
      <c r="G8">
        <v>29580</v>
      </c>
      <c r="H8">
        <v>18.89</v>
      </c>
      <c r="I8">
        <v>107.06</v>
      </c>
      <c r="J8">
        <v>20000</v>
      </c>
      <c r="K8">
        <v>7</v>
      </c>
      <c r="L8" s="1"/>
      <c r="Q8">
        <f t="shared" si="0"/>
        <v>4116.8888888888905</v>
      </c>
    </row>
    <row r="9" spans="1:18">
      <c r="A9" t="s">
        <v>41</v>
      </c>
      <c r="B9" t="s">
        <v>34</v>
      </c>
      <c r="C9" t="s">
        <v>35</v>
      </c>
      <c r="D9" t="s">
        <v>40</v>
      </c>
      <c r="F9" t="s">
        <v>84</v>
      </c>
      <c r="G9">
        <v>24810</v>
      </c>
      <c r="H9">
        <v>15.87</v>
      </c>
      <c r="I9">
        <v>107.78</v>
      </c>
      <c r="J9">
        <v>22000</v>
      </c>
      <c r="K9">
        <v>8</v>
      </c>
      <c r="Q9">
        <f t="shared" si="0"/>
        <v>2116.8888888888905</v>
      </c>
    </row>
    <row r="10" spans="1:18">
      <c r="A10" t="s">
        <v>43</v>
      </c>
      <c r="B10" t="s">
        <v>34</v>
      </c>
      <c r="C10" t="s">
        <v>35</v>
      </c>
      <c r="D10" t="s">
        <v>40</v>
      </c>
      <c r="F10" t="s">
        <v>84</v>
      </c>
      <c r="G10">
        <v>33659</v>
      </c>
      <c r="H10">
        <v>12.52</v>
      </c>
      <c r="I10">
        <v>108.9</v>
      </c>
      <c r="J10">
        <v>39008</v>
      </c>
      <c r="K10">
        <v>9</v>
      </c>
      <c r="Q10">
        <f t="shared" si="0"/>
        <v>14891.111111111109</v>
      </c>
    </row>
    <row r="11" spans="1:18">
      <c r="A11" t="s">
        <v>19</v>
      </c>
      <c r="B11" t="s">
        <v>34</v>
      </c>
      <c r="C11" t="s">
        <v>35</v>
      </c>
      <c r="D11" t="s">
        <v>40</v>
      </c>
      <c r="F11" t="s">
        <v>84</v>
      </c>
      <c r="G11">
        <v>47600</v>
      </c>
      <c r="H11">
        <v>15.19</v>
      </c>
      <c r="I11">
        <v>108.02</v>
      </c>
      <c r="J11">
        <v>40000</v>
      </c>
      <c r="K11">
        <v>10</v>
      </c>
      <c r="Q11">
        <f t="shared" si="0"/>
        <v>15883.111111111109</v>
      </c>
    </row>
    <row r="12" spans="1:18">
      <c r="A12" t="s">
        <v>36</v>
      </c>
      <c r="B12" t="s">
        <v>34</v>
      </c>
      <c r="C12" t="s">
        <v>35</v>
      </c>
      <c r="F12" t="s">
        <v>84</v>
      </c>
      <c r="G12">
        <v>27646</v>
      </c>
      <c r="H12">
        <v>11.664</v>
      </c>
      <c r="I12">
        <v>108.399</v>
      </c>
      <c r="J12" s="8">
        <v>41500</v>
      </c>
      <c r="K12">
        <v>11</v>
      </c>
      <c r="L12">
        <v>3</v>
      </c>
      <c r="M12">
        <f>9/19</f>
        <v>0.47368421052631576</v>
      </c>
      <c r="N12">
        <v>41500</v>
      </c>
      <c r="O12">
        <v>10000</v>
      </c>
      <c r="P12">
        <f>AVERAGE(J4:J12)</f>
        <v>24116.888888888891</v>
      </c>
      <c r="Q12">
        <f t="shared" si="0"/>
        <v>17383.111111111109</v>
      </c>
      <c r="R12">
        <f>AVERAGE(Q4:Q12)</f>
        <v>10701.62962962963</v>
      </c>
    </row>
    <row r="13" spans="1:18">
      <c r="A13" t="s">
        <v>39</v>
      </c>
      <c r="B13" t="s">
        <v>34</v>
      </c>
      <c r="C13" t="s">
        <v>35</v>
      </c>
      <c r="D13" t="s">
        <v>40</v>
      </c>
      <c r="F13" t="s">
        <v>84</v>
      </c>
      <c r="G13">
        <v>119500</v>
      </c>
      <c r="H13">
        <v>17.760000000000002</v>
      </c>
      <c r="I13">
        <v>106.15</v>
      </c>
      <c r="J13">
        <v>50020</v>
      </c>
      <c r="K13">
        <v>12</v>
      </c>
      <c r="Q13">
        <f>ABS(J13-P14)</f>
        <v>22011</v>
      </c>
    </row>
    <row r="14" spans="1:18">
      <c r="A14" t="s">
        <v>41</v>
      </c>
      <c r="B14" t="s">
        <v>34</v>
      </c>
      <c r="C14" t="s">
        <v>35</v>
      </c>
      <c r="D14" t="s">
        <v>40</v>
      </c>
      <c r="F14" t="s">
        <v>84</v>
      </c>
      <c r="G14">
        <v>35110</v>
      </c>
      <c r="H14">
        <v>16.32</v>
      </c>
      <c r="I14">
        <v>107.36</v>
      </c>
      <c r="J14" s="8">
        <v>94042</v>
      </c>
      <c r="K14">
        <v>13</v>
      </c>
      <c r="L14">
        <v>4</v>
      </c>
      <c r="M14">
        <f>2/19</f>
        <v>0.10526315789473684</v>
      </c>
      <c r="N14">
        <v>94042</v>
      </c>
      <c r="O14">
        <v>50020</v>
      </c>
      <c r="P14">
        <f>AVERAGE(J13:J14)</f>
        <v>72031</v>
      </c>
      <c r="Q14">
        <v>22011</v>
      </c>
      <c r="R14">
        <v>22011</v>
      </c>
    </row>
    <row r="15" spans="1:18">
      <c r="A15" t="s">
        <v>41</v>
      </c>
      <c r="B15" t="s">
        <v>34</v>
      </c>
      <c r="C15" t="s">
        <v>35</v>
      </c>
      <c r="D15" t="s">
        <v>81</v>
      </c>
      <c r="F15" t="s">
        <v>84</v>
      </c>
      <c r="G15">
        <v>36820</v>
      </c>
      <c r="H15">
        <v>15.3</v>
      </c>
      <c r="I15">
        <v>108.44</v>
      </c>
      <c r="J15">
        <v>150000</v>
      </c>
      <c r="K15">
        <v>14</v>
      </c>
      <c r="Q15">
        <f>ABS(J15-$P$20)</f>
        <v>603269.33333333337</v>
      </c>
    </row>
    <row r="16" spans="1:18">
      <c r="A16" t="s">
        <v>41</v>
      </c>
      <c r="B16" t="s">
        <v>34</v>
      </c>
      <c r="C16" t="s">
        <v>35</v>
      </c>
      <c r="F16" t="s">
        <v>84</v>
      </c>
      <c r="G16">
        <v>46470</v>
      </c>
      <c r="H16">
        <v>11.01</v>
      </c>
      <c r="I16">
        <v>105.51</v>
      </c>
      <c r="J16">
        <v>280000</v>
      </c>
      <c r="K16">
        <v>15</v>
      </c>
      <c r="Q16">
        <f t="shared" ref="Q16:Q20" si="1">ABS(J16-$P$20)</f>
        <v>473269.33333333337</v>
      </c>
    </row>
    <row r="17" spans="1:18">
      <c r="A17" t="s">
        <v>42</v>
      </c>
      <c r="B17" t="s">
        <v>34</v>
      </c>
      <c r="C17" t="s">
        <v>35</v>
      </c>
      <c r="D17" t="s">
        <v>40</v>
      </c>
      <c r="F17" t="s">
        <v>84</v>
      </c>
      <c r="G17">
        <v>74590</v>
      </c>
      <c r="H17">
        <v>20.74</v>
      </c>
      <c r="I17">
        <v>106.32</v>
      </c>
      <c r="J17">
        <v>600000</v>
      </c>
      <c r="K17">
        <v>16</v>
      </c>
      <c r="Q17">
        <f t="shared" si="1"/>
        <v>153269.33333333337</v>
      </c>
    </row>
    <row r="18" spans="1:18">
      <c r="A18" t="s">
        <v>31</v>
      </c>
      <c r="B18" t="s">
        <v>34</v>
      </c>
      <c r="C18" t="s">
        <v>35</v>
      </c>
      <c r="D18" t="s">
        <v>40</v>
      </c>
      <c r="F18" t="s">
        <v>84</v>
      </c>
      <c r="G18">
        <v>63642</v>
      </c>
      <c r="H18">
        <v>16.004000000000001</v>
      </c>
      <c r="I18">
        <v>107.68</v>
      </c>
      <c r="J18">
        <v>659615</v>
      </c>
      <c r="K18">
        <v>17</v>
      </c>
      <c r="Q18">
        <f t="shared" si="1"/>
        <v>93654.333333333372</v>
      </c>
    </row>
    <row r="19" spans="1:18">
      <c r="A19" t="s">
        <v>19</v>
      </c>
      <c r="B19" t="s">
        <v>34</v>
      </c>
      <c r="C19" t="s">
        <v>35</v>
      </c>
      <c r="D19" t="s">
        <v>40</v>
      </c>
      <c r="F19" t="s">
        <v>84</v>
      </c>
      <c r="G19">
        <v>69860</v>
      </c>
      <c r="H19">
        <v>20.67</v>
      </c>
      <c r="I19">
        <v>104.3</v>
      </c>
      <c r="J19">
        <v>700000</v>
      </c>
      <c r="K19">
        <v>18</v>
      </c>
      <c r="Q19">
        <f t="shared" si="1"/>
        <v>53269.333333333372</v>
      </c>
    </row>
    <row r="20" spans="1:18">
      <c r="A20" t="s">
        <v>61</v>
      </c>
      <c r="B20" t="s">
        <v>34</v>
      </c>
      <c r="C20" t="s">
        <v>35</v>
      </c>
      <c r="D20" t="s">
        <v>40</v>
      </c>
      <c r="F20" t="s">
        <v>84</v>
      </c>
      <c r="G20">
        <v>48985</v>
      </c>
      <c r="H20">
        <v>15.58</v>
      </c>
      <c r="I20">
        <v>107.7</v>
      </c>
      <c r="J20">
        <v>2130001</v>
      </c>
      <c r="K20">
        <v>19</v>
      </c>
      <c r="L20">
        <v>5</v>
      </c>
      <c r="M20">
        <f>6/19</f>
        <v>0.31578947368421051</v>
      </c>
      <c r="N20">
        <v>2130001</v>
      </c>
      <c r="O20">
        <v>150000</v>
      </c>
      <c r="P20">
        <f>AVERAGE(J15:J20)</f>
        <v>753269.33333333337</v>
      </c>
      <c r="Q20">
        <f t="shared" si="1"/>
        <v>1376731.6666666665</v>
      </c>
      <c r="R20">
        <f>AVERAGE(Q15:Q20)</f>
        <v>458910.55555555556</v>
      </c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</sheetData>
  <sortState ref="A2:J20">
    <sortCondition ref="J2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V23" sqref="V23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1" max="11" width="4.21875" bestFit="1" customWidth="1"/>
    <col min="13" max="13" width="19.7773437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39</v>
      </c>
      <c r="B2" t="s">
        <v>34</v>
      </c>
      <c r="C2" t="s">
        <v>35</v>
      </c>
      <c r="D2" t="s">
        <v>40</v>
      </c>
      <c r="F2" t="s">
        <v>85</v>
      </c>
      <c r="G2">
        <v>91480</v>
      </c>
      <c r="H2">
        <v>15.1</v>
      </c>
      <c r="I2">
        <v>43.88</v>
      </c>
      <c r="J2">
        <v>320</v>
      </c>
      <c r="K2">
        <v>1</v>
      </c>
      <c r="Q2">
        <f>ABS(J2-$P$3)</f>
        <v>90</v>
      </c>
    </row>
    <row r="3" spans="1:18">
      <c r="A3" t="s">
        <v>0</v>
      </c>
      <c r="B3" t="s">
        <v>34</v>
      </c>
      <c r="C3" t="s">
        <v>35</v>
      </c>
      <c r="F3" t="s">
        <v>85</v>
      </c>
      <c r="G3">
        <v>30369</v>
      </c>
      <c r="H3">
        <v>43.570999999999998</v>
      </c>
      <c r="I3">
        <v>15.118</v>
      </c>
      <c r="J3" s="8">
        <v>500</v>
      </c>
      <c r="K3">
        <v>2</v>
      </c>
      <c r="L3">
        <v>1</v>
      </c>
      <c r="M3">
        <f>2/9</f>
        <v>0.22222222222222221</v>
      </c>
      <c r="N3">
        <v>500</v>
      </c>
      <c r="O3">
        <v>320</v>
      </c>
      <c r="P3">
        <f>AVERAGE(J2:J3)</f>
        <v>410</v>
      </c>
      <c r="Q3">
        <f>ABS(J3-$P$3)</f>
        <v>90</v>
      </c>
      <c r="R3">
        <v>90</v>
      </c>
    </row>
    <row r="4" spans="1:18">
      <c r="A4" t="s">
        <v>41</v>
      </c>
      <c r="B4" t="s">
        <v>34</v>
      </c>
      <c r="C4" t="s">
        <v>35</v>
      </c>
      <c r="D4" t="s">
        <v>37</v>
      </c>
      <c r="F4" t="s">
        <v>85</v>
      </c>
      <c r="G4">
        <v>59870</v>
      </c>
      <c r="H4">
        <v>16.57</v>
      </c>
      <c r="I4">
        <v>49.13</v>
      </c>
      <c r="J4">
        <v>618</v>
      </c>
      <c r="K4">
        <v>3</v>
      </c>
      <c r="Q4">
        <f>ABS(J4-$P$7)</f>
        <v>787</v>
      </c>
    </row>
    <row r="5" spans="1:18">
      <c r="A5" t="s">
        <v>43</v>
      </c>
      <c r="B5" t="s">
        <v>34</v>
      </c>
      <c r="C5" t="s">
        <v>35</v>
      </c>
      <c r="D5" t="s">
        <v>40</v>
      </c>
      <c r="F5" t="s">
        <v>85</v>
      </c>
      <c r="G5">
        <v>38890</v>
      </c>
      <c r="H5">
        <v>14.03</v>
      </c>
      <c r="I5">
        <v>44.31</v>
      </c>
      <c r="J5">
        <v>1002</v>
      </c>
      <c r="K5">
        <v>4</v>
      </c>
      <c r="Q5">
        <f t="shared" ref="Q5:Q7" si="0">ABS(J5-$P$7)</f>
        <v>403</v>
      </c>
    </row>
    <row r="6" spans="1:18">
      <c r="A6" t="s">
        <v>39</v>
      </c>
      <c r="B6" t="s">
        <v>34</v>
      </c>
      <c r="C6" t="s">
        <v>35</v>
      </c>
      <c r="D6" t="s">
        <v>37</v>
      </c>
      <c r="F6" t="s">
        <v>85</v>
      </c>
      <c r="G6">
        <v>10710</v>
      </c>
      <c r="H6">
        <v>14.54</v>
      </c>
      <c r="I6">
        <v>44.18</v>
      </c>
      <c r="J6">
        <v>2000</v>
      </c>
      <c r="K6">
        <v>5</v>
      </c>
      <c r="Q6">
        <f t="shared" si="0"/>
        <v>595</v>
      </c>
    </row>
    <row r="7" spans="1:18">
      <c r="A7" t="s">
        <v>41</v>
      </c>
      <c r="B7" t="s">
        <v>34</v>
      </c>
      <c r="C7" t="s">
        <v>35</v>
      </c>
      <c r="D7" t="s">
        <v>40</v>
      </c>
      <c r="F7" t="s">
        <v>85</v>
      </c>
      <c r="G7">
        <v>25390</v>
      </c>
      <c r="H7">
        <v>15.1</v>
      </c>
      <c r="I7">
        <v>43.88</v>
      </c>
      <c r="J7" s="8">
        <v>2000</v>
      </c>
      <c r="K7">
        <v>6</v>
      </c>
      <c r="L7">
        <v>2</v>
      </c>
      <c r="M7">
        <f>4/9</f>
        <v>0.44444444444444442</v>
      </c>
      <c r="N7">
        <v>2000</v>
      </c>
      <c r="O7">
        <v>618</v>
      </c>
      <c r="P7">
        <f>AVERAGE(J4:J7)</f>
        <v>1405</v>
      </c>
      <c r="Q7">
        <f t="shared" si="0"/>
        <v>595</v>
      </c>
      <c r="R7">
        <f>AVERAGE(Q4:Q7)</f>
        <v>595</v>
      </c>
    </row>
    <row r="8" spans="1:18">
      <c r="A8" t="s">
        <v>42</v>
      </c>
      <c r="B8" t="s">
        <v>34</v>
      </c>
      <c r="C8" t="s">
        <v>35</v>
      </c>
      <c r="D8" t="s">
        <v>37</v>
      </c>
      <c r="F8" t="s">
        <v>85</v>
      </c>
      <c r="G8">
        <v>133200</v>
      </c>
      <c r="H8">
        <v>15.54</v>
      </c>
      <c r="I8">
        <v>49.78</v>
      </c>
      <c r="J8">
        <v>25064</v>
      </c>
      <c r="K8">
        <v>7</v>
      </c>
      <c r="Q8">
        <f>ABS(J8-$P$9)</f>
        <v>7487.5</v>
      </c>
    </row>
    <row r="9" spans="1:18">
      <c r="A9" t="s">
        <v>51</v>
      </c>
      <c r="B9" t="s">
        <v>33</v>
      </c>
      <c r="C9" t="s">
        <v>16</v>
      </c>
      <c r="D9" t="s">
        <v>17</v>
      </c>
      <c r="F9" t="s">
        <v>85</v>
      </c>
      <c r="G9">
        <v>4</v>
      </c>
      <c r="H9">
        <v>13.887</v>
      </c>
      <c r="I9">
        <v>44.067999999999998</v>
      </c>
      <c r="J9" s="8">
        <v>40039</v>
      </c>
      <c r="K9">
        <v>8</v>
      </c>
      <c r="L9">
        <v>3</v>
      </c>
      <c r="M9">
        <f>2/9</f>
        <v>0.22222222222222221</v>
      </c>
      <c r="N9">
        <v>40039</v>
      </c>
      <c r="O9">
        <v>25064</v>
      </c>
      <c r="P9">
        <f>AVERAGE(J8:J9)</f>
        <v>32551.5</v>
      </c>
      <c r="Q9">
        <f>ABS(J9-$P$9)</f>
        <v>7487.5</v>
      </c>
      <c r="R9">
        <v>7487.5</v>
      </c>
    </row>
    <row r="10" spans="1:18">
      <c r="A10" t="s">
        <v>63</v>
      </c>
      <c r="B10" t="s">
        <v>34</v>
      </c>
      <c r="C10" t="s">
        <v>35</v>
      </c>
      <c r="D10" t="s">
        <v>37</v>
      </c>
      <c r="F10" t="s">
        <v>85</v>
      </c>
      <c r="G10">
        <v>18949</v>
      </c>
      <c r="H10">
        <v>13.259</v>
      </c>
      <c r="I10">
        <v>44.436999999999998</v>
      </c>
      <c r="J10">
        <v>150030</v>
      </c>
      <c r="K10">
        <v>9</v>
      </c>
      <c r="L10">
        <v>5</v>
      </c>
      <c r="M10">
        <f>1/9</f>
        <v>0.1111111111111111</v>
      </c>
      <c r="N10">
        <v>150030</v>
      </c>
      <c r="O10">
        <v>150030</v>
      </c>
      <c r="P10">
        <v>150030</v>
      </c>
      <c r="Q10">
        <v>0</v>
      </c>
      <c r="R10">
        <v>0</v>
      </c>
    </row>
    <row r="11" spans="1:18">
      <c r="A11" s="1"/>
      <c r="B11" s="1"/>
      <c r="C11" s="1"/>
      <c r="D11" s="1"/>
      <c r="E11" s="1"/>
      <c r="F11" s="1"/>
    </row>
    <row r="12" spans="1:18">
      <c r="A12" s="1"/>
      <c r="B12" s="1"/>
      <c r="C12" s="1"/>
      <c r="D12" s="1"/>
      <c r="E12" s="1"/>
      <c r="F12" s="1"/>
    </row>
    <row r="13" spans="1:18">
      <c r="A13" s="1"/>
      <c r="B13" s="1"/>
      <c r="C13" s="1"/>
      <c r="D13" s="1"/>
      <c r="E13" s="1"/>
      <c r="F13" s="1"/>
    </row>
    <row r="14" spans="1:18">
      <c r="A14" s="1"/>
      <c r="B14" s="1"/>
      <c r="C14" s="1"/>
      <c r="D14" s="1"/>
      <c r="E14" s="1"/>
      <c r="F14" s="1"/>
    </row>
    <row r="15" spans="1:18">
      <c r="A15" s="1"/>
      <c r="B15" s="1"/>
      <c r="C15" s="1"/>
      <c r="D15" s="1"/>
      <c r="E15" s="1"/>
      <c r="F15" s="1"/>
    </row>
    <row r="16" spans="1:1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</sheetData>
  <sortState ref="A2:J10">
    <sortCondition ref="J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W14" sqref="W14"/>
    </sheetView>
  </sheetViews>
  <sheetFormatPr defaultRowHeight="14.4"/>
  <cols>
    <col min="2" max="2" width="0" hidden="1" customWidth="1"/>
    <col min="3" max="3" width="15.88671875" bestFit="1" customWidth="1"/>
    <col min="4" max="5" width="0" hidden="1" customWidth="1"/>
    <col min="7" max="7" width="0" hidden="1" customWidth="1"/>
    <col min="10" max="10" width="12.6640625" bestFit="1" customWidth="1"/>
    <col min="13" max="13" width="19.7773437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49</v>
      </c>
      <c r="B2" t="s">
        <v>33</v>
      </c>
      <c r="C2" t="s">
        <v>16</v>
      </c>
      <c r="D2" t="s">
        <v>17</v>
      </c>
      <c r="F2" t="s">
        <v>86</v>
      </c>
      <c r="G2">
        <v>5</v>
      </c>
      <c r="H2">
        <v>38</v>
      </c>
      <c r="I2">
        <v>23.44</v>
      </c>
      <c r="J2">
        <v>1</v>
      </c>
      <c r="K2">
        <v>1</v>
      </c>
      <c r="Q2">
        <f>ABS(J2-$P$11)</f>
        <v>173.8</v>
      </c>
    </row>
    <row r="3" spans="1:18">
      <c r="A3" t="s">
        <v>29</v>
      </c>
      <c r="B3" t="s">
        <v>33</v>
      </c>
      <c r="C3" t="s">
        <v>16</v>
      </c>
      <c r="D3" t="s">
        <v>17</v>
      </c>
      <c r="F3" t="s">
        <v>86</v>
      </c>
      <c r="G3">
        <v>6</v>
      </c>
      <c r="H3">
        <v>39.159999999999997</v>
      </c>
      <c r="I3">
        <v>20.605</v>
      </c>
      <c r="J3">
        <v>50</v>
      </c>
      <c r="K3">
        <v>2</v>
      </c>
      <c r="Q3">
        <f t="shared" ref="Q3:Q11" si="0">ABS(J3-$P$11)</f>
        <v>124.80000000000001</v>
      </c>
    </row>
    <row r="4" spans="1:18">
      <c r="A4" t="s">
        <v>49</v>
      </c>
      <c r="B4" t="s">
        <v>33</v>
      </c>
      <c r="C4" t="s">
        <v>16</v>
      </c>
      <c r="D4" t="s">
        <v>17</v>
      </c>
      <c r="F4" t="s">
        <v>86</v>
      </c>
      <c r="G4">
        <v>6</v>
      </c>
      <c r="H4">
        <v>40.9</v>
      </c>
      <c r="I4">
        <v>22.5</v>
      </c>
      <c r="J4">
        <v>60</v>
      </c>
      <c r="K4">
        <v>3</v>
      </c>
      <c r="Q4">
        <f t="shared" si="0"/>
        <v>114.80000000000001</v>
      </c>
    </row>
    <row r="5" spans="1:18">
      <c r="A5" t="s">
        <v>36</v>
      </c>
      <c r="B5" t="s">
        <v>33</v>
      </c>
      <c r="C5" t="s">
        <v>16</v>
      </c>
      <c r="D5" t="s">
        <v>17</v>
      </c>
      <c r="F5" t="s">
        <v>86</v>
      </c>
      <c r="G5">
        <v>7</v>
      </c>
      <c r="H5">
        <v>36.924999999999997</v>
      </c>
      <c r="I5">
        <v>27.414000000000001</v>
      </c>
      <c r="J5">
        <v>120</v>
      </c>
      <c r="K5">
        <v>4</v>
      </c>
      <c r="Q5">
        <f t="shared" si="0"/>
        <v>54.800000000000011</v>
      </c>
    </row>
    <row r="6" spans="1:18">
      <c r="A6" t="s">
        <v>43</v>
      </c>
      <c r="B6" t="s">
        <v>34</v>
      </c>
      <c r="C6" t="s">
        <v>35</v>
      </c>
      <c r="D6" t="s">
        <v>40</v>
      </c>
      <c r="F6" t="s">
        <v>86</v>
      </c>
      <c r="G6">
        <v>27315</v>
      </c>
      <c r="H6">
        <v>40.106000000000002</v>
      </c>
      <c r="I6">
        <v>21.46</v>
      </c>
      <c r="J6">
        <v>150</v>
      </c>
      <c r="K6">
        <v>5</v>
      </c>
      <c r="Q6">
        <f t="shared" si="0"/>
        <v>24.800000000000011</v>
      </c>
    </row>
    <row r="7" spans="1:18">
      <c r="A7" t="s">
        <v>58</v>
      </c>
      <c r="B7" t="s">
        <v>33</v>
      </c>
      <c r="C7" t="s">
        <v>16</v>
      </c>
      <c r="D7" t="s">
        <v>17</v>
      </c>
      <c r="F7" t="s">
        <v>86</v>
      </c>
      <c r="G7">
        <v>6</v>
      </c>
      <c r="H7">
        <v>37.747</v>
      </c>
      <c r="I7">
        <v>21.087</v>
      </c>
      <c r="J7">
        <v>167</v>
      </c>
      <c r="K7">
        <v>6</v>
      </c>
      <c r="Q7">
        <f t="shared" si="0"/>
        <v>7.8000000000000114</v>
      </c>
    </row>
    <row r="8" spans="1:18">
      <c r="A8" t="s">
        <v>45</v>
      </c>
      <c r="B8" t="s">
        <v>34</v>
      </c>
      <c r="C8" t="s">
        <v>35</v>
      </c>
      <c r="D8" t="s">
        <v>40</v>
      </c>
      <c r="F8" t="s">
        <v>86</v>
      </c>
      <c r="G8">
        <v>9251</v>
      </c>
      <c r="H8">
        <v>39.867699999999999</v>
      </c>
      <c r="I8">
        <v>21.01</v>
      </c>
      <c r="J8">
        <v>200</v>
      </c>
      <c r="K8">
        <v>7</v>
      </c>
      <c r="Q8">
        <f t="shared" si="0"/>
        <v>25.199999999999989</v>
      </c>
    </row>
    <row r="9" spans="1:18">
      <c r="A9" t="s">
        <v>31</v>
      </c>
      <c r="B9" t="s">
        <v>34</v>
      </c>
      <c r="C9" t="s">
        <v>35</v>
      </c>
      <c r="F9" t="s">
        <v>86</v>
      </c>
      <c r="G9">
        <v>20422</v>
      </c>
      <c r="H9">
        <v>37.417999999999999</v>
      </c>
      <c r="I9">
        <v>22.292000000000002</v>
      </c>
      <c r="J9">
        <v>200</v>
      </c>
      <c r="K9">
        <v>8</v>
      </c>
      <c r="Q9">
        <f t="shared" si="0"/>
        <v>25.199999999999989</v>
      </c>
    </row>
    <row r="10" spans="1:18">
      <c r="A10" t="s">
        <v>57</v>
      </c>
      <c r="B10" t="s">
        <v>33</v>
      </c>
      <c r="C10" t="s">
        <v>16</v>
      </c>
      <c r="D10" t="s">
        <v>17</v>
      </c>
      <c r="F10" t="s">
        <v>86</v>
      </c>
      <c r="G10">
        <v>7</v>
      </c>
      <c r="H10">
        <v>39.058999999999997</v>
      </c>
      <c r="I10">
        <v>24.244</v>
      </c>
      <c r="J10">
        <v>300</v>
      </c>
      <c r="K10">
        <v>9</v>
      </c>
      <c r="Q10">
        <f t="shared" si="0"/>
        <v>125.19999999999999</v>
      </c>
    </row>
    <row r="11" spans="1:18">
      <c r="A11" t="s">
        <v>30</v>
      </c>
      <c r="B11" t="s">
        <v>34</v>
      </c>
      <c r="C11" t="s">
        <v>35</v>
      </c>
      <c r="F11" t="s">
        <v>86</v>
      </c>
      <c r="G11">
        <v>151105</v>
      </c>
      <c r="H11">
        <v>41.457099999999997</v>
      </c>
      <c r="I11">
        <v>26.6</v>
      </c>
      <c r="J11" s="8">
        <v>500</v>
      </c>
      <c r="K11">
        <v>10</v>
      </c>
      <c r="L11">
        <v>1</v>
      </c>
      <c r="M11">
        <f>10/27</f>
        <v>0.37037037037037035</v>
      </c>
      <c r="N11">
        <v>500</v>
      </c>
      <c r="O11">
        <v>1</v>
      </c>
      <c r="P11">
        <f>AVERAGE(J2:J11)</f>
        <v>174.8</v>
      </c>
      <c r="Q11">
        <f t="shared" si="0"/>
        <v>325.2</v>
      </c>
      <c r="R11">
        <f>AVERAGE(Q2:Q11)</f>
        <v>100.16000000000001</v>
      </c>
    </row>
    <row r="12" spans="1:18">
      <c r="A12" t="s">
        <v>28</v>
      </c>
      <c r="B12" t="s">
        <v>33</v>
      </c>
      <c r="C12" t="s">
        <v>16</v>
      </c>
      <c r="D12" t="s">
        <v>17</v>
      </c>
      <c r="F12" t="s">
        <v>86</v>
      </c>
      <c r="G12">
        <v>6</v>
      </c>
      <c r="H12">
        <v>38.921999999999997</v>
      </c>
      <c r="I12">
        <v>20.64</v>
      </c>
      <c r="J12">
        <v>600</v>
      </c>
      <c r="K12">
        <v>11</v>
      </c>
      <c r="Q12">
        <f>ABS(J12-$P$23)</f>
        <v>1087.4166666666667</v>
      </c>
    </row>
    <row r="13" spans="1:18">
      <c r="A13" t="s">
        <v>41</v>
      </c>
      <c r="B13" t="s">
        <v>34</v>
      </c>
      <c r="C13" t="s">
        <v>35</v>
      </c>
      <c r="D13" t="s">
        <v>40</v>
      </c>
      <c r="F13" t="s">
        <v>86</v>
      </c>
      <c r="G13">
        <v>52770</v>
      </c>
      <c r="H13">
        <v>41.74</v>
      </c>
      <c r="I13">
        <v>25.62</v>
      </c>
      <c r="J13">
        <v>600</v>
      </c>
      <c r="K13">
        <v>12</v>
      </c>
      <c r="Q13">
        <f t="shared" ref="Q13:Q23" si="1">ABS(J13-$P$23)</f>
        <v>1087.4166666666667</v>
      </c>
    </row>
    <row r="14" spans="1:18">
      <c r="A14" t="s">
        <v>53</v>
      </c>
      <c r="B14" t="s">
        <v>33</v>
      </c>
      <c r="C14" t="s">
        <v>16</v>
      </c>
      <c r="D14" t="s">
        <v>17</v>
      </c>
      <c r="F14" t="s">
        <v>86</v>
      </c>
      <c r="G14">
        <v>5</v>
      </c>
      <c r="H14">
        <v>38.223999999999997</v>
      </c>
      <c r="I14">
        <v>21.756</v>
      </c>
      <c r="J14">
        <v>605</v>
      </c>
      <c r="K14">
        <v>13</v>
      </c>
      <c r="Q14">
        <f t="shared" si="1"/>
        <v>1082.4166666666667</v>
      </c>
    </row>
    <row r="15" spans="1:18">
      <c r="A15" t="s">
        <v>36</v>
      </c>
      <c r="B15" t="s">
        <v>33</v>
      </c>
      <c r="C15" t="s">
        <v>16</v>
      </c>
      <c r="D15" t="s">
        <v>17</v>
      </c>
      <c r="F15" t="s">
        <v>86</v>
      </c>
      <c r="G15">
        <v>6</v>
      </c>
      <c r="H15">
        <v>38.914999999999999</v>
      </c>
      <c r="I15">
        <v>26.370999999999999</v>
      </c>
      <c r="J15">
        <v>731</v>
      </c>
      <c r="K15">
        <v>14</v>
      </c>
      <c r="Q15">
        <f t="shared" si="1"/>
        <v>956.41666666666674</v>
      </c>
    </row>
    <row r="16" spans="1:18">
      <c r="A16" t="s">
        <v>63</v>
      </c>
      <c r="B16" t="s">
        <v>33</v>
      </c>
      <c r="C16" t="s">
        <v>16</v>
      </c>
      <c r="D16" t="s">
        <v>17</v>
      </c>
      <c r="F16" t="s">
        <v>86</v>
      </c>
      <c r="G16">
        <v>7</v>
      </c>
      <c r="H16">
        <v>37.912999999999997</v>
      </c>
      <c r="I16">
        <v>26.779</v>
      </c>
      <c r="J16">
        <v>919</v>
      </c>
      <c r="K16">
        <v>15</v>
      </c>
      <c r="Q16">
        <f t="shared" si="1"/>
        <v>768.41666666666674</v>
      </c>
    </row>
    <row r="17" spans="1:18">
      <c r="A17" t="s">
        <v>56</v>
      </c>
      <c r="B17" t="s">
        <v>33</v>
      </c>
      <c r="C17" t="s">
        <v>16</v>
      </c>
      <c r="D17" t="s">
        <v>17</v>
      </c>
      <c r="F17" t="s">
        <v>86</v>
      </c>
      <c r="G17">
        <v>6</v>
      </c>
      <c r="H17">
        <v>40.03</v>
      </c>
      <c r="I17">
        <v>20.45</v>
      </c>
      <c r="J17">
        <v>1500</v>
      </c>
      <c r="K17">
        <v>16</v>
      </c>
      <c r="Q17">
        <f t="shared" si="1"/>
        <v>187.41666666666674</v>
      </c>
    </row>
    <row r="18" spans="1:18">
      <c r="A18" t="s">
        <v>53</v>
      </c>
      <c r="B18" t="s">
        <v>33</v>
      </c>
      <c r="C18" t="s">
        <v>16</v>
      </c>
      <c r="D18" t="s">
        <v>17</v>
      </c>
      <c r="F18" t="s">
        <v>86</v>
      </c>
      <c r="G18">
        <v>5</v>
      </c>
      <c r="H18">
        <v>37.588999999999999</v>
      </c>
      <c r="I18">
        <v>21.390999999999998</v>
      </c>
      <c r="J18">
        <v>1516</v>
      </c>
      <c r="K18">
        <v>17</v>
      </c>
      <c r="Q18">
        <f t="shared" si="1"/>
        <v>171.41666666666674</v>
      </c>
    </row>
    <row r="19" spans="1:18">
      <c r="A19" t="s">
        <v>62</v>
      </c>
      <c r="B19" t="s">
        <v>33</v>
      </c>
      <c r="C19" t="s">
        <v>16</v>
      </c>
      <c r="D19" t="s">
        <v>17</v>
      </c>
      <c r="F19" t="s">
        <v>86</v>
      </c>
      <c r="G19">
        <v>6</v>
      </c>
      <c r="H19">
        <v>38.208199999999998</v>
      </c>
      <c r="I19">
        <v>20.4528</v>
      </c>
      <c r="J19">
        <v>2023</v>
      </c>
      <c r="K19">
        <v>18</v>
      </c>
      <c r="Q19">
        <f t="shared" si="1"/>
        <v>335.58333333333326</v>
      </c>
    </row>
    <row r="20" spans="1:18">
      <c r="A20" t="s">
        <v>48</v>
      </c>
      <c r="B20" t="s">
        <v>33</v>
      </c>
      <c r="C20" t="s">
        <v>16</v>
      </c>
      <c r="D20" t="s">
        <v>17</v>
      </c>
      <c r="F20" t="s">
        <v>86</v>
      </c>
      <c r="G20">
        <v>6</v>
      </c>
      <c r="H20">
        <v>35.252000000000002</v>
      </c>
      <c r="I20">
        <v>25.26</v>
      </c>
      <c r="J20">
        <v>2336</v>
      </c>
      <c r="K20">
        <v>19</v>
      </c>
      <c r="Q20">
        <f t="shared" si="1"/>
        <v>648.58333333333326</v>
      </c>
    </row>
    <row r="21" spans="1:18">
      <c r="A21" t="s">
        <v>48</v>
      </c>
      <c r="B21" t="s">
        <v>33</v>
      </c>
      <c r="C21" t="s">
        <v>16</v>
      </c>
      <c r="D21" t="s">
        <v>17</v>
      </c>
      <c r="F21" t="s">
        <v>86</v>
      </c>
      <c r="G21">
        <v>6</v>
      </c>
      <c r="H21">
        <v>39.789000000000001</v>
      </c>
      <c r="I21">
        <v>22.119</v>
      </c>
      <c r="J21">
        <v>2711</v>
      </c>
      <c r="K21">
        <v>20</v>
      </c>
      <c r="Q21">
        <f t="shared" si="1"/>
        <v>1023.5833333333333</v>
      </c>
    </row>
    <row r="22" spans="1:18">
      <c r="A22" t="s">
        <v>39</v>
      </c>
      <c r="B22" t="s">
        <v>34</v>
      </c>
      <c r="C22" t="s">
        <v>35</v>
      </c>
      <c r="D22" t="s">
        <v>40</v>
      </c>
      <c r="F22" t="s">
        <v>86</v>
      </c>
      <c r="G22">
        <v>17970</v>
      </c>
      <c r="H22">
        <v>40.76</v>
      </c>
      <c r="I22">
        <v>23.65</v>
      </c>
      <c r="J22">
        <v>3000</v>
      </c>
      <c r="K22">
        <v>21</v>
      </c>
      <c r="Q22">
        <f t="shared" si="1"/>
        <v>1312.5833333333333</v>
      </c>
    </row>
    <row r="23" spans="1:18">
      <c r="A23" t="s">
        <v>42</v>
      </c>
      <c r="B23" t="s">
        <v>33</v>
      </c>
      <c r="C23" t="s">
        <v>16</v>
      </c>
      <c r="D23" t="s">
        <v>17</v>
      </c>
      <c r="F23" t="s">
        <v>86</v>
      </c>
      <c r="G23">
        <v>6</v>
      </c>
      <c r="H23">
        <v>37.963000000000001</v>
      </c>
      <c r="I23">
        <v>21.524999999999999</v>
      </c>
      <c r="J23" s="8">
        <v>3708</v>
      </c>
      <c r="K23">
        <v>22</v>
      </c>
      <c r="L23">
        <v>2</v>
      </c>
      <c r="M23">
        <f>12/27</f>
        <v>0.44444444444444442</v>
      </c>
      <c r="N23">
        <v>3708</v>
      </c>
      <c r="O23">
        <v>600</v>
      </c>
      <c r="P23">
        <f>AVERAGE(J12:J23)</f>
        <v>1687.4166666666667</v>
      </c>
      <c r="Q23">
        <f t="shared" si="1"/>
        <v>2020.5833333333333</v>
      </c>
      <c r="R23">
        <f>AVERAGE(Q12:Q23)</f>
        <v>890.15277777777783</v>
      </c>
    </row>
    <row r="24" spans="1:18">
      <c r="A24" t="s">
        <v>36</v>
      </c>
      <c r="B24" t="s">
        <v>34</v>
      </c>
      <c r="C24" t="s">
        <v>35</v>
      </c>
      <c r="D24" t="s">
        <v>37</v>
      </c>
      <c r="F24" t="s">
        <v>86</v>
      </c>
      <c r="G24">
        <v>2571</v>
      </c>
      <c r="H24">
        <v>38.261000000000003</v>
      </c>
      <c r="I24">
        <v>23.529</v>
      </c>
      <c r="J24">
        <v>6024</v>
      </c>
      <c r="K24">
        <v>23</v>
      </c>
      <c r="Q24">
        <f>ABS(J24-$P$26)</f>
        <v>5637.3333333333339</v>
      </c>
    </row>
    <row r="25" spans="1:18">
      <c r="A25" t="s">
        <v>55</v>
      </c>
      <c r="B25" t="s">
        <v>33</v>
      </c>
      <c r="C25" t="s">
        <v>16</v>
      </c>
      <c r="D25" t="s">
        <v>17</v>
      </c>
      <c r="F25" t="s">
        <v>86</v>
      </c>
      <c r="G25">
        <v>6</v>
      </c>
      <c r="H25">
        <v>38.4</v>
      </c>
      <c r="I25">
        <v>22.2</v>
      </c>
      <c r="J25">
        <v>13900</v>
      </c>
      <c r="K25">
        <v>24</v>
      </c>
      <c r="Q25">
        <f t="shared" ref="Q25:Q26" si="2">ABS(J25-$P$26)</f>
        <v>2238.6666666666661</v>
      </c>
    </row>
    <row r="26" spans="1:18">
      <c r="A26" t="s">
        <v>55</v>
      </c>
      <c r="B26" t="s">
        <v>33</v>
      </c>
      <c r="C26" t="s">
        <v>16</v>
      </c>
      <c r="D26" t="s">
        <v>17</v>
      </c>
      <c r="F26" t="s">
        <v>86</v>
      </c>
      <c r="G26">
        <v>7</v>
      </c>
      <c r="H26">
        <v>40.1</v>
      </c>
      <c r="I26">
        <v>21.6</v>
      </c>
      <c r="J26" s="8">
        <v>15060</v>
      </c>
      <c r="K26">
        <v>25</v>
      </c>
      <c r="L26">
        <v>3</v>
      </c>
      <c r="M26">
        <f>3/27</f>
        <v>0.1111111111111111</v>
      </c>
      <c r="N26">
        <v>15060</v>
      </c>
      <c r="O26">
        <v>6024</v>
      </c>
      <c r="P26">
        <f>AVERAGE(J24:J26)</f>
        <v>11661.333333333334</v>
      </c>
      <c r="Q26">
        <f t="shared" si="2"/>
        <v>3398.6666666666661</v>
      </c>
      <c r="R26">
        <f>AVERAGE(Q24:Q26)</f>
        <v>3758.2222222222222</v>
      </c>
    </row>
    <row r="27" spans="1:18">
      <c r="A27" t="s">
        <v>62</v>
      </c>
      <c r="B27" t="s">
        <v>33</v>
      </c>
      <c r="C27" t="s">
        <v>16</v>
      </c>
      <c r="D27" t="s">
        <v>17</v>
      </c>
      <c r="F27" t="s">
        <v>86</v>
      </c>
      <c r="G27">
        <v>7</v>
      </c>
      <c r="H27">
        <v>40.289299999999997</v>
      </c>
      <c r="I27">
        <v>25.3889</v>
      </c>
      <c r="J27">
        <v>75002</v>
      </c>
      <c r="K27">
        <v>26</v>
      </c>
      <c r="L27">
        <v>4</v>
      </c>
      <c r="M27">
        <f>1/27</f>
        <v>3.7037037037037035E-2</v>
      </c>
      <c r="N27">
        <v>75002</v>
      </c>
      <c r="O27">
        <v>75002</v>
      </c>
      <c r="P27">
        <v>75002</v>
      </c>
      <c r="Q27">
        <v>0</v>
      </c>
      <c r="R27">
        <v>0</v>
      </c>
    </row>
    <row r="28" spans="1:18">
      <c r="A28" t="s">
        <v>27</v>
      </c>
      <c r="B28" t="s">
        <v>33</v>
      </c>
      <c r="C28" t="s">
        <v>16</v>
      </c>
      <c r="D28" t="s">
        <v>17</v>
      </c>
      <c r="F28" t="s">
        <v>86</v>
      </c>
      <c r="G28">
        <v>6</v>
      </c>
      <c r="H28">
        <v>38.119</v>
      </c>
      <c r="I28">
        <v>23.605</v>
      </c>
      <c r="J28">
        <v>115139</v>
      </c>
      <c r="K28">
        <v>27</v>
      </c>
      <c r="L28">
        <v>5</v>
      </c>
      <c r="M28">
        <f>1/27</f>
        <v>3.7037037037037035E-2</v>
      </c>
      <c r="N28">
        <v>115139</v>
      </c>
      <c r="O28">
        <v>115139</v>
      </c>
      <c r="P28">
        <v>115139</v>
      </c>
      <c r="Q28">
        <v>0</v>
      </c>
      <c r="R28">
        <v>0</v>
      </c>
    </row>
    <row r="29" spans="1:18">
      <c r="A29" s="1"/>
      <c r="B29" s="1"/>
      <c r="C29" s="1"/>
      <c r="D29" s="1"/>
      <c r="E29" s="1"/>
      <c r="F29" s="1"/>
    </row>
    <row r="30" spans="1:18">
      <c r="A30" s="1"/>
      <c r="B30" s="1"/>
      <c r="C30" s="1"/>
      <c r="D30" s="1"/>
      <c r="E30" s="1"/>
      <c r="F30" s="1"/>
    </row>
    <row r="31" spans="1:18">
      <c r="A31" s="1"/>
      <c r="B31" s="1"/>
      <c r="C31" s="1"/>
      <c r="D31" s="1"/>
      <c r="E31" s="1"/>
      <c r="F31" s="1"/>
    </row>
    <row r="32" spans="1:18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</sheetData>
  <sortState ref="A2:J28">
    <sortCondition ref="J2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workbookViewId="0">
      <selection activeCell="X22" sqref="X22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39</v>
      </c>
      <c r="B2" t="s">
        <v>34</v>
      </c>
      <c r="C2" t="s">
        <v>70</v>
      </c>
      <c r="D2" t="s">
        <v>70</v>
      </c>
      <c r="F2" t="s">
        <v>87</v>
      </c>
      <c r="H2">
        <v>35.35</v>
      </c>
      <c r="I2">
        <v>72.62</v>
      </c>
      <c r="J2">
        <v>5</v>
      </c>
      <c r="K2">
        <v>1</v>
      </c>
      <c r="Q2">
        <f>ABS(J2-$P$13)</f>
        <v>172.41666666666666</v>
      </c>
    </row>
    <row r="3" spans="1:18">
      <c r="A3" t="s">
        <v>49</v>
      </c>
      <c r="B3" t="s">
        <v>33</v>
      </c>
      <c r="C3" t="s">
        <v>16</v>
      </c>
      <c r="D3" t="s">
        <v>17</v>
      </c>
      <c r="F3" t="s">
        <v>87</v>
      </c>
      <c r="G3">
        <v>6</v>
      </c>
      <c r="H3">
        <v>28.925000000000001</v>
      </c>
      <c r="I3">
        <v>66.331000000000003</v>
      </c>
      <c r="J3">
        <v>40</v>
      </c>
      <c r="K3">
        <v>2</v>
      </c>
      <c r="Q3">
        <f t="shared" ref="Q3:Q13" si="0">ABS(J3-$P$13)</f>
        <v>137.41666666666666</v>
      </c>
    </row>
    <row r="4" spans="1:18">
      <c r="A4" t="s">
        <v>61</v>
      </c>
      <c r="B4" t="s">
        <v>33</v>
      </c>
      <c r="C4" t="s">
        <v>16</v>
      </c>
      <c r="D4" t="s">
        <v>17</v>
      </c>
      <c r="F4" t="s">
        <v>87</v>
      </c>
      <c r="G4">
        <v>7</v>
      </c>
      <c r="H4">
        <v>27.182500000000001</v>
      </c>
      <c r="I4">
        <v>65.505200000000002</v>
      </c>
      <c r="J4">
        <v>50</v>
      </c>
      <c r="K4">
        <v>3</v>
      </c>
      <c r="Q4">
        <f t="shared" si="0"/>
        <v>127.41666666666666</v>
      </c>
    </row>
    <row r="5" spans="1:18">
      <c r="A5" t="s">
        <v>19</v>
      </c>
      <c r="B5" t="s">
        <v>34</v>
      </c>
      <c r="C5" t="s">
        <v>35</v>
      </c>
      <c r="D5" t="s">
        <v>40</v>
      </c>
      <c r="F5" t="s">
        <v>87</v>
      </c>
      <c r="G5">
        <v>10370</v>
      </c>
      <c r="H5">
        <v>24.99</v>
      </c>
      <c r="I5">
        <v>67.19</v>
      </c>
      <c r="J5">
        <v>70</v>
      </c>
      <c r="K5">
        <v>4</v>
      </c>
      <c r="Q5">
        <f t="shared" si="0"/>
        <v>107.41666666666666</v>
      </c>
    </row>
    <row r="6" spans="1:18">
      <c r="A6" t="s">
        <v>31</v>
      </c>
      <c r="B6" t="s">
        <v>34</v>
      </c>
      <c r="C6" t="s">
        <v>35</v>
      </c>
      <c r="D6" t="s">
        <v>37</v>
      </c>
      <c r="F6" t="s">
        <v>87</v>
      </c>
      <c r="G6">
        <v>111748</v>
      </c>
      <c r="H6">
        <v>33.054000000000002</v>
      </c>
      <c r="I6">
        <v>71.778999999999996</v>
      </c>
      <c r="J6">
        <v>77</v>
      </c>
      <c r="K6">
        <v>5</v>
      </c>
      <c r="Q6">
        <f t="shared" si="0"/>
        <v>100.41666666666666</v>
      </c>
    </row>
    <row r="7" spans="1:18">
      <c r="A7" t="s">
        <v>30</v>
      </c>
      <c r="B7" t="s">
        <v>33</v>
      </c>
      <c r="C7" t="s">
        <v>16</v>
      </c>
      <c r="D7" t="s">
        <v>17</v>
      </c>
      <c r="F7" t="s">
        <v>87</v>
      </c>
      <c r="G7">
        <v>6</v>
      </c>
      <c r="H7">
        <v>36.493499999999997</v>
      </c>
      <c r="I7">
        <v>71.126300000000001</v>
      </c>
      <c r="J7">
        <v>85</v>
      </c>
      <c r="K7">
        <v>6</v>
      </c>
      <c r="Q7">
        <f t="shared" si="0"/>
        <v>92.416666666666657</v>
      </c>
    </row>
    <row r="8" spans="1:18">
      <c r="A8" t="s">
        <v>31</v>
      </c>
      <c r="B8" t="s">
        <v>33</v>
      </c>
      <c r="C8" t="s">
        <v>16</v>
      </c>
      <c r="D8" t="s">
        <v>17</v>
      </c>
      <c r="F8" t="s">
        <v>87</v>
      </c>
      <c r="G8">
        <v>7</v>
      </c>
      <c r="H8">
        <v>36.472999999999999</v>
      </c>
      <c r="I8">
        <v>71.13</v>
      </c>
      <c r="J8">
        <v>142</v>
      </c>
      <c r="K8">
        <v>7</v>
      </c>
      <c r="Q8">
        <f t="shared" si="0"/>
        <v>35.416666666666657</v>
      </c>
    </row>
    <row r="9" spans="1:18">
      <c r="A9" t="s">
        <v>52</v>
      </c>
      <c r="B9" t="s">
        <v>33</v>
      </c>
      <c r="C9" t="s">
        <v>16</v>
      </c>
      <c r="D9" t="s">
        <v>17</v>
      </c>
      <c r="F9" t="s">
        <v>87</v>
      </c>
      <c r="G9">
        <v>6</v>
      </c>
      <c r="H9">
        <v>29.3</v>
      </c>
      <c r="I9">
        <v>66.7</v>
      </c>
      <c r="J9">
        <v>200</v>
      </c>
      <c r="K9">
        <v>8</v>
      </c>
      <c r="Q9">
        <f t="shared" si="0"/>
        <v>22.583333333333343</v>
      </c>
    </row>
    <row r="10" spans="1:18">
      <c r="A10" t="s">
        <v>49</v>
      </c>
      <c r="B10" t="s">
        <v>33</v>
      </c>
      <c r="C10" t="s">
        <v>16</v>
      </c>
      <c r="D10" t="s">
        <v>17</v>
      </c>
      <c r="F10" t="s">
        <v>87</v>
      </c>
      <c r="G10">
        <v>7</v>
      </c>
      <c r="H10">
        <v>35.121000000000002</v>
      </c>
      <c r="I10">
        <v>70.486000000000004</v>
      </c>
      <c r="J10">
        <v>250</v>
      </c>
      <c r="K10">
        <v>9</v>
      </c>
      <c r="Q10">
        <f t="shared" si="0"/>
        <v>72.583333333333343</v>
      </c>
    </row>
    <row r="11" spans="1:18">
      <c r="A11" t="s">
        <v>39</v>
      </c>
      <c r="B11" t="s">
        <v>34</v>
      </c>
      <c r="C11" t="s">
        <v>35</v>
      </c>
      <c r="D11" t="s">
        <v>40</v>
      </c>
      <c r="F11" t="s">
        <v>87</v>
      </c>
      <c r="H11">
        <v>33.06</v>
      </c>
      <c r="I11">
        <v>69.95</v>
      </c>
      <c r="J11">
        <v>300</v>
      </c>
      <c r="K11">
        <v>10</v>
      </c>
      <c r="Q11">
        <f t="shared" si="0"/>
        <v>122.58333333333334</v>
      </c>
    </row>
    <row r="12" spans="1:18">
      <c r="A12" t="s">
        <v>31</v>
      </c>
      <c r="B12" t="s">
        <v>34</v>
      </c>
      <c r="C12" t="s">
        <v>35</v>
      </c>
      <c r="D12" t="s">
        <v>37</v>
      </c>
      <c r="F12" t="s">
        <v>87</v>
      </c>
      <c r="G12">
        <v>31431</v>
      </c>
      <c r="H12">
        <v>36.103999999999999</v>
      </c>
      <c r="I12">
        <v>72.793000000000006</v>
      </c>
      <c r="J12">
        <v>410</v>
      </c>
      <c r="K12">
        <v>11</v>
      </c>
      <c r="Q12">
        <f t="shared" si="0"/>
        <v>232.58333333333334</v>
      </c>
    </row>
    <row r="13" spans="1:18">
      <c r="A13" t="s">
        <v>41</v>
      </c>
      <c r="B13" t="s">
        <v>34</v>
      </c>
      <c r="C13" t="s">
        <v>35</v>
      </c>
      <c r="D13" t="s">
        <v>37</v>
      </c>
      <c r="F13" t="s">
        <v>87</v>
      </c>
      <c r="G13">
        <v>12120</v>
      </c>
      <c r="H13">
        <v>34.979999999999997</v>
      </c>
      <c r="I13">
        <v>72.23</v>
      </c>
      <c r="J13" s="9">
        <v>500</v>
      </c>
      <c r="K13" s="10">
        <v>12</v>
      </c>
      <c r="L13" s="10">
        <v>1</v>
      </c>
      <c r="M13" s="10">
        <f>K13/41</f>
        <v>0.29268292682926828</v>
      </c>
      <c r="N13" s="10">
        <v>500</v>
      </c>
      <c r="O13" s="10">
        <v>5</v>
      </c>
      <c r="P13" s="10">
        <f>AVERAGE(J2:J13)</f>
        <v>177.41666666666666</v>
      </c>
      <c r="Q13" s="10">
        <f t="shared" si="0"/>
        <v>322.58333333333337</v>
      </c>
      <c r="R13" s="10">
        <f>AVERAGE(Q2:Q13)</f>
        <v>128.81944444444446</v>
      </c>
    </row>
    <row r="14" spans="1:18">
      <c r="A14" t="s">
        <v>18</v>
      </c>
      <c r="B14" t="s">
        <v>33</v>
      </c>
      <c r="C14" t="s">
        <v>16</v>
      </c>
      <c r="D14" t="s">
        <v>17</v>
      </c>
      <c r="F14" t="s">
        <v>87</v>
      </c>
      <c r="G14">
        <v>6</v>
      </c>
      <c r="H14">
        <v>36.478999999999999</v>
      </c>
      <c r="I14">
        <v>71.085999999999999</v>
      </c>
      <c r="J14">
        <v>611</v>
      </c>
      <c r="K14">
        <v>13</v>
      </c>
      <c r="Q14">
        <f>ABS(J14-$P$20)</f>
        <v>1233.4285714285713</v>
      </c>
    </row>
    <row r="15" spans="1:18">
      <c r="A15" t="s">
        <v>44</v>
      </c>
      <c r="B15" t="s">
        <v>33</v>
      </c>
      <c r="C15" t="s">
        <v>16</v>
      </c>
      <c r="D15" t="s">
        <v>17</v>
      </c>
      <c r="F15" t="s">
        <v>87</v>
      </c>
      <c r="G15">
        <v>7</v>
      </c>
      <c r="H15">
        <v>28.777000000000001</v>
      </c>
      <c r="I15">
        <v>63.951000000000001</v>
      </c>
      <c r="J15">
        <v>1000</v>
      </c>
      <c r="K15">
        <v>14</v>
      </c>
      <c r="Q15">
        <f t="shared" ref="Q15:Q20" si="1">ABS(J15-$P$20)</f>
        <v>844.42857142857133</v>
      </c>
    </row>
    <row r="16" spans="1:18">
      <c r="A16" t="s">
        <v>45</v>
      </c>
      <c r="B16" t="s">
        <v>34</v>
      </c>
      <c r="C16" t="s">
        <v>35</v>
      </c>
      <c r="D16" t="s">
        <v>40</v>
      </c>
      <c r="F16" t="s">
        <v>87</v>
      </c>
      <c r="G16">
        <v>98264</v>
      </c>
      <c r="H16">
        <v>35.03</v>
      </c>
      <c r="I16">
        <v>73.52</v>
      </c>
      <c r="J16">
        <v>1200</v>
      </c>
      <c r="K16">
        <v>15</v>
      </c>
      <c r="Q16">
        <f t="shared" si="1"/>
        <v>644.42857142857133</v>
      </c>
    </row>
    <row r="17" spans="1:18">
      <c r="A17" t="s">
        <v>39</v>
      </c>
      <c r="B17" t="s">
        <v>34</v>
      </c>
      <c r="C17" t="s">
        <v>35</v>
      </c>
      <c r="D17" t="s">
        <v>40</v>
      </c>
      <c r="F17" t="s">
        <v>87</v>
      </c>
      <c r="G17">
        <v>42570</v>
      </c>
      <c r="H17">
        <v>34.61</v>
      </c>
      <c r="I17">
        <v>73.2</v>
      </c>
      <c r="J17">
        <v>2000</v>
      </c>
      <c r="K17">
        <v>16</v>
      </c>
      <c r="Q17">
        <f t="shared" si="1"/>
        <v>155.57142857142867</v>
      </c>
    </row>
    <row r="18" spans="1:18">
      <c r="A18" t="s">
        <v>41</v>
      </c>
      <c r="B18" t="s">
        <v>34</v>
      </c>
      <c r="C18" t="s">
        <v>35</v>
      </c>
      <c r="D18" t="s">
        <v>40</v>
      </c>
      <c r="F18" t="s">
        <v>87</v>
      </c>
      <c r="G18">
        <v>130</v>
      </c>
      <c r="H18">
        <v>34.270000000000003</v>
      </c>
      <c r="I18">
        <v>71.87</v>
      </c>
      <c r="J18">
        <v>2000</v>
      </c>
      <c r="K18">
        <v>17</v>
      </c>
      <c r="Q18">
        <f t="shared" si="1"/>
        <v>155.57142857142867</v>
      </c>
    </row>
    <row r="19" spans="1:18">
      <c r="A19" t="s">
        <v>52</v>
      </c>
      <c r="B19" t="s">
        <v>33</v>
      </c>
      <c r="C19" t="s">
        <v>16</v>
      </c>
      <c r="D19" t="s">
        <v>17</v>
      </c>
      <c r="F19" t="s">
        <v>87</v>
      </c>
      <c r="G19">
        <v>6</v>
      </c>
      <c r="H19">
        <v>33.377000000000002</v>
      </c>
      <c r="I19">
        <v>71.316999999999993</v>
      </c>
      <c r="J19">
        <v>2100</v>
      </c>
      <c r="K19">
        <v>18</v>
      </c>
      <c r="Q19">
        <f t="shared" si="1"/>
        <v>255.57142857142867</v>
      </c>
    </row>
    <row r="20" spans="1:18">
      <c r="A20" t="s">
        <v>43</v>
      </c>
      <c r="B20" t="s">
        <v>34</v>
      </c>
      <c r="C20" t="s">
        <v>35</v>
      </c>
      <c r="D20" t="s">
        <v>37</v>
      </c>
      <c r="F20" t="s">
        <v>87</v>
      </c>
      <c r="G20">
        <v>14180</v>
      </c>
      <c r="H20">
        <v>30.51</v>
      </c>
      <c r="I20">
        <v>66.95</v>
      </c>
      <c r="J20" s="9">
        <v>4000</v>
      </c>
      <c r="K20" s="10">
        <v>19</v>
      </c>
      <c r="L20" s="10">
        <v>2</v>
      </c>
      <c r="M20" s="10">
        <f>7/41</f>
        <v>0.17073170731707318</v>
      </c>
      <c r="N20" s="10">
        <v>4000</v>
      </c>
      <c r="O20" s="10">
        <v>611</v>
      </c>
      <c r="P20" s="10">
        <f>AVERAGE(J14:J20)</f>
        <v>1844.4285714285713</v>
      </c>
      <c r="Q20" s="10">
        <f t="shared" si="1"/>
        <v>2155.5714285714284</v>
      </c>
      <c r="R20" s="10">
        <f>AVERAGE(Q14:Q20)</f>
        <v>777.79591836734676</v>
      </c>
    </row>
    <row r="21" spans="1:18">
      <c r="A21" t="s">
        <v>39</v>
      </c>
      <c r="B21" t="s">
        <v>34</v>
      </c>
      <c r="C21" t="s">
        <v>35</v>
      </c>
      <c r="D21" t="s">
        <v>40</v>
      </c>
      <c r="F21" t="s">
        <v>87</v>
      </c>
      <c r="G21">
        <v>2748</v>
      </c>
      <c r="H21">
        <v>25.03</v>
      </c>
      <c r="I21">
        <v>67.12</v>
      </c>
      <c r="J21">
        <v>5050</v>
      </c>
      <c r="K21">
        <v>20</v>
      </c>
      <c r="Q21">
        <f>ABS(J21-$P$26)</f>
        <v>5550.8333333333339</v>
      </c>
    </row>
    <row r="22" spans="1:18">
      <c r="A22" t="s">
        <v>30</v>
      </c>
      <c r="B22" t="s">
        <v>34</v>
      </c>
      <c r="C22" t="s">
        <v>35</v>
      </c>
      <c r="D22" t="s">
        <v>37</v>
      </c>
      <c r="F22" t="s">
        <v>87</v>
      </c>
      <c r="G22">
        <v>21148</v>
      </c>
      <c r="H22">
        <v>33.513100000000001</v>
      </c>
      <c r="I22">
        <v>71.89</v>
      </c>
      <c r="J22">
        <v>5067</v>
      </c>
      <c r="K22">
        <v>21</v>
      </c>
      <c r="Q22">
        <f t="shared" ref="Q22:Q26" si="2">ABS(J22-$P$26)</f>
        <v>5533.8333333333339</v>
      </c>
    </row>
    <row r="23" spans="1:18">
      <c r="A23" t="s">
        <v>26</v>
      </c>
      <c r="B23" t="s">
        <v>33</v>
      </c>
      <c r="C23" t="s">
        <v>16</v>
      </c>
      <c r="D23" t="s">
        <v>17</v>
      </c>
      <c r="F23" t="s">
        <v>87</v>
      </c>
      <c r="G23">
        <v>6</v>
      </c>
      <c r="H23">
        <v>29.975999999999999</v>
      </c>
      <c r="I23">
        <v>68.207999999999998</v>
      </c>
      <c r="J23">
        <v>10100</v>
      </c>
      <c r="K23">
        <v>22</v>
      </c>
      <c r="Q23">
        <f t="shared" si="2"/>
        <v>500.83333333333394</v>
      </c>
    </row>
    <row r="24" spans="1:18">
      <c r="A24" t="s">
        <v>59</v>
      </c>
      <c r="B24" t="s">
        <v>33</v>
      </c>
      <c r="C24" t="s">
        <v>16</v>
      </c>
      <c r="D24" t="s">
        <v>17</v>
      </c>
      <c r="F24" t="s">
        <v>87</v>
      </c>
      <c r="G24">
        <v>6</v>
      </c>
      <c r="H24">
        <v>34.774000000000001</v>
      </c>
      <c r="I24">
        <v>73.215999999999994</v>
      </c>
      <c r="J24">
        <v>13148</v>
      </c>
      <c r="K24">
        <v>23</v>
      </c>
      <c r="Q24">
        <f t="shared" si="2"/>
        <v>2547.1666666666661</v>
      </c>
    </row>
    <row r="25" spans="1:18">
      <c r="A25" t="s">
        <v>58</v>
      </c>
      <c r="B25" t="s">
        <v>33</v>
      </c>
      <c r="C25" t="s">
        <v>16</v>
      </c>
      <c r="D25" t="s">
        <v>17</v>
      </c>
      <c r="F25" t="s">
        <v>87</v>
      </c>
      <c r="G25">
        <v>5</v>
      </c>
      <c r="H25">
        <v>35.517000000000003</v>
      </c>
      <c r="I25">
        <v>74.653999999999996</v>
      </c>
      <c r="J25">
        <v>15065</v>
      </c>
      <c r="K25">
        <v>24</v>
      </c>
      <c r="Q25">
        <f t="shared" si="2"/>
        <v>4464.1666666666661</v>
      </c>
    </row>
    <row r="26" spans="1:18">
      <c r="A26" t="s">
        <v>61</v>
      </c>
      <c r="B26" t="s">
        <v>33</v>
      </c>
      <c r="C26" t="s">
        <v>16</v>
      </c>
      <c r="D26" t="s">
        <v>17</v>
      </c>
      <c r="F26" t="s">
        <v>87</v>
      </c>
      <c r="G26">
        <v>8</v>
      </c>
      <c r="H26">
        <v>28.033000000000001</v>
      </c>
      <c r="I26">
        <v>61.996000000000002</v>
      </c>
      <c r="J26" s="9">
        <v>15175</v>
      </c>
      <c r="K26" s="10">
        <v>25</v>
      </c>
      <c r="L26" s="10">
        <v>3</v>
      </c>
      <c r="M26" s="10">
        <f>6/41</f>
        <v>0.14634146341463414</v>
      </c>
      <c r="N26" s="10">
        <v>15175</v>
      </c>
      <c r="O26" s="10">
        <v>5050</v>
      </c>
      <c r="P26" s="10">
        <f>AVERAGE(J21:J26)</f>
        <v>10600.833333333334</v>
      </c>
      <c r="Q26" s="10">
        <f t="shared" si="2"/>
        <v>4574.1666666666661</v>
      </c>
      <c r="R26" s="10">
        <f>AVERAGE(Q21:Q26)</f>
        <v>3861.8333333333335</v>
      </c>
    </row>
    <row r="27" spans="1:18">
      <c r="A27" t="s">
        <v>48</v>
      </c>
      <c r="B27" t="s">
        <v>33</v>
      </c>
      <c r="C27" t="s">
        <v>16</v>
      </c>
      <c r="D27" t="s">
        <v>17</v>
      </c>
      <c r="F27" t="s">
        <v>87</v>
      </c>
      <c r="G27">
        <v>6</v>
      </c>
      <c r="H27">
        <v>30.22</v>
      </c>
      <c r="I27">
        <v>68.013999999999996</v>
      </c>
      <c r="J27">
        <v>64100</v>
      </c>
      <c r="K27">
        <v>26</v>
      </c>
      <c r="Q27">
        <f>ABS(J27-$P$30)</f>
        <v>12193</v>
      </c>
    </row>
    <row r="28" spans="1:18">
      <c r="A28" t="s">
        <v>19</v>
      </c>
      <c r="B28" t="s">
        <v>34</v>
      </c>
      <c r="C28" t="s">
        <v>35</v>
      </c>
      <c r="D28" t="s">
        <v>37</v>
      </c>
      <c r="F28" t="s">
        <v>87</v>
      </c>
      <c r="G28">
        <v>30560</v>
      </c>
      <c r="H28">
        <v>33.92</v>
      </c>
      <c r="I28">
        <v>72.25</v>
      </c>
      <c r="J28">
        <v>75000</v>
      </c>
      <c r="K28">
        <v>27</v>
      </c>
      <c r="Q28">
        <f t="shared" ref="Q28:Q30" si="3">ABS(J28-$P$30)</f>
        <v>1293</v>
      </c>
    </row>
    <row r="29" spans="1:18">
      <c r="A29" t="s">
        <v>42</v>
      </c>
      <c r="B29" t="s">
        <v>33</v>
      </c>
      <c r="C29" t="s">
        <v>16</v>
      </c>
      <c r="D29" t="s">
        <v>17</v>
      </c>
      <c r="F29" t="s">
        <v>87</v>
      </c>
      <c r="G29">
        <v>6</v>
      </c>
      <c r="H29">
        <v>30.638999999999999</v>
      </c>
      <c r="I29">
        <v>67.350999999999999</v>
      </c>
      <c r="J29">
        <v>75320</v>
      </c>
      <c r="K29">
        <v>28</v>
      </c>
      <c r="Q29">
        <f t="shared" si="3"/>
        <v>973</v>
      </c>
    </row>
    <row r="30" spans="1:18">
      <c r="A30" t="s">
        <v>42</v>
      </c>
      <c r="B30" t="s">
        <v>34</v>
      </c>
      <c r="C30" t="s">
        <v>35</v>
      </c>
      <c r="D30" t="s">
        <v>40</v>
      </c>
      <c r="F30" t="s">
        <v>87</v>
      </c>
      <c r="G30">
        <v>165900</v>
      </c>
      <c r="H30">
        <v>30.74</v>
      </c>
      <c r="I30">
        <v>72.63</v>
      </c>
      <c r="J30" s="9">
        <v>90752</v>
      </c>
      <c r="K30" s="10">
        <v>29</v>
      </c>
      <c r="L30" s="10">
        <v>4</v>
      </c>
      <c r="M30" s="10">
        <f>4/41</f>
        <v>9.7560975609756101E-2</v>
      </c>
      <c r="N30" s="10">
        <v>90752</v>
      </c>
      <c r="O30" s="10">
        <v>64100</v>
      </c>
      <c r="P30" s="10">
        <f>AVERAGE(J27:J30)</f>
        <v>76293</v>
      </c>
      <c r="Q30" s="10">
        <f t="shared" si="3"/>
        <v>14459</v>
      </c>
      <c r="R30" s="10">
        <f>AVERAGE(Q27:Q30)</f>
        <v>7229.5</v>
      </c>
    </row>
    <row r="31" spans="1:18">
      <c r="A31" t="s">
        <v>0</v>
      </c>
      <c r="B31" t="s">
        <v>33</v>
      </c>
      <c r="C31" t="s">
        <v>16</v>
      </c>
      <c r="D31" t="s">
        <v>17</v>
      </c>
      <c r="F31" t="s">
        <v>87</v>
      </c>
      <c r="G31">
        <v>6</v>
      </c>
      <c r="H31">
        <v>33.106000000000002</v>
      </c>
      <c r="I31">
        <v>73.766000000000005</v>
      </c>
      <c r="J31">
        <v>130398</v>
      </c>
      <c r="K31">
        <v>30</v>
      </c>
      <c r="Q31">
        <f>ABS(J31-$P$42)</f>
        <v>1613534.75</v>
      </c>
    </row>
    <row r="32" spans="1:18">
      <c r="A32" t="s">
        <v>58</v>
      </c>
      <c r="B32" t="s">
        <v>33</v>
      </c>
      <c r="C32" t="s">
        <v>16</v>
      </c>
      <c r="D32" t="s">
        <v>17</v>
      </c>
      <c r="F32" t="s">
        <v>87</v>
      </c>
      <c r="G32">
        <v>6</v>
      </c>
      <c r="H32">
        <v>35.414000000000001</v>
      </c>
      <c r="I32">
        <v>74.515000000000001</v>
      </c>
      <c r="J32">
        <v>140782</v>
      </c>
      <c r="K32">
        <v>31</v>
      </c>
      <c r="Q32">
        <f t="shared" ref="Q32:Q42" si="4">ABS(J32-$P$42)</f>
        <v>1603150.75</v>
      </c>
    </row>
    <row r="33" spans="1:18">
      <c r="A33" t="s">
        <v>61</v>
      </c>
      <c r="B33" t="s">
        <v>33</v>
      </c>
      <c r="C33" t="s">
        <v>16</v>
      </c>
      <c r="D33" t="s">
        <v>17</v>
      </c>
      <c r="F33" t="s">
        <v>87</v>
      </c>
      <c r="G33">
        <v>8</v>
      </c>
      <c r="H33">
        <v>26.951000000000001</v>
      </c>
      <c r="I33">
        <v>65.500900000000001</v>
      </c>
      <c r="J33">
        <v>185749</v>
      </c>
      <c r="K33">
        <v>32</v>
      </c>
      <c r="Q33">
        <f t="shared" si="4"/>
        <v>1558183.75</v>
      </c>
    </row>
    <row r="34" spans="1:18">
      <c r="A34" t="s">
        <v>42</v>
      </c>
      <c r="B34" t="s">
        <v>34</v>
      </c>
      <c r="C34" t="s">
        <v>35</v>
      </c>
      <c r="D34" t="s">
        <v>40</v>
      </c>
      <c r="F34" t="s">
        <v>87</v>
      </c>
      <c r="G34">
        <v>32490</v>
      </c>
      <c r="H34">
        <v>33.92</v>
      </c>
      <c r="I34">
        <v>71.7</v>
      </c>
      <c r="J34">
        <v>200012</v>
      </c>
      <c r="K34">
        <v>33</v>
      </c>
      <c r="Q34">
        <f t="shared" si="4"/>
        <v>1543920.75</v>
      </c>
    </row>
    <row r="35" spans="1:18">
      <c r="A35" t="s">
        <v>51</v>
      </c>
      <c r="B35" t="s">
        <v>33</v>
      </c>
      <c r="C35" t="s">
        <v>16</v>
      </c>
      <c r="D35" t="s">
        <v>17</v>
      </c>
      <c r="F35" t="s">
        <v>87</v>
      </c>
      <c r="G35">
        <v>6</v>
      </c>
      <c r="H35">
        <v>38.993000000000002</v>
      </c>
      <c r="I35">
        <v>70.423000000000002</v>
      </c>
      <c r="J35">
        <v>204794</v>
      </c>
      <c r="K35">
        <v>34</v>
      </c>
      <c r="Q35">
        <f t="shared" si="4"/>
        <v>1539138.75</v>
      </c>
    </row>
    <row r="36" spans="1:18">
      <c r="A36" t="s">
        <v>30</v>
      </c>
      <c r="B36" t="s">
        <v>33</v>
      </c>
      <c r="C36" t="s">
        <v>16</v>
      </c>
      <c r="D36" t="s">
        <v>17</v>
      </c>
      <c r="F36" t="s">
        <v>87</v>
      </c>
      <c r="G36">
        <v>8</v>
      </c>
      <c r="H36">
        <v>36.5244</v>
      </c>
      <c r="I36">
        <v>70.367599999999996</v>
      </c>
      <c r="J36">
        <v>502590</v>
      </c>
      <c r="K36">
        <v>35</v>
      </c>
      <c r="Q36">
        <f t="shared" si="4"/>
        <v>1241342.75</v>
      </c>
    </row>
    <row r="37" spans="1:18">
      <c r="A37" t="s">
        <v>57</v>
      </c>
      <c r="B37" t="s">
        <v>33</v>
      </c>
      <c r="C37" t="s">
        <v>16</v>
      </c>
      <c r="D37" t="s">
        <v>17</v>
      </c>
      <c r="F37" t="s">
        <v>87</v>
      </c>
      <c r="G37">
        <v>8</v>
      </c>
      <c r="H37">
        <v>23.419</v>
      </c>
      <c r="I37">
        <v>70.231999999999999</v>
      </c>
      <c r="J37">
        <v>914292</v>
      </c>
      <c r="K37">
        <v>36</v>
      </c>
      <c r="Q37">
        <f t="shared" si="4"/>
        <v>829640.75</v>
      </c>
    </row>
    <row r="38" spans="1:18">
      <c r="A38" t="s">
        <v>61</v>
      </c>
      <c r="B38" t="s">
        <v>34</v>
      </c>
      <c r="C38" t="s">
        <v>35</v>
      </c>
      <c r="D38" t="s">
        <v>40</v>
      </c>
      <c r="F38" t="s">
        <v>87</v>
      </c>
      <c r="G38">
        <v>462763</v>
      </c>
      <c r="H38">
        <v>28.740400000000001</v>
      </c>
      <c r="I38">
        <v>69.11</v>
      </c>
      <c r="J38">
        <v>1497725</v>
      </c>
      <c r="K38">
        <v>37</v>
      </c>
      <c r="Q38">
        <f t="shared" si="4"/>
        <v>246207.75</v>
      </c>
    </row>
    <row r="39" spans="1:18">
      <c r="A39" t="s">
        <v>30</v>
      </c>
      <c r="B39" t="s">
        <v>34</v>
      </c>
      <c r="C39" t="s">
        <v>35</v>
      </c>
      <c r="F39" t="s">
        <v>87</v>
      </c>
      <c r="G39">
        <v>137040</v>
      </c>
      <c r="H39">
        <v>34.343200000000003</v>
      </c>
      <c r="I39">
        <v>72.27</v>
      </c>
      <c r="J39">
        <v>1572423</v>
      </c>
      <c r="K39">
        <v>38</v>
      </c>
      <c r="Q39">
        <f t="shared" si="4"/>
        <v>171509.75</v>
      </c>
    </row>
    <row r="40" spans="1:18">
      <c r="A40" t="s">
        <v>45</v>
      </c>
      <c r="B40" t="s">
        <v>34</v>
      </c>
      <c r="C40" t="s">
        <v>35</v>
      </c>
      <c r="D40" t="s">
        <v>40</v>
      </c>
      <c r="F40" t="s">
        <v>87</v>
      </c>
      <c r="G40">
        <v>23036</v>
      </c>
      <c r="H40">
        <v>28.04</v>
      </c>
      <c r="I40">
        <v>68.77</v>
      </c>
      <c r="J40">
        <v>5049364</v>
      </c>
      <c r="K40">
        <v>39</v>
      </c>
      <c r="Q40">
        <f t="shared" si="4"/>
        <v>3305431.25</v>
      </c>
    </row>
    <row r="41" spans="1:18">
      <c r="A41" t="s">
        <v>60</v>
      </c>
      <c r="B41" t="s">
        <v>33</v>
      </c>
      <c r="C41" t="s">
        <v>16</v>
      </c>
      <c r="D41" t="s">
        <v>17</v>
      </c>
      <c r="F41" t="s">
        <v>87</v>
      </c>
      <c r="G41">
        <v>8</v>
      </c>
      <c r="H41">
        <v>34.539000000000001</v>
      </c>
      <c r="I41">
        <v>73.587999999999994</v>
      </c>
      <c r="J41">
        <v>5128309</v>
      </c>
      <c r="K41">
        <v>40</v>
      </c>
      <c r="Q41">
        <f t="shared" si="4"/>
        <v>3384376.25</v>
      </c>
    </row>
    <row r="42" spans="1:18">
      <c r="A42" t="s">
        <v>44</v>
      </c>
      <c r="B42" t="s">
        <v>34</v>
      </c>
      <c r="C42" t="s">
        <v>35</v>
      </c>
      <c r="D42" t="s">
        <v>40</v>
      </c>
      <c r="F42" t="s">
        <v>87</v>
      </c>
      <c r="G42">
        <v>32667</v>
      </c>
      <c r="H42">
        <v>25.012</v>
      </c>
      <c r="I42">
        <v>69.069999999999993</v>
      </c>
      <c r="J42" s="10">
        <v>5400755</v>
      </c>
      <c r="K42" s="10">
        <v>41</v>
      </c>
      <c r="L42" s="10">
        <v>5</v>
      </c>
      <c r="M42" s="10">
        <f>12/41</f>
        <v>0.29268292682926828</v>
      </c>
      <c r="N42" s="10">
        <v>5400755</v>
      </c>
      <c r="O42" s="10">
        <v>130398</v>
      </c>
      <c r="P42" s="10">
        <f>AVERAGE(J31:J42)</f>
        <v>1743932.75</v>
      </c>
      <c r="Q42" s="10">
        <f t="shared" si="4"/>
        <v>3656822.25</v>
      </c>
      <c r="R42" s="10">
        <f>AVERAGE(Q31:Q42)</f>
        <v>1724438.2916666667</v>
      </c>
    </row>
    <row r="43" spans="1:18">
      <c r="A43" s="1"/>
      <c r="B43" s="1"/>
      <c r="C43" s="1"/>
      <c r="D43" s="1"/>
      <c r="E43" s="1"/>
      <c r="F43" s="1"/>
    </row>
    <row r="44" spans="1:18">
      <c r="A44" s="1"/>
      <c r="B44" s="1"/>
      <c r="C44" s="1"/>
      <c r="D44" s="1"/>
      <c r="E44" s="1"/>
      <c r="F44" s="1"/>
    </row>
    <row r="45" spans="1:18">
      <c r="A45" s="1"/>
      <c r="B45" s="1"/>
      <c r="C45" s="1"/>
      <c r="D45" s="1"/>
      <c r="E45" s="1"/>
      <c r="F45" s="1"/>
    </row>
    <row r="46" spans="1:18">
      <c r="A46" s="1"/>
      <c r="B46" s="1"/>
      <c r="C46" s="1"/>
      <c r="D46" s="1"/>
      <c r="E46" s="1"/>
      <c r="F46" s="1"/>
    </row>
    <row r="47" spans="1:18">
      <c r="A47" s="1"/>
      <c r="B47" s="1"/>
      <c r="C47" s="1"/>
      <c r="D47" s="1"/>
      <c r="E47" s="1"/>
      <c r="F47" s="1"/>
    </row>
    <row r="48" spans="1:18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</sheetData>
  <sortState ref="A2:J42">
    <sortCondition ref="J2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"/>
  <sheetViews>
    <sheetView tabSelected="1" topLeftCell="A67" zoomScaleNormal="100" workbookViewId="0">
      <selection activeCell="V82" sqref="V82"/>
    </sheetView>
  </sheetViews>
  <sheetFormatPr defaultRowHeight="14.4"/>
  <cols>
    <col min="2" max="2" width="9" hidden="1" customWidth="1"/>
    <col min="3" max="3" width="12.6640625" bestFit="1" customWidth="1"/>
    <col min="4" max="4" width="12.6640625" hidden="1" customWidth="1"/>
    <col min="5" max="5" width="5" hidden="1" customWidth="1"/>
    <col min="6" max="6" width="7.44140625" bestFit="1" customWidth="1"/>
    <col min="7" max="7" width="12.44140625" hidden="1" customWidth="1"/>
    <col min="10" max="10" width="12.6640625" bestFit="1" customWidth="1"/>
    <col min="13" max="13" width="19.5546875" bestFit="1" customWidth="1"/>
    <col min="17" max="17" width="16.88671875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19</v>
      </c>
      <c r="B2" t="s">
        <v>34</v>
      </c>
      <c r="C2" t="s">
        <v>35</v>
      </c>
      <c r="D2" t="s">
        <v>40</v>
      </c>
      <c r="F2" t="s">
        <v>88</v>
      </c>
      <c r="G2">
        <v>35730</v>
      </c>
      <c r="H2">
        <v>11.47</v>
      </c>
      <c r="I2">
        <v>77.849999999999994</v>
      </c>
      <c r="J2">
        <v>8</v>
      </c>
      <c r="K2">
        <v>1</v>
      </c>
      <c r="Q2">
        <f>ABS(J2-P6)</f>
        <v>115.6</v>
      </c>
    </row>
    <row r="3" spans="1:18">
      <c r="A3" t="s">
        <v>30</v>
      </c>
      <c r="B3" t="s">
        <v>33</v>
      </c>
      <c r="C3" t="s">
        <v>16</v>
      </c>
      <c r="D3" t="s">
        <v>17</v>
      </c>
      <c r="F3" t="s">
        <v>88</v>
      </c>
      <c r="G3">
        <v>8</v>
      </c>
      <c r="H3">
        <v>36.5244</v>
      </c>
      <c r="I3">
        <v>70.367599999999996</v>
      </c>
      <c r="J3">
        <v>10</v>
      </c>
      <c r="K3">
        <v>2</v>
      </c>
      <c r="Q3">
        <f>ABS(J3-P6)</f>
        <v>113.6</v>
      </c>
    </row>
    <row r="4" spans="1:18">
      <c r="A4" t="s">
        <v>58</v>
      </c>
      <c r="B4" t="s">
        <v>33</v>
      </c>
      <c r="C4" t="s">
        <v>16</v>
      </c>
      <c r="D4" t="s">
        <v>17</v>
      </c>
      <c r="F4" t="s">
        <v>88</v>
      </c>
      <c r="G4">
        <v>7</v>
      </c>
      <c r="H4">
        <v>13.036</v>
      </c>
      <c r="I4">
        <v>93.067999999999998</v>
      </c>
      <c r="J4">
        <v>200</v>
      </c>
      <c r="K4">
        <v>3</v>
      </c>
      <c r="Q4">
        <f>ABS(J4-P6)</f>
        <v>76.400000000000006</v>
      </c>
    </row>
    <row r="5" spans="1:18">
      <c r="A5" t="s">
        <v>45</v>
      </c>
      <c r="B5" t="s">
        <v>34</v>
      </c>
      <c r="C5" t="s">
        <v>35</v>
      </c>
      <c r="D5" t="s">
        <v>40</v>
      </c>
      <c r="F5" t="s">
        <v>88</v>
      </c>
      <c r="G5">
        <v>37710</v>
      </c>
      <c r="H5">
        <v>31.3</v>
      </c>
      <c r="I5">
        <v>76.849999999999994</v>
      </c>
      <c r="J5">
        <v>200</v>
      </c>
      <c r="K5">
        <v>4</v>
      </c>
      <c r="Q5">
        <f>ABS(J5-P6)</f>
        <v>76.400000000000006</v>
      </c>
    </row>
    <row r="6" spans="1:18">
      <c r="A6" t="s">
        <v>30</v>
      </c>
      <c r="B6" t="s">
        <v>34</v>
      </c>
      <c r="C6" t="s">
        <v>35</v>
      </c>
      <c r="D6" t="s">
        <v>37</v>
      </c>
      <c r="F6" t="s">
        <v>88</v>
      </c>
      <c r="G6">
        <v>14179</v>
      </c>
      <c r="H6">
        <v>10.7121</v>
      </c>
      <c r="I6">
        <v>79.180000000000007</v>
      </c>
      <c r="J6" s="9">
        <v>200</v>
      </c>
      <c r="K6" s="10">
        <v>5</v>
      </c>
      <c r="L6" s="10">
        <v>1</v>
      </c>
      <c r="M6" s="10">
        <f>K6/K72</f>
        <v>7.0422535211267609E-2</v>
      </c>
      <c r="N6" s="10">
        <v>200</v>
      </c>
      <c r="O6" s="10">
        <v>8</v>
      </c>
      <c r="P6" s="10">
        <f>AVERAGE(J2:J6)</f>
        <v>123.6</v>
      </c>
      <c r="Q6" s="10">
        <f>ABS(J6-P6)</f>
        <v>76.400000000000006</v>
      </c>
      <c r="R6" s="10">
        <f>AVERAGE(Q2:Q6)</f>
        <v>91.679999999999993</v>
      </c>
    </row>
    <row r="7" spans="1:18">
      <c r="A7" t="s">
        <v>53</v>
      </c>
      <c r="B7" t="s">
        <v>33</v>
      </c>
      <c r="C7" t="s">
        <v>16</v>
      </c>
      <c r="D7" t="s">
        <v>17</v>
      </c>
      <c r="F7" t="s">
        <v>88</v>
      </c>
      <c r="G7">
        <v>5</v>
      </c>
      <c r="H7">
        <v>18.12</v>
      </c>
      <c r="I7">
        <v>76.533000000000001</v>
      </c>
      <c r="J7">
        <v>525</v>
      </c>
      <c r="K7">
        <v>6</v>
      </c>
      <c r="Q7">
        <f>ABS(J7-P14)</f>
        <v>1377.125</v>
      </c>
    </row>
    <row r="8" spans="1:18">
      <c r="A8" t="s">
        <v>30</v>
      </c>
      <c r="B8" t="s">
        <v>33</v>
      </c>
      <c r="C8" t="s">
        <v>16</v>
      </c>
      <c r="D8" t="s">
        <v>17</v>
      </c>
      <c r="F8" t="s">
        <v>88</v>
      </c>
      <c r="G8">
        <v>8</v>
      </c>
      <c r="H8">
        <v>28.230499999999999</v>
      </c>
      <c r="I8">
        <v>84.731399999999994</v>
      </c>
      <c r="J8">
        <v>560</v>
      </c>
      <c r="K8">
        <v>7</v>
      </c>
      <c r="Q8">
        <f>ABS(J8-P14)</f>
        <v>1342.125</v>
      </c>
    </row>
    <row r="9" spans="1:18">
      <c r="A9" t="s">
        <v>39</v>
      </c>
      <c r="B9" t="s">
        <v>34</v>
      </c>
      <c r="C9" t="s">
        <v>35</v>
      </c>
      <c r="D9" t="s">
        <v>40</v>
      </c>
      <c r="F9" t="s">
        <v>88</v>
      </c>
      <c r="H9">
        <v>34.61</v>
      </c>
      <c r="I9">
        <v>73.2</v>
      </c>
      <c r="J9">
        <v>800</v>
      </c>
      <c r="K9">
        <v>8</v>
      </c>
      <c r="Q9">
        <f>ABS(J9-P14)</f>
        <v>1102.125</v>
      </c>
    </row>
    <row r="10" spans="1:18">
      <c r="A10" t="s">
        <v>45</v>
      </c>
      <c r="B10" t="s">
        <v>34</v>
      </c>
      <c r="C10" t="s">
        <v>35</v>
      </c>
      <c r="D10" t="s">
        <v>40</v>
      </c>
      <c r="F10" t="s">
        <v>88</v>
      </c>
      <c r="G10">
        <v>31390</v>
      </c>
      <c r="H10">
        <v>30.113499999999998</v>
      </c>
      <c r="I10">
        <v>78.849999999999994</v>
      </c>
      <c r="J10">
        <v>1200</v>
      </c>
      <c r="K10">
        <v>9</v>
      </c>
      <c r="Q10">
        <f>ABS(J10-P14)</f>
        <v>702.125</v>
      </c>
    </row>
    <row r="11" spans="1:18">
      <c r="A11" t="s">
        <v>30</v>
      </c>
      <c r="B11" t="s">
        <v>34</v>
      </c>
      <c r="C11" t="s">
        <v>35</v>
      </c>
      <c r="D11" t="s">
        <v>37</v>
      </c>
      <c r="F11" t="s">
        <v>88</v>
      </c>
      <c r="G11">
        <v>70288</v>
      </c>
      <c r="H11">
        <v>33.176699999999997</v>
      </c>
      <c r="I11">
        <v>76.41</v>
      </c>
      <c r="J11">
        <v>2122</v>
      </c>
      <c r="K11">
        <v>10</v>
      </c>
      <c r="Q11">
        <f>ABS(J11-P14)</f>
        <v>219.875</v>
      </c>
    </row>
    <row r="12" spans="1:18">
      <c r="A12" t="s">
        <v>31</v>
      </c>
      <c r="B12" t="s">
        <v>34</v>
      </c>
      <c r="C12" t="s">
        <v>35</v>
      </c>
      <c r="F12" t="s">
        <v>88</v>
      </c>
      <c r="G12">
        <v>137435</v>
      </c>
      <c r="H12">
        <v>17.654</v>
      </c>
      <c r="I12">
        <v>80.34</v>
      </c>
      <c r="J12">
        <v>3000</v>
      </c>
      <c r="K12">
        <v>11</v>
      </c>
      <c r="Q12">
        <f>ABS(J12-P14)</f>
        <v>1097.875</v>
      </c>
    </row>
    <row r="13" spans="1:18">
      <c r="A13" t="s">
        <v>48</v>
      </c>
      <c r="B13" t="s">
        <v>33</v>
      </c>
      <c r="C13" t="s">
        <v>16</v>
      </c>
      <c r="D13" t="s">
        <v>17</v>
      </c>
      <c r="F13" t="s">
        <v>88</v>
      </c>
      <c r="G13">
        <v>6</v>
      </c>
      <c r="H13">
        <v>26.780999999999999</v>
      </c>
      <c r="I13">
        <v>92.456999999999994</v>
      </c>
      <c r="J13">
        <v>3010</v>
      </c>
      <c r="K13">
        <v>12</v>
      </c>
      <c r="Q13">
        <f>ABS(J13-P14)</f>
        <v>1107.875</v>
      </c>
    </row>
    <row r="14" spans="1:18">
      <c r="A14" t="s">
        <v>36</v>
      </c>
      <c r="B14" t="s">
        <v>34</v>
      </c>
      <c r="C14" t="s">
        <v>35</v>
      </c>
      <c r="D14" t="s">
        <v>37</v>
      </c>
      <c r="F14" t="s">
        <v>88</v>
      </c>
      <c r="G14">
        <v>50536</v>
      </c>
      <c r="H14">
        <v>10.489000000000001</v>
      </c>
      <c r="I14">
        <v>79.004000000000005</v>
      </c>
      <c r="J14" s="9">
        <v>4000</v>
      </c>
      <c r="K14" s="10">
        <v>13</v>
      </c>
      <c r="L14" s="10">
        <v>2</v>
      </c>
      <c r="M14" s="10">
        <f>(K14-K6)/71</f>
        <v>0.11267605633802817</v>
      </c>
      <c r="N14" s="10">
        <v>4000</v>
      </c>
      <c r="O14" s="10">
        <v>525</v>
      </c>
      <c r="P14" s="10">
        <f>AVERAGE(J7:J14)</f>
        <v>1902.125</v>
      </c>
      <c r="Q14" s="10">
        <f>ABS(J14-P14)</f>
        <v>2097.875</v>
      </c>
      <c r="R14" s="10">
        <f>AVERAGE(Q7:Q14)</f>
        <v>1130.875</v>
      </c>
    </row>
    <row r="15" spans="1:18">
      <c r="A15" t="s">
        <v>39</v>
      </c>
      <c r="B15" t="s">
        <v>34</v>
      </c>
      <c r="C15" t="s">
        <v>35</v>
      </c>
      <c r="D15" t="s">
        <v>40</v>
      </c>
      <c r="F15" t="s">
        <v>88</v>
      </c>
      <c r="G15">
        <v>170100</v>
      </c>
      <c r="H15">
        <v>22.41</v>
      </c>
      <c r="I15">
        <v>71.31</v>
      </c>
      <c r="J15">
        <v>8400</v>
      </c>
      <c r="K15">
        <v>14</v>
      </c>
      <c r="Q15">
        <f>ABS(J15-$P$34)</f>
        <v>12475.55</v>
      </c>
    </row>
    <row r="16" spans="1:18">
      <c r="A16" t="s">
        <v>30</v>
      </c>
      <c r="B16" t="s">
        <v>34</v>
      </c>
      <c r="C16" t="s">
        <v>35</v>
      </c>
      <c r="D16" t="s">
        <v>40</v>
      </c>
      <c r="F16" t="s">
        <v>88</v>
      </c>
      <c r="G16">
        <v>43782</v>
      </c>
      <c r="H16">
        <v>21.8734</v>
      </c>
      <c r="I16">
        <v>70.760000000000005</v>
      </c>
      <c r="J16">
        <v>9000</v>
      </c>
      <c r="K16">
        <v>15</v>
      </c>
      <c r="Q16">
        <f t="shared" ref="Q16:Q34" si="0">ABS(J16-$P$34)</f>
        <v>11875.55</v>
      </c>
    </row>
    <row r="17" spans="1:17">
      <c r="A17" t="s">
        <v>30</v>
      </c>
      <c r="B17" t="s">
        <v>34</v>
      </c>
      <c r="C17" t="s">
        <v>70</v>
      </c>
      <c r="D17" t="s">
        <v>70</v>
      </c>
      <c r="F17" t="s">
        <v>88</v>
      </c>
      <c r="H17">
        <v>26.919499999999999</v>
      </c>
      <c r="I17">
        <v>93.87</v>
      </c>
      <c r="J17">
        <v>9000</v>
      </c>
      <c r="K17">
        <v>16</v>
      </c>
      <c r="Q17">
        <f t="shared" si="0"/>
        <v>11875.55</v>
      </c>
    </row>
    <row r="18" spans="1:17">
      <c r="A18" t="s">
        <v>41</v>
      </c>
      <c r="B18" t="s">
        <v>34</v>
      </c>
      <c r="C18" t="s">
        <v>35</v>
      </c>
      <c r="D18" t="s">
        <v>40</v>
      </c>
      <c r="F18" t="s">
        <v>88</v>
      </c>
      <c r="G18">
        <v>106600</v>
      </c>
      <c r="H18">
        <v>21.03</v>
      </c>
      <c r="I18">
        <v>77.52</v>
      </c>
      <c r="J18">
        <v>10000</v>
      </c>
      <c r="K18">
        <v>17</v>
      </c>
      <c r="Q18">
        <f t="shared" si="0"/>
        <v>10875.55</v>
      </c>
    </row>
    <row r="19" spans="1:17">
      <c r="A19" t="s">
        <v>42</v>
      </c>
      <c r="B19" t="s">
        <v>34</v>
      </c>
      <c r="C19" t="s">
        <v>35</v>
      </c>
      <c r="F19" t="s">
        <v>88</v>
      </c>
      <c r="G19">
        <v>144300</v>
      </c>
      <c r="H19">
        <v>10.76</v>
      </c>
      <c r="I19">
        <v>78.72</v>
      </c>
      <c r="J19">
        <v>10278</v>
      </c>
      <c r="K19">
        <v>18</v>
      </c>
      <c r="Q19">
        <f>ABS(J19-$P$34)</f>
        <v>10597.55</v>
      </c>
    </row>
    <row r="20" spans="1:17">
      <c r="A20" t="s">
        <v>39</v>
      </c>
      <c r="B20" t="s">
        <v>34</v>
      </c>
      <c r="C20" t="s">
        <v>35</v>
      </c>
      <c r="D20" t="s">
        <v>40</v>
      </c>
      <c r="F20" t="s">
        <v>88</v>
      </c>
      <c r="G20">
        <v>42690</v>
      </c>
      <c r="H20">
        <v>10.54</v>
      </c>
      <c r="I20">
        <v>76.05</v>
      </c>
      <c r="J20">
        <v>10800</v>
      </c>
      <c r="K20">
        <v>19</v>
      </c>
      <c r="Q20">
        <f t="shared" si="0"/>
        <v>10075.549999999999</v>
      </c>
    </row>
    <row r="21" spans="1:17">
      <c r="A21" t="s">
        <v>31</v>
      </c>
      <c r="B21" t="s">
        <v>33</v>
      </c>
      <c r="C21" t="s">
        <v>16</v>
      </c>
      <c r="D21" t="s">
        <v>17</v>
      </c>
      <c r="F21" t="s">
        <v>88</v>
      </c>
      <c r="G21">
        <v>7</v>
      </c>
      <c r="H21">
        <v>24.803999999999998</v>
      </c>
      <c r="I21">
        <v>93.65</v>
      </c>
      <c r="J21">
        <v>10808</v>
      </c>
      <c r="K21">
        <v>20</v>
      </c>
      <c r="Q21">
        <f t="shared" si="0"/>
        <v>10067.549999999999</v>
      </c>
    </row>
    <row r="22" spans="1:17">
      <c r="A22" t="s">
        <v>44</v>
      </c>
      <c r="B22" t="s">
        <v>34</v>
      </c>
      <c r="C22" t="s">
        <v>35</v>
      </c>
      <c r="D22" t="s">
        <v>40</v>
      </c>
      <c r="F22" t="s">
        <v>88</v>
      </c>
      <c r="G22">
        <v>50117</v>
      </c>
      <c r="H22">
        <v>26.59</v>
      </c>
      <c r="I22">
        <v>92.18</v>
      </c>
      <c r="J22">
        <v>11000</v>
      </c>
      <c r="K22">
        <v>21</v>
      </c>
      <c r="Q22">
        <f t="shared" si="0"/>
        <v>9875.5499999999993</v>
      </c>
    </row>
    <row r="23" spans="1:17">
      <c r="A23" t="s">
        <v>43</v>
      </c>
      <c r="B23" t="s">
        <v>34</v>
      </c>
      <c r="C23" t="s">
        <v>35</v>
      </c>
      <c r="D23" t="s">
        <v>40</v>
      </c>
      <c r="F23" t="s">
        <v>88</v>
      </c>
      <c r="G23">
        <v>10843</v>
      </c>
      <c r="H23">
        <v>25.965</v>
      </c>
      <c r="I23">
        <v>76.05</v>
      </c>
      <c r="J23">
        <v>12500</v>
      </c>
      <c r="K23">
        <v>22</v>
      </c>
      <c r="Q23">
        <f t="shared" si="0"/>
        <v>8375.5499999999993</v>
      </c>
    </row>
    <row r="24" spans="1:17">
      <c r="A24" t="s">
        <v>43</v>
      </c>
      <c r="B24" t="s">
        <v>34</v>
      </c>
      <c r="C24" t="s">
        <v>35</v>
      </c>
      <c r="D24" t="s">
        <v>37</v>
      </c>
      <c r="F24" t="s">
        <v>88</v>
      </c>
      <c r="G24">
        <v>145000</v>
      </c>
      <c r="H24">
        <v>33.53</v>
      </c>
      <c r="I24">
        <v>76.12</v>
      </c>
      <c r="J24">
        <v>12725</v>
      </c>
      <c r="K24">
        <v>23</v>
      </c>
      <c r="Q24">
        <f t="shared" si="0"/>
        <v>8150.5499999999993</v>
      </c>
    </row>
    <row r="25" spans="1:17">
      <c r="A25" t="s">
        <v>39</v>
      </c>
      <c r="B25" t="s">
        <v>34</v>
      </c>
      <c r="C25" t="s">
        <v>35</v>
      </c>
      <c r="D25" t="s">
        <v>37</v>
      </c>
      <c r="F25" t="s">
        <v>88</v>
      </c>
      <c r="H25">
        <v>32.89</v>
      </c>
      <c r="I25">
        <v>73.88</v>
      </c>
      <c r="J25">
        <v>15000</v>
      </c>
      <c r="K25">
        <v>24</v>
      </c>
      <c r="Q25">
        <f t="shared" si="0"/>
        <v>5875.5499999999993</v>
      </c>
    </row>
    <row r="26" spans="1:17">
      <c r="A26" t="s">
        <v>41</v>
      </c>
      <c r="B26" t="s">
        <v>34</v>
      </c>
      <c r="C26" t="s">
        <v>35</v>
      </c>
      <c r="D26" t="s">
        <v>40</v>
      </c>
      <c r="F26" t="s">
        <v>88</v>
      </c>
      <c r="G26">
        <v>191400</v>
      </c>
      <c r="H26">
        <v>31.24</v>
      </c>
      <c r="I26">
        <v>76.53</v>
      </c>
      <c r="J26">
        <v>15000</v>
      </c>
      <c r="K26">
        <v>25</v>
      </c>
      <c r="Q26">
        <f t="shared" si="0"/>
        <v>5875.5499999999993</v>
      </c>
    </row>
    <row r="27" spans="1:17">
      <c r="A27" t="s">
        <v>30</v>
      </c>
      <c r="B27" t="s">
        <v>34</v>
      </c>
      <c r="C27" t="s">
        <v>35</v>
      </c>
      <c r="F27" t="s">
        <v>88</v>
      </c>
      <c r="G27">
        <v>69190</v>
      </c>
      <c r="H27">
        <v>26.894600000000001</v>
      </c>
      <c r="I27">
        <v>93.75</v>
      </c>
      <c r="J27">
        <v>18000</v>
      </c>
      <c r="K27">
        <v>26</v>
      </c>
      <c r="Q27">
        <f t="shared" si="0"/>
        <v>2875.5499999999993</v>
      </c>
    </row>
    <row r="28" spans="1:17">
      <c r="A28" t="s">
        <v>41</v>
      </c>
      <c r="B28" t="s">
        <v>34</v>
      </c>
      <c r="C28" t="s">
        <v>35</v>
      </c>
      <c r="D28" t="s">
        <v>40</v>
      </c>
      <c r="F28" t="s">
        <v>88</v>
      </c>
      <c r="G28">
        <v>90280</v>
      </c>
      <c r="H28">
        <v>15.71</v>
      </c>
      <c r="I28">
        <v>79.88</v>
      </c>
      <c r="J28">
        <v>20000</v>
      </c>
      <c r="K28">
        <v>27</v>
      </c>
      <c r="Q28">
        <f t="shared" si="0"/>
        <v>875.54999999999927</v>
      </c>
    </row>
    <row r="29" spans="1:17">
      <c r="A29" t="s">
        <v>53</v>
      </c>
      <c r="B29" t="s">
        <v>33</v>
      </c>
      <c r="C29" t="s">
        <v>16</v>
      </c>
      <c r="D29" t="s">
        <v>17</v>
      </c>
      <c r="F29" t="s">
        <v>88</v>
      </c>
      <c r="G29">
        <v>6</v>
      </c>
      <c r="H29">
        <v>16.399999999999999</v>
      </c>
      <c r="I29">
        <v>74.2</v>
      </c>
      <c r="J29">
        <v>30000</v>
      </c>
      <c r="K29">
        <v>28</v>
      </c>
      <c r="Q29">
        <f t="shared" si="0"/>
        <v>9124.4500000000007</v>
      </c>
    </row>
    <row r="30" spans="1:17">
      <c r="A30" t="s">
        <v>43</v>
      </c>
      <c r="B30" t="s">
        <v>34</v>
      </c>
      <c r="C30" t="s">
        <v>35</v>
      </c>
      <c r="D30" t="s">
        <v>40</v>
      </c>
      <c r="F30" t="s">
        <v>88</v>
      </c>
      <c r="G30">
        <v>12555</v>
      </c>
      <c r="H30">
        <v>26.234999999999999</v>
      </c>
      <c r="I30">
        <v>92.25</v>
      </c>
      <c r="J30">
        <v>30000</v>
      </c>
      <c r="K30">
        <v>29</v>
      </c>
      <c r="Q30">
        <f t="shared" si="0"/>
        <v>9124.4500000000007</v>
      </c>
    </row>
    <row r="31" spans="1:17">
      <c r="A31" t="s">
        <v>41</v>
      </c>
      <c r="B31" t="s">
        <v>34</v>
      </c>
      <c r="C31" t="s">
        <v>35</v>
      </c>
      <c r="D31" t="s">
        <v>40</v>
      </c>
      <c r="F31" t="s">
        <v>88</v>
      </c>
      <c r="G31">
        <v>21120</v>
      </c>
      <c r="H31">
        <v>10.39</v>
      </c>
      <c r="I31">
        <v>76.31</v>
      </c>
      <c r="J31">
        <v>35000</v>
      </c>
      <c r="K31">
        <v>30</v>
      </c>
      <c r="Q31">
        <f t="shared" si="0"/>
        <v>14124.45</v>
      </c>
    </row>
    <row r="32" spans="1:17">
      <c r="A32" t="s">
        <v>41</v>
      </c>
      <c r="B32" t="s">
        <v>34</v>
      </c>
      <c r="C32" t="s">
        <v>35</v>
      </c>
      <c r="D32" t="s">
        <v>40</v>
      </c>
      <c r="F32" t="s">
        <v>88</v>
      </c>
      <c r="G32">
        <v>74000</v>
      </c>
      <c r="H32">
        <v>20.05</v>
      </c>
      <c r="I32">
        <v>81.86</v>
      </c>
      <c r="J32">
        <v>50000</v>
      </c>
      <c r="K32">
        <v>31</v>
      </c>
      <c r="Q32">
        <f t="shared" si="0"/>
        <v>29124.45</v>
      </c>
    </row>
    <row r="33" spans="1:18">
      <c r="A33" t="s">
        <v>41</v>
      </c>
      <c r="B33" t="s">
        <v>34</v>
      </c>
      <c r="C33" t="s">
        <v>35</v>
      </c>
      <c r="D33" t="s">
        <v>40</v>
      </c>
      <c r="F33" t="s">
        <v>88</v>
      </c>
      <c r="G33">
        <v>76740</v>
      </c>
      <c r="H33">
        <v>12.73</v>
      </c>
      <c r="I33">
        <v>79.7</v>
      </c>
      <c r="J33">
        <v>50000</v>
      </c>
      <c r="K33">
        <v>32</v>
      </c>
      <c r="Q33">
        <f t="shared" si="0"/>
        <v>29124.45</v>
      </c>
    </row>
    <row r="34" spans="1:18">
      <c r="A34" t="s">
        <v>43</v>
      </c>
      <c r="B34" t="s">
        <v>34</v>
      </c>
      <c r="C34" t="s">
        <v>35</v>
      </c>
      <c r="D34" t="s">
        <v>40</v>
      </c>
      <c r="F34" t="s">
        <v>88</v>
      </c>
      <c r="G34">
        <v>63170</v>
      </c>
      <c r="H34">
        <v>15.22</v>
      </c>
      <c r="I34">
        <v>79.48</v>
      </c>
      <c r="J34" s="9">
        <v>50000</v>
      </c>
      <c r="K34" s="10">
        <v>33</v>
      </c>
      <c r="L34" s="10">
        <v>3</v>
      </c>
      <c r="M34" s="10">
        <f>(K34-K14)/71</f>
        <v>0.28169014084507044</v>
      </c>
      <c r="N34" s="10">
        <v>8400</v>
      </c>
      <c r="O34" s="10">
        <v>50000</v>
      </c>
      <c r="P34" s="10">
        <f>AVERAGE(J15:J34)</f>
        <v>20875.55</v>
      </c>
      <c r="Q34" s="10">
        <f t="shared" si="0"/>
        <v>29124.45</v>
      </c>
      <c r="R34" s="10">
        <f>AVERAGE(Q15:Q34)</f>
        <v>11974.670000000004</v>
      </c>
    </row>
    <row r="35" spans="1:18">
      <c r="A35" t="s">
        <v>51</v>
      </c>
      <c r="B35" t="s">
        <v>33</v>
      </c>
      <c r="C35" t="s">
        <v>16</v>
      </c>
      <c r="D35" t="s">
        <v>17</v>
      </c>
      <c r="F35" t="s">
        <v>88</v>
      </c>
      <c r="G35">
        <v>6</v>
      </c>
      <c r="H35">
        <v>30.78</v>
      </c>
      <c r="I35">
        <v>78.774000000000001</v>
      </c>
      <c r="J35">
        <v>54383</v>
      </c>
      <c r="K35">
        <v>34</v>
      </c>
      <c r="Q35">
        <f>ABS(J35-$P$39)</f>
        <v>20963.600000000006</v>
      </c>
    </row>
    <row r="36" spans="1:18">
      <c r="A36" t="s">
        <v>61</v>
      </c>
      <c r="B36" t="s">
        <v>33</v>
      </c>
      <c r="C36" t="s">
        <v>16</v>
      </c>
      <c r="D36" t="s">
        <v>17</v>
      </c>
      <c r="F36" t="s">
        <v>88</v>
      </c>
      <c r="G36">
        <v>6</v>
      </c>
      <c r="H36">
        <v>33.061</v>
      </c>
      <c r="I36">
        <v>75.863</v>
      </c>
      <c r="J36">
        <v>59350</v>
      </c>
      <c r="K36">
        <v>35</v>
      </c>
      <c r="Q36">
        <f t="shared" ref="Q36:Q39" si="1">ABS(J36-$P$39)</f>
        <v>15996.600000000006</v>
      </c>
    </row>
    <row r="37" spans="1:18">
      <c r="A37" t="s">
        <v>41</v>
      </c>
      <c r="B37" t="s">
        <v>34</v>
      </c>
      <c r="C37" t="s">
        <v>35</v>
      </c>
      <c r="D37" t="s">
        <v>40</v>
      </c>
      <c r="F37" t="s">
        <v>88</v>
      </c>
      <c r="G37">
        <v>61700</v>
      </c>
      <c r="H37">
        <v>22.02</v>
      </c>
      <c r="I37">
        <v>72.25</v>
      </c>
      <c r="J37">
        <v>63000</v>
      </c>
      <c r="K37">
        <v>36</v>
      </c>
      <c r="Q37">
        <f t="shared" si="1"/>
        <v>12346.600000000006</v>
      </c>
    </row>
    <row r="38" spans="1:18">
      <c r="A38" t="s">
        <v>39</v>
      </c>
      <c r="B38" t="s">
        <v>34</v>
      </c>
      <c r="C38" t="s">
        <v>35</v>
      </c>
      <c r="D38" t="s">
        <v>40</v>
      </c>
      <c r="F38" t="s">
        <v>88</v>
      </c>
      <c r="G38">
        <v>32700</v>
      </c>
      <c r="H38">
        <v>27.59</v>
      </c>
      <c r="I38">
        <v>81.52</v>
      </c>
      <c r="J38">
        <v>100000</v>
      </c>
      <c r="K38">
        <v>37</v>
      </c>
      <c r="Q38">
        <f t="shared" si="1"/>
        <v>24653.399999999994</v>
      </c>
    </row>
    <row r="39" spans="1:18">
      <c r="A39" t="s">
        <v>31</v>
      </c>
      <c r="B39" t="s">
        <v>34</v>
      </c>
      <c r="C39" t="s">
        <v>35</v>
      </c>
      <c r="F39" t="s">
        <v>88</v>
      </c>
      <c r="G39">
        <v>70518</v>
      </c>
      <c r="H39">
        <v>27.463999999999999</v>
      </c>
      <c r="I39">
        <v>95.606999999999999</v>
      </c>
      <c r="J39" s="8">
        <v>100000</v>
      </c>
      <c r="K39">
        <v>38</v>
      </c>
      <c r="L39">
        <v>4</v>
      </c>
      <c r="M39">
        <f>(K39-K34)/71</f>
        <v>7.0422535211267609E-2</v>
      </c>
      <c r="N39">
        <v>100000</v>
      </c>
      <c r="O39">
        <v>54383</v>
      </c>
      <c r="P39">
        <f>AVERAGE(J35:J39)</f>
        <v>75346.600000000006</v>
      </c>
      <c r="Q39">
        <f t="shared" si="1"/>
        <v>24653.399999999994</v>
      </c>
      <c r="R39">
        <f>AVERAGE(Q35:Q39)</f>
        <v>19722.72</v>
      </c>
    </row>
    <row r="40" spans="1:18">
      <c r="A40" t="s">
        <v>26</v>
      </c>
      <c r="B40" t="s">
        <v>33</v>
      </c>
      <c r="C40" t="s">
        <v>16</v>
      </c>
      <c r="D40" t="s">
        <v>17</v>
      </c>
      <c r="F40" t="s">
        <v>88</v>
      </c>
      <c r="G40">
        <v>6</v>
      </c>
      <c r="H40">
        <v>23.082999999999998</v>
      </c>
      <c r="I40">
        <v>80.040999999999997</v>
      </c>
      <c r="J40">
        <v>156500</v>
      </c>
      <c r="K40">
        <v>39</v>
      </c>
      <c r="Q40">
        <f>ABS(J40-$P$72)</f>
        <v>2991142.9393939395</v>
      </c>
    </row>
    <row r="41" spans="1:18">
      <c r="A41" t="s">
        <v>60</v>
      </c>
      <c r="B41" t="s">
        <v>33</v>
      </c>
      <c r="C41" t="s">
        <v>16</v>
      </c>
      <c r="D41" t="s">
        <v>17</v>
      </c>
      <c r="F41" t="s">
        <v>88</v>
      </c>
      <c r="G41">
        <v>8</v>
      </c>
      <c r="H41">
        <v>34.539000000000001</v>
      </c>
      <c r="I41">
        <v>73.587999999999994</v>
      </c>
      <c r="J41">
        <v>156622</v>
      </c>
      <c r="K41">
        <v>40</v>
      </c>
      <c r="Q41">
        <f t="shared" ref="Q41:Q72" si="2">ABS(J41-$P$72)</f>
        <v>2991020.9393939395</v>
      </c>
    </row>
    <row r="42" spans="1:18">
      <c r="A42" t="s">
        <v>41</v>
      </c>
      <c r="B42" t="s">
        <v>34</v>
      </c>
      <c r="C42" t="s">
        <v>35</v>
      </c>
      <c r="D42" t="s">
        <v>37</v>
      </c>
      <c r="F42" t="s">
        <v>88</v>
      </c>
      <c r="G42">
        <v>449300</v>
      </c>
      <c r="H42">
        <v>14.94</v>
      </c>
      <c r="I42">
        <v>78.16</v>
      </c>
      <c r="J42">
        <v>200000</v>
      </c>
      <c r="K42">
        <v>41</v>
      </c>
      <c r="Q42">
        <f t="shared" si="2"/>
        <v>2947642.9393939395</v>
      </c>
    </row>
    <row r="43" spans="1:18">
      <c r="A43" t="s">
        <v>41</v>
      </c>
      <c r="B43" t="s">
        <v>34</v>
      </c>
      <c r="C43" t="s">
        <v>35</v>
      </c>
      <c r="D43" t="s">
        <v>40</v>
      </c>
      <c r="F43" t="s">
        <v>88</v>
      </c>
      <c r="G43">
        <v>74890</v>
      </c>
      <c r="H43">
        <v>26.26</v>
      </c>
      <c r="I43">
        <v>94.02</v>
      </c>
      <c r="J43">
        <v>200000</v>
      </c>
      <c r="K43">
        <v>42</v>
      </c>
      <c r="Q43">
        <f t="shared" si="2"/>
        <v>2947642.9393939395</v>
      </c>
    </row>
    <row r="44" spans="1:18">
      <c r="A44" t="s">
        <v>44</v>
      </c>
      <c r="B44" t="s">
        <v>34</v>
      </c>
      <c r="C44" t="s">
        <v>35</v>
      </c>
      <c r="D44" t="s">
        <v>40</v>
      </c>
      <c r="F44" t="s">
        <v>88</v>
      </c>
      <c r="G44">
        <v>85509</v>
      </c>
      <c r="H44">
        <v>28.524000000000001</v>
      </c>
      <c r="I44">
        <v>80.930000000000007</v>
      </c>
      <c r="J44">
        <v>200000</v>
      </c>
      <c r="K44">
        <v>43</v>
      </c>
      <c r="Q44">
        <f t="shared" si="2"/>
        <v>2947642.9393939395</v>
      </c>
    </row>
    <row r="45" spans="1:18">
      <c r="A45" t="s">
        <v>39</v>
      </c>
      <c r="B45" t="s">
        <v>34</v>
      </c>
      <c r="C45" t="s">
        <v>35</v>
      </c>
      <c r="D45" t="s">
        <v>40</v>
      </c>
      <c r="F45" t="s">
        <v>88</v>
      </c>
      <c r="G45">
        <v>40090</v>
      </c>
      <c r="H45">
        <v>14.13</v>
      </c>
      <c r="I45">
        <v>79.930000000000007</v>
      </c>
      <c r="J45">
        <v>225000</v>
      </c>
      <c r="K45">
        <v>44</v>
      </c>
      <c r="Q45">
        <f t="shared" si="2"/>
        <v>2922642.9393939395</v>
      </c>
    </row>
    <row r="46" spans="1:18">
      <c r="A46" t="s">
        <v>42</v>
      </c>
      <c r="B46" t="s">
        <v>34</v>
      </c>
      <c r="C46" t="s">
        <v>35</v>
      </c>
      <c r="D46" t="s">
        <v>40</v>
      </c>
      <c r="F46" t="s">
        <v>88</v>
      </c>
      <c r="G46">
        <v>283800</v>
      </c>
      <c r="H46">
        <v>27.5</v>
      </c>
      <c r="I46">
        <v>89.79</v>
      </c>
      <c r="J46">
        <v>225000</v>
      </c>
      <c r="K46">
        <v>45</v>
      </c>
      <c r="Q46">
        <f t="shared" si="2"/>
        <v>2922642.9393939395</v>
      </c>
    </row>
    <row r="47" spans="1:18">
      <c r="A47" t="s">
        <v>39</v>
      </c>
      <c r="B47" t="s">
        <v>34</v>
      </c>
      <c r="C47" t="s">
        <v>35</v>
      </c>
      <c r="D47" t="s">
        <v>40</v>
      </c>
      <c r="F47" t="s">
        <v>88</v>
      </c>
      <c r="G47">
        <v>13110</v>
      </c>
      <c r="H47">
        <v>25.62</v>
      </c>
      <c r="I47">
        <v>83.67</v>
      </c>
      <c r="J47">
        <v>300000</v>
      </c>
      <c r="K47">
        <v>46</v>
      </c>
      <c r="Q47">
        <f t="shared" si="2"/>
        <v>2847642.9393939395</v>
      </c>
    </row>
    <row r="48" spans="1:18">
      <c r="A48" t="s">
        <v>43</v>
      </c>
      <c r="B48" t="s">
        <v>34</v>
      </c>
      <c r="C48" t="s">
        <v>35</v>
      </c>
      <c r="D48" t="s">
        <v>40</v>
      </c>
      <c r="F48" t="s">
        <v>88</v>
      </c>
      <c r="G48">
        <v>147437</v>
      </c>
      <c r="H48">
        <v>30.18</v>
      </c>
      <c r="I48">
        <v>74.77</v>
      </c>
      <c r="J48">
        <v>400000</v>
      </c>
      <c r="K48">
        <v>47</v>
      </c>
      <c r="Q48">
        <f t="shared" si="2"/>
        <v>2747642.9393939395</v>
      </c>
    </row>
    <row r="49" spans="1:17">
      <c r="A49" t="s">
        <v>27</v>
      </c>
      <c r="B49" t="s">
        <v>33</v>
      </c>
      <c r="C49" t="s">
        <v>16</v>
      </c>
      <c r="D49" t="s">
        <v>17</v>
      </c>
      <c r="F49" t="s">
        <v>88</v>
      </c>
      <c r="G49">
        <v>7</v>
      </c>
      <c r="H49">
        <v>30.512</v>
      </c>
      <c r="I49">
        <v>79.403000000000006</v>
      </c>
      <c r="J49">
        <v>477894</v>
      </c>
      <c r="K49">
        <v>48</v>
      </c>
      <c r="Q49">
        <f t="shared" si="2"/>
        <v>2669748.9393939395</v>
      </c>
    </row>
    <row r="50" spans="1:17">
      <c r="A50" t="s">
        <v>41</v>
      </c>
      <c r="B50" t="s">
        <v>34</v>
      </c>
      <c r="C50" t="s">
        <v>35</v>
      </c>
      <c r="D50" t="s">
        <v>40</v>
      </c>
      <c r="F50" t="s">
        <v>88</v>
      </c>
      <c r="G50">
        <v>15360</v>
      </c>
      <c r="H50">
        <v>20.45</v>
      </c>
      <c r="I50">
        <v>86.2</v>
      </c>
      <c r="J50">
        <v>500000</v>
      </c>
      <c r="K50">
        <v>49</v>
      </c>
      <c r="Q50">
        <f t="shared" si="2"/>
        <v>2647642.9393939395</v>
      </c>
    </row>
    <row r="51" spans="1:17">
      <c r="A51" t="s">
        <v>39</v>
      </c>
      <c r="B51" t="s">
        <v>34</v>
      </c>
      <c r="C51" t="s">
        <v>35</v>
      </c>
      <c r="D51" t="s">
        <v>40</v>
      </c>
      <c r="F51" t="s">
        <v>88</v>
      </c>
      <c r="G51">
        <v>47020</v>
      </c>
      <c r="H51">
        <v>26.6</v>
      </c>
      <c r="I51">
        <v>94.02</v>
      </c>
      <c r="J51">
        <v>504000</v>
      </c>
      <c r="K51">
        <v>50</v>
      </c>
      <c r="Q51">
        <f t="shared" si="2"/>
        <v>2643642.9393939395</v>
      </c>
    </row>
    <row r="52" spans="1:17">
      <c r="A52" t="s">
        <v>61</v>
      </c>
      <c r="B52" t="s">
        <v>34</v>
      </c>
      <c r="C52" t="s">
        <v>35</v>
      </c>
      <c r="D52" t="s">
        <v>40</v>
      </c>
      <c r="F52" t="s">
        <v>88</v>
      </c>
      <c r="G52">
        <v>131743</v>
      </c>
      <c r="H52">
        <v>32.713999999999999</v>
      </c>
      <c r="I52">
        <v>76.61</v>
      </c>
      <c r="J52">
        <v>504473</v>
      </c>
      <c r="K52">
        <v>51</v>
      </c>
      <c r="Q52">
        <f t="shared" si="2"/>
        <v>2643169.9393939395</v>
      </c>
    </row>
    <row r="53" spans="1:17">
      <c r="A53" t="s">
        <v>44</v>
      </c>
      <c r="B53" t="s">
        <v>33</v>
      </c>
      <c r="C53" t="s">
        <v>16</v>
      </c>
      <c r="D53" t="s">
        <v>17</v>
      </c>
      <c r="F53" t="s">
        <v>88</v>
      </c>
      <c r="G53">
        <v>7</v>
      </c>
      <c r="H53">
        <v>27.73</v>
      </c>
      <c r="I53">
        <v>88.155000000000001</v>
      </c>
      <c r="J53">
        <v>575200</v>
      </c>
      <c r="K53">
        <v>52</v>
      </c>
      <c r="Q53">
        <f t="shared" si="2"/>
        <v>2572442.9393939395</v>
      </c>
    </row>
    <row r="54" spans="1:17">
      <c r="A54" t="s">
        <v>59</v>
      </c>
      <c r="B54" t="s">
        <v>33</v>
      </c>
      <c r="C54" t="s">
        <v>16</v>
      </c>
      <c r="D54" t="s">
        <v>69</v>
      </c>
      <c r="F54" t="s">
        <v>88</v>
      </c>
      <c r="G54">
        <v>9</v>
      </c>
      <c r="H54">
        <v>3.2949999999999999</v>
      </c>
      <c r="I54">
        <v>95.981999999999999</v>
      </c>
      <c r="J54">
        <v>654512</v>
      </c>
      <c r="K54">
        <v>53</v>
      </c>
      <c r="Q54">
        <f t="shared" si="2"/>
        <v>2493130.9393939395</v>
      </c>
    </row>
    <row r="55" spans="1:17">
      <c r="A55" t="s">
        <v>44</v>
      </c>
      <c r="B55" t="s">
        <v>34</v>
      </c>
      <c r="C55" t="s">
        <v>35</v>
      </c>
      <c r="D55" t="s">
        <v>40</v>
      </c>
      <c r="F55" t="s">
        <v>88</v>
      </c>
      <c r="G55">
        <v>28684</v>
      </c>
      <c r="H55">
        <v>22.306000000000001</v>
      </c>
      <c r="I55">
        <v>88.34</v>
      </c>
      <c r="J55">
        <v>700000</v>
      </c>
      <c r="K55">
        <v>54</v>
      </c>
      <c r="Q55">
        <f t="shared" si="2"/>
        <v>2447642.9393939395</v>
      </c>
    </row>
    <row r="56" spans="1:17">
      <c r="A56" t="s">
        <v>30</v>
      </c>
      <c r="B56" t="s">
        <v>34</v>
      </c>
      <c r="C56" t="s">
        <v>35</v>
      </c>
      <c r="F56" t="s">
        <v>88</v>
      </c>
      <c r="G56">
        <v>93202</v>
      </c>
      <c r="H56">
        <v>11.827999999999999</v>
      </c>
      <c r="I56">
        <v>78.855000000000004</v>
      </c>
      <c r="J56">
        <v>1801000</v>
      </c>
      <c r="K56">
        <v>55</v>
      </c>
      <c r="Q56">
        <f t="shared" si="2"/>
        <v>1346642.9393939395</v>
      </c>
    </row>
    <row r="57" spans="1:17">
      <c r="A57" t="s">
        <v>39</v>
      </c>
      <c r="B57" t="s">
        <v>34</v>
      </c>
      <c r="C57" t="s">
        <v>35</v>
      </c>
      <c r="D57" t="s">
        <v>40</v>
      </c>
      <c r="F57" t="s">
        <v>88</v>
      </c>
      <c r="G57">
        <v>302800</v>
      </c>
      <c r="H57">
        <v>18.100000000000001</v>
      </c>
      <c r="I57">
        <v>81.53</v>
      </c>
      <c r="J57">
        <v>2000000</v>
      </c>
      <c r="K57">
        <v>56</v>
      </c>
      <c r="Q57">
        <f t="shared" si="2"/>
        <v>1147642.9393939395</v>
      </c>
    </row>
    <row r="58" spans="1:17">
      <c r="A58" t="s">
        <v>45</v>
      </c>
      <c r="B58" t="s">
        <v>34</v>
      </c>
      <c r="C58" t="s">
        <v>35</v>
      </c>
      <c r="D58" t="s">
        <v>40</v>
      </c>
      <c r="F58" t="s">
        <v>88</v>
      </c>
      <c r="G58">
        <v>42597</v>
      </c>
      <c r="H58">
        <v>26.8</v>
      </c>
      <c r="I58">
        <v>93.63</v>
      </c>
      <c r="J58">
        <v>2000000</v>
      </c>
      <c r="K58">
        <v>57</v>
      </c>
      <c r="Q58">
        <f t="shared" si="2"/>
        <v>1147642.9393939395</v>
      </c>
    </row>
    <row r="59" spans="1:17">
      <c r="A59" t="s">
        <v>61</v>
      </c>
      <c r="B59" t="s">
        <v>34</v>
      </c>
      <c r="C59" t="s">
        <v>35</v>
      </c>
      <c r="F59" t="s">
        <v>88</v>
      </c>
      <c r="G59">
        <v>38019</v>
      </c>
      <c r="H59">
        <v>27.387</v>
      </c>
      <c r="I59">
        <v>94.92</v>
      </c>
      <c r="J59">
        <v>2000000</v>
      </c>
      <c r="K59">
        <v>58</v>
      </c>
      <c r="Q59">
        <f t="shared" si="2"/>
        <v>1147642.9393939395</v>
      </c>
    </row>
    <row r="60" spans="1:17">
      <c r="A60" t="s">
        <v>45</v>
      </c>
      <c r="B60" t="s">
        <v>34</v>
      </c>
      <c r="C60" t="s">
        <v>35</v>
      </c>
      <c r="D60" t="s">
        <v>40</v>
      </c>
      <c r="F60" t="s">
        <v>88</v>
      </c>
      <c r="G60">
        <v>254935</v>
      </c>
      <c r="H60">
        <v>26.565999999999999</v>
      </c>
      <c r="I60">
        <v>92.44</v>
      </c>
      <c r="J60">
        <v>2200000</v>
      </c>
      <c r="K60">
        <v>59</v>
      </c>
      <c r="Q60">
        <f t="shared" si="2"/>
        <v>947642.93939393945</v>
      </c>
    </row>
    <row r="61" spans="1:17">
      <c r="A61" t="s">
        <v>42</v>
      </c>
      <c r="B61" t="s">
        <v>34</v>
      </c>
      <c r="C61" t="s">
        <v>35</v>
      </c>
      <c r="D61" t="s">
        <v>40</v>
      </c>
      <c r="F61" t="s">
        <v>88</v>
      </c>
      <c r="G61">
        <v>80590</v>
      </c>
      <c r="H61">
        <v>22.044</v>
      </c>
      <c r="I61">
        <v>94.55</v>
      </c>
      <c r="J61">
        <v>2600000</v>
      </c>
      <c r="K61">
        <v>60</v>
      </c>
      <c r="Q61">
        <f t="shared" si="2"/>
        <v>547642.93939393945</v>
      </c>
    </row>
    <row r="62" spans="1:17">
      <c r="A62" t="s">
        <v>43</v>
      </c>
      <c r="B62" t="s">
        <v>34</v>
      </c>
      <c r="C62" t="s">
        <v>35</v>
      </c>
      <c r="D62" t="s">
        <v>40</v>
      </c>
      <c r="F62" t="s">
        <v>88</v>
      </c>
      <c r="G62">
        <v>38537</v>
      </c>
      <c r="H62">
        <v>26.73</v>
      </c>
      <c r="I62">
        <v>82.84</v>
      </c>
      <c r="J62">
        <v>3267183</v>
      </c>
      <c r="K62">
        <v>61</v>
      </c>
      <c r="Q62">
        <f t="shared" si="2"/>
        <v>119540.06060606055</v>
      </c>
    </row>
    <row r="63" spans="1:17">
      <c r="A63" t="s">
        <v>44</v>
      </c>
      <c r="B63" t="s">
        <v>34</v>
      </c>
      <c r="C63" t="s">
        <v>35</v>
      </c>
      <c r="D63" t="s">
        <v>40</v>
      </c>
      <c r="F63" t="s">
        <v>88</v>
      </c>
      <c r="G63">
        <v>27751</v>
      </c>
      <c r="H63">
        <v>20.651</v>
      </c>
      <c r="I63">
        <v>86</v>
      </c>
      <c r="J63">
        <v>3443989</v>
      </c>
      <c r="K63">
        <v>62</v>
      </c>
      <c r="Q63">
        <f t="shared" si="2"/>
        <v>296346.06060606055</v>
      </c>
    </row>
    <row r="64" spans="1:17">
      <c r="A64" t="s">
        <v>39</v>
      </c>
      <c r="B64" t="s">
        <v>34</v>
      </c>
      <c r="C64" t="s">
        <v>35</v>
      </c>
      <c r="D64" t="s">
        <v>40</v>
      </c>
      <c r="F64" t="s">
        <v>88</v>
      </c>
      <c r="G64">
        <v>165400</v>
      </c>
      <c r="H64">
        <v>20.190000000000001</v>
      </c>
      <c r="I64">
        <v>73.819999999999993</v>
      </c>
      <c r="J64">
        <v>4000065</v>
      </c>
      <c r="K64">
        <v>63</v>
      </c>
      <c r="Q64">
        <f t="shared" si="2"/>
        <v>852422.06060606055</v>
      </c>
    </row>
    <row r="65" spans="1:18">
      <c r="A65" t="s">
        <v>19</v>
      </c>
      <c r="B65" t="s">
        <v>34</v>
      </c>
      <c r="C65" t="s">
        <v>35</v>
      </c>
      <c r="D65" t="s">
        <v>40</v>
      </c>
      <c r="F65" t="s">
        <v>88</v>
      </c>
      <c r="G65">
        <v>309700</v>
      </c>
      <c r="H65">
        <v>15.71</v>
      </c>
      <c r="I65">
        <v>78.23</v>
      </c>
      <c r="J65">
        <v>4100000</v>
      </c>
      <c r="K65">
        <v>64</v>
      </c>
      <c r="Q65">
        <f t="shared" si="2"/>
        <v>952357.06060606055</v>
      </c>
    </row>
    <row r="66" spans="1:18">
      <c r="A66" t="s">
        <v>44</v>
      </c>
      <c r="B66" t="s">
        <v>34</v>
      </c>
      <c r="C66" t="s">
        <v>35</v>
      </c>
      <c r="D66" t="s">
        <v>40</v>
      </c>
      <c r="F66" t="s">
        <v>88</v>
      </c>
      <c r="G66">
        <v>40941</v>
      </c>
      <c r="H66">
        <v>26.376000000000001</v>
      </c>
      <c r="I66">
        <v>86.24</v>
      </c>
      <c r="J66">
        <v>5549080</v>
      </c>
      <c r="K66">
        <v>65</v>
      </c>
      <c r="Q66">
        <f t="shared" si="2"/>
        <v>2401437.0606060605</v>
      </c>
    </row>
    <row r="67" spans="1:18">
      <c r="A67" t="s">
        <v>57</v>
      </c>
      <c r="B67" t="s">
        <v>33</v>
      </c>
      <c r="C67" t="s">
        <v>16</v>
      </c>
      <c r="D67" t="s">
        <v>17</v>
      </c>
      <c r="F67" t="s">
        <v>88</v>
      </c>
      <c r="G67">
        <v>8</v>
      </c>
      <c r="H67">
        <v>23.419</v>
      </c>
      <c r="I67">
        <v>70.231999999999999</v>
      </c>
      <c r="J67">
        <v>6321812</v>
      </c>
      <c r="K67">
        <v>66</v>
      </c>
      <c r="Q67">
        <f t="shared" si="2"/>
        <v>3174169.0606060605</v>
      </c>
    </row>
    <row r="68" spans="1:18">
      <c r="A68" t="s">
        <v>41</v>
      </c>
      <c r="B68" t="s">
        <v>34</v>
      </c>
      <c r="C68" t="s">
        <v>35</v>
      </c>
      <c r="D68" t="s">
        <v>81</v>
      </c>
      <c r="F68" t="s">
        <v>88</v>
      </c>
      <c r="G68">
        <v>72010</v>
      </c>
      <c r="H68">
        <v>20.91</v>
      </c>
      <c r="I68">
        <v>86.4</v>
      </c>
      <c r="J68">
        <v>7200000</v>
      </c>
      <c r="K68">
        <v>67</v>
      </c>
      <c r="Q68">
        <f t="shared" si="2"/>
        <v>4052357.0606060605</v>
      </c>
    </row>
    <row r="69" spans="1:18">
      <c r="A69" t="s">
        <v>42</v>
      </c>
      <c r="B69" t="s">
        <v>34</v>
      </c>
      <c r="C69" t="s">
        <v>35</v>
      </c>
      <c r="D69" t="s">
        <v>37</v>
      </c>
      <c r="F69" t="s">
        <v>88</v>
      </c>
      <c r="G69">
        <v>350600</v>
      </c>
      <c r="H69">
        <v>25.18</v>
      </c>
      <c r="I69">
        <v>91.54</v>
      </c>
      <c r="J69">
        <v>7900000</v>
      </c>
      <c r="K69">
        <v>68</v>
      </c>
      <c r="Q69">
        <f t="shared" si="2"/>
        <v>4752357.0606060605</v>
      </c>
    </row>
    <row r="70" spans="1:18">
      <c r="A70" t="s">
        <v>41</v>
      </c>
      <c r="B70" t="s">
        <v>34</v>
      </c>
      <c r="C70" t="s">
        <v>35</v>
      </c>
      <c r="D70" t="s">
        <v>40</v>
      </c>
      <c r="F70" t="s">
        <v>88</v>
      </c>
      <c r="G70">
        <v>103600</v>
      </c>
      <c r="H70">
        <v>27.58</v>
      </c>
      <c r="I70">
        <v>95.26</v>
      </c>
      <c r="J70">
        <v>11100000</v>
      </c>
      <c r="K70">
        <v>69</v>
      </c>
      <c r="Q70">
        <f t="shared" si="2"/>
        <v>7952357.0606060605</v>
      </c>
    </row>
    <row r="71" spans="1:18">
      <c r="A71" t="s">
        <v>30</v>
      </c>
      <c r="B71" t="s">
        <v>34</v>
      </c>
      <c r="C71" t="s">
        <v>35</v>
      </c>
      <c r="D71" t="s">
        <v>40</v>
      </c>
      <c r="F71" t="s">
        <v>88</v>
      </c>
      <c r="G71">
        <v>629962</v>
      </c>
      <c r="H71">
        <v>26.2074</v>
      </c>
      <c r="I71">
        <v>82.62</v>
      </c>
      <c r="J71">
        <v>13709887</v>
      </c>
      <c r="K71">
        <v>70</v>
      </c>
      <c r="Q71">
        <f t="shared" si="2"/>
        <v>10562244.060606061</v>
      </c>
    </row>
    <row r="72" spans="1:18">
      <c r="A72" t="s">
        <v>41</v>
      </c>
      <c r="B72" t="s">
        <v>34</v>
      </c>
      <c r="C72" t="s">
        <v>35</v>
      </c>
      <c r="D72" t="s">
        <v>40</v>
      </c>
      <c r="F72" t="s">
        <v>88</v>
      </c>
      <c r="G72">
        <v>483900</v>
      </c>
      <c r="H72">
        <v>22.63</v>
      </c>
      <c r="I72">
        <v>88.49</v>
      </c>
      <c r="J72">
        <v>18700000</v>
      </c>
      <c r="K72">
        <v>71</v>
      </c>
      <c r="L72">
        <v>5</v>
      </c>
      <c r="M72">
        <f>(K72-K39)/71</f>
        <v>0.46478873239436619</v>
      </c>
      <c r="N72">
        <v>18700000</v>
      </c>
      <c r="O72">
        <v>156500</v>
      </c>
      <c r="P72">
        <f>AVERAGE(J40:J72)</f>
        <v>3147642.9393939395</v>
      </c>
      <c r="Q72">
        <f t="shared" si="2"/>
        <v>15552357.060606061</v>
      </c>
      <c r="R72">
        <f>AVERAGE(Q40:Q72)</f>
        <v>3070784.4646464647</v>
      </c>
    </row>
    <row r="73" spans="1:18">
      <c r="A73" s="1"/>
      <c r="B73" s="1"/>
      <c r="C73" s="1"/>
      <c r="D73" s="1"/>
      <c r="E73" s="1"/>
      <c r="F73" s="1"/>
      <c r="G73" s="1"/>
    </row>
    <row r="74" spans="1:18">
      <c r="A74" s="1"/>
      <c r="B74" s="1"/>
      <c r="C74" s="1"/>
      <c r="D74" s="1"/>
      <c r="E74" s="1"/>
      <c r="F74" s="1"/>
      <c r="G74" s="1"/>
    </row>
    <row r="75" spans="1:18">
      <c r="A75" s="1"/>
      <c r="B75" s="1"/>
      <c r="C75" s="1"/>
      <c r="D75" s="1"/>
      <c r="E75" s="1"/>
      <c r="F75" s="1"/>
      <c r="G75" s="1"/>
    </row>
    <row r="76" spans="1:18">
      <c r="A76" s="1"/>
      <c r="B76" s="1"/>
      <c r="C76" s="1"/>
      <c r="D76" s="1"/>
      <c r="E76" s="1"/>
      <c r="F76" s="1"/>
      <c r="G76" s="1"/>
    </row>
    <row r="77" spans="1:18">
      <c r="A77" s="1"/>
      <c r="B77" s="1"/>
      <c r="C77" s="1"/>
      <c r="D77" s="1"/>
      <c r="E77" s="1"/>
      <c r="F77" s="1"/>
      <c r="G77" s="1"/>
    </row>
    <row r="78" spans="1:18">
      <c r="A78" s="1"/>
      <c r="B78" s="1"/>
      <c r="C78" s="1"/>
      <c r="D78" s="1"/>
      <c r="E78" s="1"/>
      <c r="F78" s="1"/>
      <c r="G78" s="1"/>
    </row>
    <row r="79" spans="1:18">
      <c r="A79" s="1"/>
      <c r="B79" s="1"/>
      <c r="C79" s="1"/>
      <c r="D79" s="1"/>
      <c r="E79" s="1"/>
      <c r="F79" s="1"/>
      <c r="G79" s="1"/>
    </row>
    <row r="80" spans="1:18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</sheetData>
  <sortState ref="A2:J72">
    <sortCondition ref="J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O12" sqref="O12"/>
    </sheetView>
  </sheetViews>
  <sheetFormatPr defaultRowHeight="14.4"/>
  <cols>
    <col min="1" max="1" width="11.6640625" bestFit="1" customWidth="1"/>
    <col min="2" max="2" width="11.6640625" hidden="1" customWidth="1"/>
    <col min="3" max="3" width="16.33203125" bestFit="1" customWidth="1"/>
    <col min="4" max="5" width="0" hidden="1" customWidth="1"/>
    <col min="6" max="6" width="12.6640625" bestFit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0</v>
      </c>
      <c r="B2" t="s">
        <v>34</v>
      </c>
      <c r="C2" t="s">
        <v>35</v>
      </c>
      <c r="F2" t="s">
        <v>46</v>
      </c>
      <c r="G2">
        <v>27245</v>
      </c>
      <c r="H2">
        <v>44.088999999999999</v>
      </c>
      <c r="I2">
        <v>19.297999999999998</v>
      </c>
      <c r="J2">
        <v>159</v>
      </c>
      <c r="K2">
        <v>1</v>
      </c>
      <c r="L2">
        <v>1</v>
      </c>
      <c r="M2" s="11">
        <f>K2/K4</f>
        <v>0.33333333333333331</v>
      </c>
      <c r="N2">
        <v>159</v>
      </c>
      <c r="O2">
        <v>159</v>
      </c>
      <c r="P2">
        <v>159</v>
      </c>
      <c r="Q2">
        <v>0</v>
      </c>
      <c r="R2">
        <v>0</v>
      </c>
    </row>
    <row r="3" spans="1:18">
      <c r="A3" t="s">
        <v>19</v>
      </c>
      <c r="B3" t="s">
        <v>34</v>
      </c>
      <c r="C3" t="s">
        <v>35</v>
      </c>
      <c r="D3" t="s">
        <v>40</v>
      </c>
      <c r="F3" t="s">
        <v>46</v>
      </c>
      <c r="G3">
        <v>6061</v>
      </c>
      <c r="H3">
        <v>44.87</v>
      </c>
      <c r="I3">
        <v>17.48</v>
      </c>
      <c r="J3" s="8">
        <v>1100</v>
      </c>
      <c r="K3">
        <v>2</v>
      </c>
      <c r="M3" s="11"/>
      <c r="Q3">
        <f>ABS(J3-$P$4)</f>
        <v>765</v>
      </c>
    </row>
    <row r="4" spans="1:18">
      <c r="A4" t="s">
        <v>19</v>
      </c>
      <c r="B4" t="s">
        <v>34</v>
      </c>
      <c r="C4" t="s">
        <v>35</v>
      </c>
      <c r="D4" t="s">
        <v>40</v>
      </c>
      <c r="F4" t="s">
        <v>46</v>
      </c>
      <c r="G4">
        <v>20490</v>
      </c>
      <c r="H4">
        <v>43.5</v>
      </c>
      <c r="I4">
        <v>18.18</v>
      </c>
      <c r="J4">
        <v>2630</v>
      </c>
      <c r="K4">
        <v>3</v>
      </c>
      <c r="L4">
        <v>2</v>
      </c>
      <c r="M4" s="11">
        <f>2/3</f>
        <v>0.66666666666666663</v>
      </c>
      <c r="N4">
        <v>2630</v>
      </c>
      <c r="O4">
        <v>1100</v>
      </c>
      <c r="P4">
        <f>AVERAGE(J3:J4)</f>
        <v>1865</v>
      </c>
      <c r="Q4">
        <f>ABS(J4-$P$4)</f>
        <v>765</v>
      </c>
      <c r="R4">
        <v>765</v>
      </c>
    </row>
    <row r="5" spans="1:18" ht="15.6">
      <c r="A5" s="3"/>
      <c r="B5" s="1"/>
      <c r="C5" s="1"/>
      <c r="D5" s="3"/>
      <c r="E5" s="3"/>
      <c r="F5" s="4"/>
    </row>
    <row r="6" spans="1:18">
      <c r="B6" s="1"/>
      <c r="C6" s="1"/>
    </row>
    <row r="7" spans="1:18">
      <c r="B7" s="1"/>
      <c r="C7" s="1"/>
    </row>
    <row r="8" spans="1:18">
      <c r="B8" s="1"/>
      <c r="C8" s="1"/>
    </row>
    <row r="9" spans="1:18">
      <c r="B9" s="1"/>
      <c r="C9" s="1"/>
    </row>
  </sheetData>
  <sortState ref="A2:J4">
    <sortCondition ref="J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6" sqref="J16"/>
    </sheetView>
  </sheetViews>
  <sheetFormatPr defaultRowHeight="14.4"/>
  <cols>
    <col min="2" max="2" width="0" hidden="1" customWidth="1"/>
    <col min="3" max="3" width="11.88671875" bestFit="1" customWidth="1"/>
    <col min="4" max="4" width="0" hidden="1" customWidth="1"/>
    <col min="5" max="5" width="17.44140625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19</v>
      </c>
      <c r="B2" t="s">
        <v>33</v>
      </c>
      <c r="C2" t="s">
        <v>16</v>
      </c>
      <c r="D2" t="s">
        <v>17</v>
      </c>
      <c r="F2" t="s">
        <v>47</v>
      </c>
      <c r="G2">
        <v>8</v>
      </c>
      <c r="H2">
        <v>27.3</v>
      </c>
      <c r="I2">
        <v>91.572999999999993</v>
      </c>
      <c r="J2">
        <v>12</v>
      </c>
      <c r="K2">
        <v>1</v>
      </c>
      <c r="L2">
        <v>1</v>
      </c>
      <c r="M2">
        <f>1/3</f>
        <v>0.33333333333333331</v>
      </c>
      <c r="N2">
        <v>12</v>
      </c>
      <c r="O2">
        <v>12</v>
      </c>
      <c r="P2">
        <v>12</v>
      </c>
      <c r="Q2">
        <v>0</v>
      </c>
      <c r="R2">
        <v>0</v>
      </c>
    </row>
    <row r="3" spans="1:18">
      <c r="A3" t="s">
        <v>48</v>
      </c>
      <c r="B3" t="s">
        <v>33</v>
      </c>
      <c r="C3" t="s">
        <v>16</v>
      </c>
      <c r="D3" t="s">
        <v>17</v>
      </c>
      <c r="F3" t="s">
        <v>47</v>
      </c>
      <c r="G3">
        <v>6</v>
      </c>
      <c r="H3">
        <v>26.780999999999999</v>
      </c>
      <c r="I3">
        <v>92.456999999999994</v>
      </c>
      <c r="J3">
        <v>502</v>
      </c>
      <c r="K3">
        <v>2</v>
      </c>
      <c r="L3">
        <v>2</v>
      </c>
      <c r="M3">
        <f>1/3</f>
        <v>0.33333333333333331</v>
      </c>
      <c r="N3">
        <v>502</v>
      </c>
      <c r="O3">
        <v>502</v>
      </c>
      <c r="P3">
        <v>502</v>
      </c>
      <c r="Q3">
        <v>0</v>
      </c>
      <c r="R3">
        <v>0</v>
      </c>
    </row>
    <row r="4" spans="1:18">
      <c r="A4" t="s">
        <v>44</v>
      </c>
      <c r="B4" t="s">
        <v>33</v>
      </c>
      <c r="C4" t="s">
        <v>16</v>
      </c>
      <c r="D4" t="s">
        <v>17</v>
      </c>
      <c r="F4" t="s">
        <v>47</v>
      </c>
      <c r="G4">
        <v>7</v>
      </c>
      <c r="H4">
        <v>27.73</v>
      </c>
      <c r="I4">
        <v>88.155000000000001</v>
      </c>
      <c r="J4">
        <v>20016</v>
      </c>
      <c r="K4">
        <v>3</v>
      </c>
      <c r="L4">
        <v>3</v>
      </c>
      <c r="M4">
        <f>1/3</f>
        <v>0.33333333333333331</v>
      </c>
      <c r="N4">
        <v>20016</v>
      </c>
      <c r="O4">
        <v>20016</v>
      </c>
      <c r="P4">
        <v>20016</v>
      </c>
      <c r="Q4">
        <v>0</v>
      </c>
      <c r="R4">
        <v>0</v>
      </c>
    </row>
  </sheetData>
  <sortState ref="A2:J4">
    <sortCondition ref="J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S17" sqref="S17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2" max="12" width="11.6640625" bestFit="1" customWidth="1"/>
    <col min="13" max="13" width="19.7773437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111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43</v>
      </c>
      <c r="B2" t="s">
        <v>33</v>
      </c>
      <c r="C2" t="s">
        <v>16</v>
      </c>
      <c r="D2" t="s">
        <v>17</v>
      </c>
      <c r="F2" t="s">
        <v>50</v>
      </c>
      <c r="G2">
        <v>4</v>
      </c>
      <c r="H2">
        <v>25.558</v>
      </c>
      <c r="I2">
        <v>105.804</v>
      </c>
      <c r="J2">
        <v>9</v>
      </c>
      <c r="K2">
        <v>1</v>
      </c>
      <c r="Q2">
        <f>ABS(J2-$P$13)</f>
        <v>200.91666666666666</v>
      </c>
    </row>
    <row r="3" spans="1:18">
      <c r="A3" t="s">
        <v>19</v>
      </c>
      <c r="B3" t="s">
        <v>34</v>
      </c>
      <c r="C3" t="s">
        <v>35</v>
      </c>
      <c r="D3" t="s">
        <v>40</v>
      </c>
      <c r="F3" t="s">
        <v>50</v>
      </c>
      <c r="G3">
        <v>201100</v>
      </c>
      <c r="H3">
        <v>30.86</v>
      </c>
      <c r="I3">
        <v>101.18</v>
      </c>
      <c r="J3">
        <v>38</v>
      </c>
      <c r="K3">
        <v>2</v>
      </c>
      <c r="Q3">
        <f t="shared" ref="Q3:Q13" si="0">ABS(J3-$P$13)</f>
        <v>171.91666666666666</v>
      </c>
    </row>
    <row r="4" spans="1:18">
      <c r="A4" t="s">
        <v>28</v>
      </c>
      <c r="B4" t="s">
        <v>33</v>
      </c>
      <c r="C4" t="s">
        <v>16</v>
      </c>
      <c r="D4" t="s">
        <v>17</v>
      </c>
      <c r="F4" t="s">
        <v>50</v>
      </c>
      <c r="G4">
        <v>6</v>
      </c>
      <c r="H4">
        <v>37.012</v>
      </c>
      <c r="I4">
        <v>103.791</v>
      </c>
      <c r="J4">
        <v>100</v>
      </c>
      <c r="K4">
        <v>3</v>
      </c>
      <c r="Q4">
        <f t="shared" si="0"/>
        <v>109.91666666666666</v>
      </c>
    </row>
    <row r="5" spans="1:18">
      <c r="A5" t="s">
        <v>39</v>
      </c>
      <c r="B5" t="s">
        <v>33</v>
      </c>
      <c r="C5" t="s">
        <v>16</v>
      </c>
      <c r="D5" t="s">
        <v>17</v>
      </c>
      <c r="F5" t="s">
        <v>50</v>
      </c>
      <c r="G5">
        <v>5</v>
      </c>
      <c r="H5">
        <v>33.067999999999998</v>
      </c>
      <c r="I5">
        <v>104.95</v>
      </c>
      <c r="J5">
        <v>130</v>
      </c>
      <c r="K5">
        <v>4</v>
      </c>
      <c r="Q5">
        <f t="shared" si="0"/>
        <v>79.916666666666657</v>
      </c>
    </row>
    <row r="6" spans="1:18">
      <c r="A6" t="s">
        <v>56</v>
      </c>
      <c r="B6" t="s">
        <v>33</v>
      </c>
      <c r="C6" t="s">
        <v>16</v>
      </c>
      <c r="D6" t="s">
        <v>17</v>
      </c>
      <c r="F6" t="s">
        <v>50</v>
      </c>
      <c r="G6">
        <v>6</v>
      </c>
      <c r="H6">
        <v>26.51</v>
      </c>
      <c r="I6">
        <v>100.16</v>
      </c>
      <c r="J6">
        <v>137</v>
      </c>
      <c r="K6">
        <v>5</v>
      </c>
      <c r="Q6">
        <f t="shared" si="0"/>
        <v>72.916666666666657</v>
      </c>
    </row>
    <row r="7" spans="1:18">
      <c r="A7" t="s">
        <v>42</v>
      </c>
      <c r="B7" t="s">
        <v>33</v>
      </c>
      <c r="C7" t="s">
        <v>16</v>
      </c>
      <c r="D7" t="s">
        <v>17</v>
      </c>
      <c r="F7" t="s">
        <v>50</v>
      </c>
      <c r="G7">
        <v>6</v>
      </c>
      <c r="H7">
        <v>25.039000000000001</v>
      </c>
      <c r="I7">
        <v>97.697000000000003</v>
      </c>
      <c r="J7">
        <v>160</v>
      </c>
      <c r="K7">
        <v>6</v>
      </c>
      <c r="Q7">
        <f t="shared" si="0"/>
        <v>49.916666666666657</v>
      </c>
    </row>
    <row r="8" spans="1:18">
      <c r="A8" t="s">
        <v>48</v>
      </c>
      <c r="B8" t="s">
        <v>33</v>
      </c>
      <c r="C8" t="s">
        <v>16</v>
      </c>
      <c r="D8" t="s">
        <v>17</v>
      </c>
      <c r="F8" t="s">
        <v>50</v>
      </c>
      <c r="G8">
        <v>5</v>
      </c>
      <c r="H8">
        <v>41.816000000000003</v>
      </c>
      <c r="I8">
        <v>81.164000000000001</v>
      </c>
      <c r="J8">
        <v>195</v>
      </c>
      <c r="K8">
        <v>7</v>
      </c>
      <c r="Q8">
        <f t="shared" si="0"/>
        <v>14.916666666666657</v>
      </c>
    </row>
    <row r="9" spans="1:18">
      <c r="A9" t="s">
        <v>44</v>
      </c>
      <c r="B9" t="s">
        <v>33</v>
      </c>
      <c r="C9" t="s">
        <v>16</v>
      </c>
      <c r="D9" t="s">
        <v>17</v>
      </c>
      <c r="F9" t="s">
        <v>50</v>
      </c>
      <c r="G9">
        <v>5</v>
      </c>
      <c r="H9">
        <v>43.015000000000001</v>
      </c>
      <c r="I9">
        <v>88.247</v>
      </c>
      <c r="J9">
        <v>258</v>
      </c>
      <c r="K9">
        <v>8</v>
      </c>
      <c r="Q9">
        <f t="shared" si="0"/>
        <v>48.083333333333343</v>
      </c>
    </row>
    <row r="10" spans="1:18">
      <c r="A10" t="s">
        <v>54</v>
      </c>
      <c r="B10" t="s">
        <v>33</v>
      </c>
      <c r="C10" t="s">
        <v>16</v>
      </c>
      <c r="D10" t="s">
        <v>17</v>
      </c>
      <c r="F10" t="s">
        <v>50</v>
      </c>
      <c r="G10">
        <v>6</v>
      </c>
      <c r="H10">
        <v>36.027999999999999</v>
      </c>
      <c r="I10">
        <v>100.104</v>
      </c>
      <c r="J10">
        <v>285</v>
      </c>
      <c r="K10">
        <v>9</v>
      </c>
      <c r="Q10">
        <f t="shared" si="0"/>
        <v>75.083333333333343</v>
      </c>
    </row>
    <row r="11" spans="1:18">
      <c r="A11" t="s">
        <v>41</v>
      </c>
      <c r="B11" t="s">
        <v>33</v>
      </c>
      <c r="C11" t="s">
        <v>16</v>
      </c>
      <c r="D11" t="s">
        <v>17</v>
      </c>
      <c r="F11" t="s">
        <v>50</v>
      </c>
      <c r="G11">
        <v>6</v>
      </c>
      <c r="H11">
        <v>23.027999999999999</v>
      </c>
      <c r="I11">
        <v>101.05200000000001</v>
      </c>
      <c r="J11">
        <v>329</v>
      </c>
      <c r="K11">
        <v>10</v>
      </c>
      <c r="Q11">
        <f t="shared" si="0"/>
        <v>119.08333333333334</v>
      </c>
    </row>
    <row r="12" spans="1:18">
      <c r="A12" t="s">
        <v>58</v>
      </c>
      <c r="B12" t="s">
        <v>33</v>
      </c>
      <c r="C12" t="s">
        <v>16</v>
      </c>
      <c r="D12" t="s">
        <v>17</v>
      </c>
      <c r="F12" t="s">
        <v>50</v>
      </c>
      <c r="G12">
        <v>5</v>
      </c>
      <c r="H12">
        <v>30.916</v>
      </c>
      <c r="I12">
        <v>99.927000000000007</v>
      </c>
      <c r="J12">
        <v>378</v>
      </c>
      <c r="K12">
        <v>11</v>
      </c>
      <c r="Q12">
        <f t="shared" si="0"/>
        <v>168.08333333333334</v>
      </c>
    </row>
    <row r="13" spans="1:18">
      <c r="A13" t="s">
        <v>54</v>
      </c>
      <c r="B13" t="s">
        <v>33</v>
      </c>
      <c r="C13" t="s">
        <v>16</v>
      </c>
      <c r="D13" t="s">
        <v>17</v>
      </c>
      <c r="F13" t="s">
        <v>50</v>
      </c>
      <c r="G13">
        <v>7</v>
      </c>
      <c r="H13">
        <v>22.52</v>
      </c>
      <c r="I13">
        <v>118.7</v>
      </c>
      <c r="J13" s="8">
        <v>500</v>
      </c>
      <c r="K13">
        <v>12</v>
      </c>
      <c r="L13">
        <v>1</v>
      </c>
      <c r="M13">
        <f>K13/177</f>
        <v>6.7796610169491525E-2</v>
      </c>
      <c r="N13">
        <v>500</v>
      </c>
      <c r="O13">
        <v>9</v>
      </c>
      <c r="P13">
        <f>AVERAGE(J2:J13)</f>
        <v>209.91666666666666</v>
      </c>
      <c r="Q13">
        <f t="shared" si="0"/>
        <v>290.08333333333337</v>
      </c>
      <c r="R13">
        <f>AVERAGE(Q2:Q13)</f>
        <v>116.73611111111113</v>
      </c>
    </row>
    <row r="14" spans="1:18">
      <c r="A14" t="s">
        <v>42</v>
      </c>
      <c r="B14" t="s">
        <v>33</v>
      </c>
      <c r="C14" t="s">
        <v>16</v>
      </c>
      <c r="D14" t="s">
        <v>17</v>
      </c>
      <c r="F14" t="s">
        <v>50</v>
      </c>
      <c r="G14">
        <v>6</v>
      </c>
      <c r="H14">
        <v>29.806999999999999</v>
      </c>
      <c r="I14">
        <v>90.35</v>
      </c>
      <c r="J14">
        <v>754</v>
      </c>
      <c r="K14">
        <v>13</v>
      </c>
      <c r="Q14">
        <f>ABS(J14-$P$32)</f>
        <v>1937.2631578947367</v>
      </c>
    </row>
    <row r="15" spans="1:18">
      <c r="A15" t="s">
        <v>64</v>
      </c>
      <c r="B15" t="s">
        <v>33</v>
      </c>
      <c r="C15" t="s">
        <v>16</v>
      </c>
      <c r="D15" t="s">
        <v>17</v>
      </c>
      <c r="F15" t="s">
        <v>50</v>
      </c>
      <c r="G15">
        <v>6</v>
      </c>
      <c r="H15">
        <v>33.372999999999998</v>
      </c>
      <c r="I15">
        <v>101.887</v>
      </c>
      <c r="J15">
        <v>784</v>
      </c>
      <c r="K15">
        <v>14</v>
      </c>
      <c r="Q15">
        <f t="shared" ref="Q15:Q32" si="1">ABS(J15-$P$32)</f>
        <v>1907.2631578947367</v>
      </c>
    </row>
    <row r="16" spans="1:18">
      <c r="A16" t="s">
        <v>27</v>
      </c>
      <c r="B16" t="s">
        <v>33</v>
      </c>
      <c r="C16" t="s">
        <v>16</v>
      </c>
      <c r="D16" t="s">
        <v>17</v>
      </c>
      <c r="F16" t="s">
        <v>50</v>
      </c>
      <c r="G16">
        <v>5</v>
      </c>
      <c r="H16">
        <v>40.459000000000003</v>
      </c>
      <c r="I16">
        <v>122.889</v>
      </c>
      <c r="J16">
        <v>800</v>
      </c>
      <c r="K16">
        <v>15</v>
      </c>
      <c r="Q16">
        <f t="shared" si="1"/>
        <v>1891.2631578947367</v>
      </c>
    </row>
    <row r="17" spans="1:18">
      <c r="A17" t="s">
        <v>39</v>
      </c>
      <c r="B17" t="s">
        <v>34</v>
      </c>
      <c r="C17" t="s">
        <v>35</v>
      </c>
      <c r="D17" t="s">
        <v>40</v>
      </c>
      <c r="F17" t="s">
        <v>50</v>
      </c>
      <c r="G17">
        <v>1726</v>
      </c>
      <c r="H17">
        <v>39.04</v>
      </c>
      <c r="I17">
        <v>106.59</v>
      </c>
      <c r="J17">
        <v>1200</v>
      </c>
      <c r="K17">
        <v>16</v>
      </c>
      <c r="Q17">
        <f t="shared" si="1"/>
        <v>1491.2631578947367</v>
      </c>
    </row>
    <row r="18" spans="1:18">
      <c r="A18" t="s">
        <v>44</v>
      </c>
      <c r="B18" t="s">
        <v>33</v>
      </c>
      <c r="C18" t="s">
        <v>16</v>
      </c>
      <c r="D18" t="s">
        <v>17</v>
      </c>
      <c r="F18" t="s">
        <v>50</v>
      </c>
      <c r="G18">
        <v>6</v>
      </c>
      <c r="H18">
        <v>39.954999999999998</v>
      </c>
      <c r="I18">
        <v>77.028000000000006</v>
      </c>
      <c r="J18">
        <v>1616</v>
      </c>
      <c r="K18">
        <v>17</v>
      </c>
      <c r="Q18">
        <f t="shared" si="1"/>
        <v>1075.2631578947367</v>
      </c>
    </row>
    <row r="19" spans="1:18">
      <c r="A19" t="s">
        <v>18</v>
      </c>
      <c r="B19" t="s">
        <v>33</v>
      </c>
      <c r="C19" t="s">
        <v>16</v>
      </c>
      <c r="D19" t="s">
        <v>17</v>
      </c>
      <c r="F19" t="s">
        <v>50</v>
      </c>
      <c r="G19">
        <v>5</v>
      </c>
      <c r="H19">
        <v>39.976999999999997</v>
      </c>
      <c r="I19">
        <v>76.730999999999995</v>
      </c>
      <c r="J19">
        <v>2000</v>
      </c>
      <c r="K19">
        <v>18</v>
      </c>
      <c r="Q19">
        <f t="shared" si="1"/>
        <v>691.26315789473665</v>
      </c>
    </row>
    <row r="20" spans="1:18">
      <c r="A20" t="s">
        <v>61</v>
      </c>
      <c r="B20" t="s">
        <v>33</v>
      </c>
      <c r="C20" t="s">
        <v>16</v>
      </c>
      <c r="D20" t="s">
        <v>17</v>
      </c>
      <c r="F20" t="s">
        <v>50</v>
      </c>
      <c r="G20">
        <v>5</v>
      </c>
      <c r="H20">
        <v>40.253</v>
      </c>
      <c r="I20">
        <v>78.944000000000003</v>
      </c>
      <c r="J20">
        <v>2000</v>
      </c>
      <c r="K20">
        <v>19</v>
      </c>
      <c r="Q20">
        <f t="shared" si="1"/>
        <v>691.26315789473665</v>
      </c>
    </row>
    <row r="21" spans="1:18">
      <c r="A21" t="s">
        <v>62</v>
      </c>
      <c r="B21" t="s">
        <v>33</v>
      </c>
      <c r="C21" t="s">
        <v>16</v>
      </c>
      <c r="D21" t="s">
        <v>17</v>
      </c>
      <c r="F21" t="s">
        <v>50</v>
      </c>
      <c r="G21">
        <v>6</v>
      </c>
      <c r="H21">
        <v>23.357700000000001</v>
      </c>
      <c r="I21">
        <v>100.533</v>
      </c>
      <c r="J21">
        <v>2022</v>
      </c>
      <c r="K21">
        <v>20</v>
      </c>
      <c r="Q21">
        <f t="shared" si="1"/>
        <v>669.26315789473665</v>
      </c>
    </row>
    <row r="22" spans="1:18">
      <c r="A22" t="s">
        <v>30</v>
      </c>
      <c r="B22" t="s">
        <v>33</v>
      </c>
      <c r="C22" t="s">
        <v>16</v>
      </c>
      <c r="D22" t="s">
        <v>17</v>
      </c>
      <c r="F22" t="s">
        <v>50</v>
      </c>
      <c r="G22">
        <v>5</v>
      </c>
      <c r="H22">
        <v>23.565999999999999</v>
      </c>
      <c r="I22">
        <v>98.853999999999999</v>
      </c>
      <c r="J22">
        <v>2032</v>
      </c>
      <c r="K22">
        <v>21</v>
      </c>
      <c r="Q22">
        <f t="shared" si="1"/>
        <v>659.26315789473665</v>
      </c>
    </row>
    <row r="23" spans="1:18">
      <c r="A23" t="s">
        <v>39</v>
      </c>
      <c r="B23" t="s">
        <v>34</v>
      </c>
      <c r="C23" t="s">
        <v>35</v>
      </c>
      <c r="D23" t="s">
        <v>40</v>
      </c>
      <c r="F23" t="s">
        <v>50</v>
      </c>
      <c r="G23">
        <v>138200</v>
      </c>
      <c r="H23">
        <v>43.32</v>
      </c>
      <c r="I23">
        <v>83.77</v>
      </c>
      <c r="J23">
        <v>2416</v>
      </c>
      <c r="K23">
        <v>22</v>
      </c>
      <c r="Q23">
        <f t="shared" si="1"/>
        <v>275.26315789473665</v>
      </c>
    </row>
    <row r="24" spans="1:18">
      <c r="A24" t="s">
        <v>45</v>
      </c>
      <c r="B24" t="s">
        <v>33</v>
      </c>
      <c r="C24" t="s">
        <v>16</v>
      </c>
      <c r="D24" t="s">
        <v>17</v>
      </c>
      <c r="F24" t="s">
        <v>50</v>
      </c>
      <c r="G24">
        <v>5</v>
      </c>
      <c r="H24">
        <v>32.978000000000002</v>
      </c>
      <c r="I24">
        <v>119.593</v>
      </c>
      <c r="J24">
        <v>2610</v>
      </c>
      <c r="K24">
        <v>23</v>
      </c>
      <c r="Q24">
        <f t="shared" si="1"/>
        <v>81.263157894736651</v>
      </c>
    </row>
    <row r="25" spans="1:18">
      <c r="A25" t="s">
        <v>29</v>
      </c>
      <c r="B25" t="s">
        <v>33</v>
      </c>
      <c r="C25" t="s">
        <v>16</v>
      </c>
      <c r="D25" t="s">
        <v>17</v>
      </c>
      <c r="F25" t="s">
        <v>50</v>
      </c>
      <c r="G25">
        <v>6</v>
      </c>
      <c r="H25">
        <v>37.529000000000003</v>
      </c>
      <c r="I25">
        <v>96.475999999999999</v>
      </c>
      <c r="J25">
        <v>3300</v>
      </c>
      <c r="K25">
        <v>24</v>
      </c>
      <c r="Q25">
        <f t="shared" si="1"/>
        <v>608.73684210526335</v>
      </c>
    </row>
    <row r="26" spans="1:18">
      <c r="A26" t="s">
        <v>63</v>
      </c>
      <c r="B26" t="s">
        <v>33</v>
      </c>
      <c r="C26" t="s">
        <v>16</v>
      </c>
      <c r="D26" t="s">
        <v>17</v>
      </c>
      <c r="F26" t="s">
        <v>50</v>
      </c>
      <c r="G26">
        <v>5</v>
      </c>
      <c r="H26">
        <v>27.295999999999999</v>
      </c>
      <c r="I26">
        <v>103.28100000000001</v>
      </c>
      <c r="J26">
        <v>3324</v>
      </c>
      <c r="K26">
        <v>25</v>
      </c>
      <c r="Q26">
        <f t="shared" si="1"/>
        <v>632.73684210526335</v>
      </c>
    </row>
    <row r="27" spans="1:18">
      <c r="A27" t="s">
        <v>18</v>
      </c>
      <c r="B27" t="s">
        <v>33</v>
      </c>
      <c r="C27" t="s">
        <v>16</v>
      </c>
      <c r="D27" t="s">
        <v>17</v>
      </c>
      <c r="F27" t="s">
        <v>50</v>
      </c>
      <c r="G27">
        <v>5</v>
      </c>
      <c r="H27">
        <v>27.213000000000001</v>
      </c>
      <c r="I27">
        <v>101.057</v>
      </c>
      <c r="J27">
        <v>3528</v>
      </c>
      <c r="K27">
        <v>26</v>
      </c>
      <c r="Q27">
        <f t="shared" si="1"/>
        <v>836.73684210526335</v>
      </c>
    </row>
    <row r="28" spans="1:18">
      <c r="A28" t="s">
        <v>39</v>
      </c>
      <c r="B28" t="s">
        <v>34</v>
      </c>
      <c r="C28" t="s">
        <v>35</v>
      </c>
      <c r="D28" t="s">
        <v>40</v>
      </c>
      <c r="F28" t="s">
        <v>50</v>
      </c>
      <c r="G28">
        <v>1400</v>
      </c>
      <c r="H28">
        <v>47.73</v>
      </c>
      <c r="I28">
        <v>128.9</v>
      </c>
      <c r="J28">
        <v>4000</v>
      </c>
      <c r="K28">
        <v>27</v>
      </c>
      <c r="Q28">
        <f t="shared" si="1"/>
        <v>1308.7368421052633</v>
      </c>
    </row>
    <row r="29" spans="1:18">
      <c r="A29" t="s">
        <v>59</v>
      </c>
      <c r="B29" t="s">
        <v>33</v>
      </c>
      <c r="C29" t="s">
        <v>16</v>
      </c>
      <c r="D29" t="s">
        <v>17</v>
      </c>
      <c r="F29" t="s">
        <v>50</v>
      </c>
      <c r="G29">
        <v>6</v>
      </c>
      <c r="H29">
        <v>37.506</v>
      </c>
      <c r="I29">
        <v>96.757999999999996</v>
      </c>
      <c r="J29">
        <v>4199</v>
      </c>
      <c r="K29">
        <v>28</v>
      </c>
      <c r="Q29">
        <f t="shared" si="1"/>
        <v>1507.7368421052633</v>
      </c>
    </row>
    <row r="30" spans="1:18">
      <c r="A30" t="s">
        <v>19</v>
      </c>
      <c r="B30" t="s">
        <v>33</v>
      </c>
      <c r="C30" t="s">
        <v>16</v>
      </c>
      <c r="D30" t="s">
        <v>17</v>
      </c>
      <c r="F30" t="s">
        <v>50</v>
      </c>
      <c r="G30">
        <v>5</v>
      </c>
      <c r="H30">
        <v>43.235999999999997</v>
      </c>
      <c r="I30">
        <v>80.893000000000001</v>
      </c>
      <c r="J30">
        <v>4549</v>
      </c>
      <c r="K30">
        <v>29</v>
      </c>
      <c r="Q30">
        <f t="shared" si="1"/>
        <v>1857.7368421052633</v>
      </c>
    </row>
    <row r="31" spans="1:18">
      <c r="A31" t="s">
        <v>39</v>
      </c>
      <c r="B31" t="s">
        <v>34</v>
      </c>
      <c r="C31" t="s">
        <v>35</v>
      </c>
      <c r="D31" t="s">
        <v>40</v>
      </c>
      <c r="F31" t="s">
        <v>50</v>
      </c>
      <c r="G31">
        <v>36280</v>
      </c>
      <c r="H31">
        <v>24.73</v>
      </c>
      <c r="I31">
        <v>116.87</v>
      </c>
      <c r="J31">
        <v>5000</v>
      </c>
      <c r="K31">
        <v>30</v>
      </c>
      <c r="Q31">
        <f t="shared" si="1"/>
        <v>2308.7368421052633</v>
      </c>
    </row>
    <row r="32" spans="1:18">
      <c r="A32" t="s">
        <v>31</v>
      </c>
      <c r="B32" t="s">
        <v>33</v>
      </c>
      <c r="C32" t="s">
        <v>16</v>
      </c>
      <c r="D32" t="s">
        <v>17</v>
      </c>
      <c r="F32" t="s">
        <v>50</v>
      </c>
      <c r="G32">
        <v>5</v>
      </c>
      <c r="H32">
        <v>26.077000000000002</v>
      </c>
      <c r="I32">
        <v>99.539000000000001</v>
      </c>
      <c r="J32" s="8">
        <v>5000</v>
      </c>
      <c r="K32">
        <v>31</v>
      </c>
      <c r="L32">
        <v>2</v>
      </c>
      <c r="M32">
        <f>(K32-K13)/177</f>
        <v>0.10734463276836158</v>
      </c>
      <c r="N32">
        <v>5000</v>
      </c>
      <c r="O32">
        <v>754</v>
      </c>
      <c r="P32">
        <f>AVERAGE(J14:J32)</f>
        <v>2691.2631578947367</v>
      </c>
      <c r="Q32">
        <f t="shared" si="1"/>
        <v>2308.7368421052633</v>
      </c>
      <c r="R32">
        <f>AVERAGE(Q14:Q32)</f>
        <v>1196.8310249307478</v>
      </c>
    </row>
    <row r="33" spans="1:17">
      <c r="A33" t="s">
        <v>43</v>
      </c>
      <c r="B33" t="s">
        <v>33</v>
      </c>
      <c r="C33" t="s">
        <v>16</v>
      </c>
      <c r="D33" t="s">
        <v>17</v>
      </c>
      <c r="F33" t="s">
        <v>50</v>
      </c>
      <c r="G33">
        <v>5</v>
      </c>
      <c r="H33">
        <v>27.196999999999999</v>
      </c>
      <c r="I33">
        <v>103.005</v>
      </c>
      <c r="J33">
        <v>5014</v>
      </c>
      <c r="K33">
        <v>32</v>
      </c>
      <c r="Q33">
        <f>ABS(J33-$P$84)</f>
        <v>14902.961538461539</v>
      </c>
    </row>
    <row r="34" spans="1:17">
      <c r="A34" t="s">
        <v>55</v>
      </c>
      <c r="B34" t="s">
        <v>33</v>
      </c>
      <c r="C34" t="s">
        <v>16</v>
      </c>
      <c r="D34" t="s">
        <v>17</v>
      </c>
      <c r="F34" t="s">
        <v>50</v>
      </c>
      <c r="G34">
        <v>6</v>
      </c>
      <c r="H34">
        <v>36.442999999999998</v>
      </c>
      <c r="I34">
        <v>103.105</v>
      </c>
      <c r="J34">
        <v>5060</v>
      </c>
      <c r="K34">
        <v>33</v>
      </c>
      <c r="Q34">
        <f t="shared" ref="Q34:Q84" si="2">ABS(J34-$P$84)</f>
        <v>14856.961538461539</v>
      </c>
    </row>
    <row r="35" spans="1:17">
      <c r="A35" t="s">
        <v>44</v>
      </c>
      <c r="B35" t="s">
        <v>33</v>
      </c>
      <c r="C35" t="s">
        <v>16</v>
      </c>
      <c r="D35" t="s">
        <v>17</v>
      </c>
      <c r="F35" t="s">
        <v>50</v>
      </c>
      <c r="G35">
        <v>7</v>
      </c>
      <c r="H35">
        <v>27.73</v>
      </c>
      <c r="I35">
        <v>88.155000000000001</v>
      </c>
      <c r="J35">
        <v>5136</v>
      </c>
      <c r="K35">
        <v>34</v>
      </c>
      <c r="Q35">
        <f t="shared" si="2"/>
        <v>14780.961538461539</v>
      </c>
    </row>
    <row r="36" spans="1:17">
      <c r="A36" t="s">
        <v>44</v>
      </c>
      <c r="B36" t="s">
        <v>33</v>
      </c>
      <c r="C36" t="s">
        <v>16</v>
      </c>
      <c r="D36" t="s">
        <v>17</v>
      </c>
      <c r="F36" t="s">
        <v>50</v>
      </c>
      <c r="G36">
        <v>6</v>
      </c>
      <c r="H36">
        <v>24.727</v>
      </c>
      <c r="I36">
        <v>97.956999999999994</v>
      </c>
      <c r="J36">
        <v>5440</v>
      </c>
      <c r="K36">
        <v>35</v>
      </c>
      <c r="Q36">
        <f t="shared" si="2"/>
        <v>14476.961538461539</v>
      </c>
    </row>
    <row r="37" spans="1:17">
      <c r="A37" t="s">
        <v>45</v>
      </c>
      <c r="B37" t="s">
        <v>33</v>
      </c>
      <c r="C37" t="s">
        <v>16</v>
      </c>
      <c r="D37" t="s">
        <v>17</v>
      </c>
      <c r="F37" t="s">
        <v>50</v>
      </c>
      <c r="G37">
        <v>5</v>
      </c>
      <c r="H37">
        <v>38.744999999999997</v>
      </c>
      <c r="I37">
        <v>88.097999999999999</v>
      </c>
      <c r="J37">
        <v>5500</v>
      </c>
      <c r="K37">
        <v>36</v>
      </c>
      <c r="Q37">
        <f t="shared" si="2"/>
        <v>14416.961538461539</v>
      </c>
    </row>
    <row r="38" spans="1:17">
      <c r="A38" t="s">
        <v>54</v>
      </c>
      <c r="B38" t="s">
        <v>33</v>
      </c>
      <c r="C38" t="s">
        <v>16</v>
      </c>
      <c r="D38" t="s">
        <v>17</v>
      </c>
      <c r="F38" t="s">
        <v>50</v>
      </c>
      <c r="G38">
        <v>6</v>
      </c>
      <c r="H38">
        <v>20.484999999999999</v>
      </c>
      <c r="I38">
        <v>109.40600000000001</v>
      </c>
      <c r="J38">
        <v>5860</v>
      </c>
      <c r="K38">
        <v>37</v>
      </c>
      <c r="Q38">
        <f t="shared" si="2"/>
        <v>14056.961538461539</v>
      </c>
    </row>
    <row r="39" spans="1:17">
      <c r="A39" t="s">
        <v>29</v>
      </c>
      <c r="B39" t="s">
        <v>33</v>
      </c>
      <c r="C39" t="s">
        <v>16</v>
      </c>
      <c r="D39" t="s">
        <v>17</v>
      </c>
      <c r="F39" t="s">
        <v>50</v>
      </c>
      <c r="G39">
        <v>6</v>
      </c>
      <c r="H39">
        <v>42.905000000000001</v>
      </c>
      <c r="I39">
        <v>80.515000000000001</v>
      </c>
      <c r="J39">
        <v>6018</v>
      </c>
      <c r="K39">
        <v>38</v>
      </c>
      <c r="Q39">
        <f t="shared" si="2"/>
        <v>13898.961538461539</v>
      </c>
    </row>
    <row r="40" spans="1:17">
      <c r="A40" t="s">
        <v>29</v>
      </c>
      <c r="B40" t="s">
        <v>33</v>
      </c>
      <c r="C40" t="s">
        <v>16</v>
      </c>
      <c r="D40" t="s">
        <v>17</v>
      </c>
      <c r="F40" t="s">
        <v>50</v>
      </c>
      <c r="G40">
        <v>6</v>
      </c>
      <c r="H40">
        <v>39.43</v>
      </c>
      <c r="I40">
        <v>77.218999999999994</v>
      </c>
      <c r="J40">
        <v>8003</v>
      </c>
      <c r="K40">
        <v>39</v>
      </c>
      <c r="Q40">
        <f t="shared" si="2"/>
        <v>11913.961538461539</v>
      </c>
    </row>
    <row r="41" spans="1:17">
      <c r="A41" t="s">
        <v>30</v>
      </c>
      <c r="B41" t="s">
        <v>33</v>
      </c>
      <c r="C41" t="s">
        <v>16</v>
      </c>
      <c r="D41" t="s">
        <v>17</v>
      </c>
      <c r="F41" t="s">
        <v>50</v>
      </c>
      <c r="G41">
        <v>5</v>
      </c>
      <c r="H41">
        <v>44.133000000000003</v>
      </c>
      <c r="I41">
        <v>85.567999999999998</v>
      </c>
      <c r="J41">
        <v>8640</v>
      </c>
      <c r="K41">
        <v>40</v>
      </c>
      <c r="Q41">
        <f t="shared" si="2"/>
        <v>11276.961538461539</v>
      </c>
    </row>
    <row r="42" spans="1:17">
      <c r="A42" t="s">
        <v>31</v>
      </c>
      <c r="B42" t="s">
        <v>33</v>
      </c>
      <c r="C42" t="s">
        <v>16</v>
      </c>
      <c r="D42" t="s">
        <v>17</v>
      </c>
      <c r="F42" t="s">
        <v>50</v>
      </c>
      <c r="G42">
        <v>6</v>
      </c>
      <c r="H42">
        <v>43.823</v>
      </c>
      <c r="I42">
        <v>86.344999999999999</v>
      </c>
      <c r="J42">
        <v>9120</v>
      </c>
      <c r="K42">
        <v>41</v>
      </c>
      <c r="Q42">
        <f t="shared" si="2"/>
        <v>10796.961538461539</v>
      </c>
    </row>
    <row r="43" spans="1:17">
      <c r="A43" t="s">
        <v>30</v>
      </c>
      <c r="B43" t="s">
        <v>33</v>
      </c>
      <c r="C43" t="s">
        <v>16</v>
      </c>
      <c r="D43" t="s">
        <v>17</v>
      </c>
      <c r="F43" t="s">
        <v>50</v>
      </c>
      <c r="G43">
        <v>6</v>
      </c>
      <c r="H43">
        <v>37.459299999999999</v>
      </c>
      <c r="I43">
        <v>78.154200000000003</v>
      </c>
      <c r="J43">
        <v>9263</v>
      </c>
      <c r="K43">
        <v>42</v>
      </c>
      <c r="Q43">
        <f t="shared" si="2"/>
        <v>10653.961538461539</v>
      </c>
    </row>
    <row r="44" spans="1:17">
      <c r="A44" t="s">
        <v>44</v>
      </c>
      <c r="B44" t="s">
        <v>33</v>
      </c>
      <c r="C44" t="s">
        <v>16</v>
      </c>
      <c r="D44" t="s">
        <v>17</v>
      </c>
      <c r="F44" t="s">
        <v>50</v>
      </c>
      <c r="G44">
        <v>7</v>
      </c>
      <c r="H44">
        <v>20.687000000000001</v>
      </c>
      <c r="I44">
        <v>99.822000000000003</v>
      </c>
      <c r="J44">
        <v>9508</v>
      </c>
      <c r="K44">
        <v>43</v>
      </c>
      <c r="Q44">
        <f t="shared" si="2"/>
        <v>10408.961538461539</v>
      </c>
    </row>
    <row r="45" spans="1:17">
      <c r="A45" t="s">
        <v>29</v>
      </c>
      <c r="B45" t="s">
        <v>33</v>
      </c>
      <c r="C45" t="s">
        <v>16</v>
      </c>
      <c r="D45" t="s">
        <v>17</v>
      </c>
      <c r="F45" t="s">
        <v>50</v>
      </c>
      <c r="G45">
        <v>5</v>
      </c>
      <c r="H45">
        <v>27.283000000000001</v>
      </c>
      <c r="I45">
        <v>103.753</v>
      </c>
      <c r="J45">
        <v>10004</v>
      </c>
      <c r="K45">
        <v>44</v>
      </c>
      <c r="Q45">
        <f t="shared" si="2"/>
        <v>9912.961538461539</v>
      </c>
    </row>
    <row r="46" spans="1:17">
      <c r="A46" t="s">
        <v>28</v>
      </c>
      <c r="B46" t="s">
        <v>33</v>
      </c>
      <c r="C46" t="s">
        <v>16</v>
      </c>
      <c r="D46" t="s">
        <v>17</v>
      </c>
      <c r="F46" t="s">
        <v>50</v>
      </c>
      <c r="G46">
        <v>5</v>
      </c>
      <c r="H46">
        <v>24.263000000000002</v>
      </c>
      <c r="I46">
        <v>103.797</v>
      </c>
      <c r="J46">
        <v>10302</v>
      </c>
      <c r="K46">
        <v>45</v>
      </c>
      <c r="Q46">
        <f t="shared" si="2"/>
        <v>9614.961538461539</v>
      </c>
    </row>
    <row r="47" spans="1:17">
      <c r="A47" t="s">
        <v>43</v>
      </c>
      <c r="B47" t="s">
        <v>33</v>
      </c>
      <c r="C47" t="s">
        <v>16</v>
      </c>
      <c r="D47" t="s">
        <v>17</v>
      </c>
      <c r="F47" t="s">
        <v>50</v>
      </c>
      <c r="G47">
        <v>5</v>
      </c>
      <c r="H47">
        <v>30.268000000000001</v>
      </c>
      <c r="I47">
        <v>105.66800000000001</v>
      </c>
      <c r="J47">
        <v>10515</v>
      </c>
      <c r="K47">
        <v>46</v>
      </c>
      <c r="Q47">
        <f t="shared" si="2"/>
        <v>9401.961538461539</v>
      </c>
    </row>
    <row r="48" spans="1:17">
      <c r="A48" t="s">
        <v>57</v>
      </c>
      <c r="B48" t="s">
        <v>33</v>
      </c>
      <c r="C48" t="s">
        <v>16</v>
      </c>
      <c r="D48" t="s">
        <v>17</v>
      </c>
      <c r="F48" t="s">
        <v>50</v>
      </c>
      <c r="G48">
        <v>6</v>
      </c>
      <c r="H48">
        <v>27.689</v>
      </c>
      <c r="I48">
        <v>101.003</v>
      </c>
      <c r="J48">
        <v>10605</v>
      </c>
      <c r="K48">
        <v>47</v>
      </c>
      <c r="Q48">
        <f t="shared" si="2"/>
        <v>9311.961538461539</v>
      </c>
    </row>
    <row r="49" spans="1:17">
      <c r="A49" t="s">
        <v>39</v>
      </c>
      <c r="B49" t="s">
        <v>34</v>
      </c>
      <c r="C49" t="s">
        <v>35</v>
      </c>
      <c r="D49" t="s">
        <v>37</v>
      </c>
      <c r="F49" t="s">
        <v>50</v>
      </c>
      <c r="G49">
        <v>11680</v>
      </c>
      <c r="H49">
        <v>25.51</v>
      </c>
      <c r="I49">
        <v>106.51</v>
      </c>
      <c r="J49">
        <v>12000</v>
      </c>
      <c r="K49">
        <v>48</v>
      </c>
      <c r="Q49">
        <f t="shared" si="2"/>
        <v>7916.961538461539</v>
      </c>
    </row>
    <row r="50" spans="1:17">
      <c r="A50" t="s">
        <v>39</v>
      </c>
      <c r="B50" t="s">
        <v>33</v>
      </c>
      <c r="C50" t="s">
        <v>16</v>
      </c>
      <c r="D50" t="s">
        <v>17</v>
      </c>
      <c r="F50" t="s">
        <v>50</v>
      </c>
      <c r="G50">
        <v>5</v>
      </c>
      <c r="H50">
        <v>43.469000000000001</v>
      </c>
      <c r="I50">
        <v>119.55800000000001</v>
      </c>
      <c r="J50">
        <v>12000</v>
      </c>
      <c r="K50">
        <v>49</v>
      </c>
      <c r="Q50">
        <f t="shared" si="2"/>
        <v>7916.961538461539</v>
      </c>
    </row>
    <row r="51" spans="1:17">
      <c r="A51" t="s">
        <v>38</v>
      </c>
      <c r="B51" t="s">
        <v>33</v>
      </c>
      <c r="C51" t="s">
        <v>16</v>
      </c>
      <c r="D51" t="s">
        <v>17</v>
      </c>
      <c r="F51" t="s">
        <v>50</v>
      </c>
      <c r="G51">
        <v>5</v>
      </c>
      <c r="H51">
        <v>45.279000000000003</v>
      </c>
      <c r="I51">
        <v>124.557</v>
      </c>
      <c r="J51">
        <v>12000</v>
      </c>
      <c r="K51">
        <v>50</v>
      </c>
      <c r="Q51">
        <f t="shared" si="2"/>
        <v>7916.961538461539</v>
      </c>
    </row>
    <row r="52" spans="1:17">
      <c r="A52" t="s">
        <v>42</v>
      </c>
      <c r="B52" t="s">
        <v>33</v>
      </c>
      <c r="C52" t="s">
        <v>16</v>
      </c>
      <c r="D52" t="s">
        <v>17</v>
      </c>
      <c r="F52" t="s">
        <v>50</v>
      </c>
      <c r="G52">
        <v>6</v>
      </c>
      <c r="H52">
        <v>32.756</v>
      </c>
      <c r="I52">
        <v>105.494</v>
      </c>
      <c r="J52">
        <v>13529</v>
      </c>
      <c r="K52">
        <v>51</v>
      </c>
      <c r="Q52">
        <f t="shared" si="2"/>
        <v>6387.961538461539</v>
      </c>
    </row>
    <row r="53" spans="1:17">
      <c r="A53" t="s">
        <v>64</v>
      </c>
      <c r="B53" t="s">
        <v>33</v>
      </c>
      <c r="C53" t="s">
        <v>16</v>
      </c>
      <c r="D53" t="s">
        <v>17</v>
      </c>
      <c r="F53" t="s">
        <v>50</v>
      </c>
      <c r="G53">
        <v>6</v>
      </c>
      <c r="H53">
        <v>30.395</v>
      </c>
      <c r="I53">
        <v>102.958</v>
      </c>
      <c r="J53">
        <v>13541</v>
      </c>
      <c r="K53">
        <v>52</v>
      </c>
      <c r="Q53">
        <f t="shared" si="2"/>
        <v>6375.961538461539</v>
      </c>
    </row>
    <row r="54" spans="1:17">
      <c r="A54" t="s">
        <v>0</v>
      </c>
      <c r="B54" t="s">
        <v>33</v>
      </c>
      <c r="C54" t="s">
        <v>16</v>
      </c>
      <c r="D54" t="s">
        <v>17</v>
      </c>
      <c r="F54" t="s">
        <v>50</v>
      </c>
      <c r="G54">
        <v>5</v>
      </c>
      <c r="H54">
        <v>29.573</v>
      </c>
      <c r="I54">
        <v>105.06399999999999</v>
      </c>
      <c r="J54">
        <v>15582</v>
      </c>
      <c r="K54">
        <v>53</v>
      </c>
      <c r="Q54">
        <f t="shared" si="2"/>
        <v>4334.961538461539</v>
      </c>
    </row>
    <row r="55" spans="1:17">
      <c r="A55" t="s">
        <v>52</v>
      </c>
      <c r="B55" t="s">
        <v>33</v>
      </c>
      <c r="C55" t="s">
        <v>16</v>
      </c>
      <c r="D55" t="s">
        <v>17</v>
      </c>
      <c r="F55" t="s">
        <v>50</v>
      </c>
      <c r="G55">
        <v>7</v>
      </c>
      <c r="H55">
        <v>29.41</v>
      </c>
      <c r="I55">
        <v>91.1</v>
      </c>
      <c r="J55">
        <v>16000</v>
      </c>
      <c r="K55">
        <v>54</v>
      </c>
      <c r="Q55">
        <f t="shared" si="2"/>
        <v>3916.961538461539</v>
      </c>
    </row>
    <row r="56" spans="1:17">
      <c r="A56" t="s">
        <v>27</v>
      </c>
      <c r="B56" t="s">
        <v>33</v>
      </c>
      <c r="C56" t="s">
        <v>16</v>
      </c>
      <c r="D56" t="s">
        <v>17</v>
      </c>
      <c r="F56" t="s">
        <v>50</v>
      </c>
      <c r="G56">
        <v>5</v>
      </c>
      <c r="H56">
        <v>41.131</v>
      </c>
      <c r="I56">
        <v>114.658</v>
      </c>
      <c r="J56">
        <v>16003</v>
      </c>
      <c r="K56">
        <v>55</v>
      </c>
      <c r="Q56">
        <f t="shared" si="2"/>
        <v>3913.961538461539</v>
      </c>
    </row>
    <row r="57" spans="1:17">
      <c r="A57" t="s">
        <v>57</v>
      </c>
      <c r="B57" t="s">
        <v>33</v>
      </c>
      <c r="C57" t="s">
        <v>16</v>
      </c>
      <c r="D57" t="s">
        <v>17</v>
      </c>
      <c r="F57" t="s">
        <v>50</v>
      </c>
      <c r="G57">
        <v>6</v>
      </c>
      <c r="H57">
        <v>26.315999999999999</v>
      </c>
      <c r="I57">
        <v>100.648</v>
      </c>
      <c r="J57">
        <v>17220</v>
      </c>
      <c r="K57">
        <v>56</v>
      </c>
      <c r="Q57">
        <f t="shared" si="2"/>
        <v>2696.961538461539</v>
      </c>
    </row>
    <row r="58" spans="1:17">
      <c r="A58" t="s">
        <v>41</v>
      </c>
      <c r="B58" t="s">
        <v>34</v>
      </c>
      <c r="C58" t="s">
        <v>35</v>
      </c>
      <c r="D58" t="s">
        <v>40</v>
      </c>
      <c r="F58" t="s">
        <v>50</v>
      </c>
      <c r="G58">
        <v>4380</v>
      </c>
      <c r="H58">
        <v>32.78</v>
      </c>
      <c r="I58">
        <v>108.87</v>
      </c>
      <c r="J58">
        <v>17500</v>
      </c>
      <c r="K58">
        <v>57</v>
      </c>
      <c r="Q58">
        <f t="shared" si="2"/>
        <v>2416.961538461539</v>
      </c>
    </row>
    <row r="59" spans="1:17">
      <c r="A59" t="s">
        <v>38</v>
      </c>
      <c r="B59" t="s">
        <v>33</v>
      </c>
      <c r="C59" t="s">
        <v>16</v>
      </c>
      <c r="D59" t="s">
        <v>17</v>
      </c>
      <c r="F59" t="s">
        <v>50</v>
      </c>
      <c r="G59">
        <v>5</v>
      </c>
      <c r="H59">
        <v>24.332000000000001</v>
      </c>
      <c r="I59">
        <v>102.941</v>
      </c>
      <c r="J59">
        <v>18024</v>
      </c>
      <c r="K59">
        <v>58</v>
      </c>
      <c r="Q59">
        <f t="shared" si="2"/>
        <v>1892.961538461539</v>
      </c>
    </row>
    <row r="60" spans="1:17">
      <c r="A60" t="s">
        <v>60</v>
      </c>
      <c r="B60" t="s">
        <v>33</v>
      </c>
      <c r="C60" t="s">
        <v>16</v>
      </c>
      <c r="D60" t="s">
        <v>17</v>
      </c>
      <c r="F60" t="s">
        <v>50</v>
      </c>
      <c r="G60">
        <v>5</v>
      </c>
      <c r="H60">
        <v>26.568999999999999</v>
      </c>
      <c r="I60">
        <v>103.036</v>
      </c>
      <c r="J60">
        <v>18509</v>
      </c>
      <c r="K60">
        <v>59</v>
      </c>
      <c r="Q60">
        <f t="shared" si="2"/>
        <v>1407.961538461539</v>
      </c>
    </row>
    <row r="61" spans="1:17">
      <c r="A61" t="s">
        <v>39</v>
      </c>
      <c r="B61" t="s">
        <v>33</v>
      </c>
      <c r="C61" t="s">
        <v>16</v>
      </c>
      <c r="D61" t="s">
        <v>17</v>
      </c>
      <c r="F61" t="s">
        <v>50</v>
      </c>
      <c r="G61">
        <v>5</v>
      </c>
      <c r="H61">
        <v>31.56</v>
      </c>
      <c r="I61">
        <v>113.21</v>
      </c>
      <c r="J61">
        <v>20000</v>
      </c>
      <c r="K61">
        <v>60</v>
      </c>
      <c r="Q61">
        <f t="shared" si="2"/>
        <v>83.038461538460979</v>
      </c>
    </row>
    <row r="62" spans="1:17">
      <c r="A62" t="s">
        <v>39</v>
      </c>
      <c r="B62" t="s">
        <v>34</v>
      </c>
      <c r="C62" t="s">
        <v>35</v>
      </c>
      <c r="D62" t="s">
        <v>40</v>
      </c>
      <c r="F62" t="s">
        <v>50</v>
      </c>
      <c r="G62">
        <v>24770</v>
      </c>
      <c r="H62">
        <v>23.34</v>
      </c>
      <c r="I62">
        <v>102.64</v>
      </c>
      <c r="J62">
        <v>20004</v>
      </c>
      <c r="K62">
        <v>61</v>
      </c>
      <c r="Q62">
        <f t="shared" si="2"/>
        <v>87.038461538460979</v>
      </c>
    </row>
    <row r="63" spans="1:17">
      <c r="A63" t="s">
        <v>26</v>
      </c>
      <c r="B63" t="s">
        <v>33</v>
      </c>
      <c r="C63" t="s">
        <v>16</v>
      </c>
      <c r="D63" t="s">
        <v>17</v>
      </c>
      <c r="F63" t="s">
        <v>50</v>
      </c>
      <c r="G63">
        <v>5</v>
      </c>
      <c r="H63">
        <v>39.421999999999997</v>
      </c>
      <c r="I63">
        <v>76.838999999999999</v>
      </c>
      <c r="J63">
        <v>20006</v>
      </c>
      <c r="K63">
        <v>62</v>
      </c>
      <c r="Q63">
        <f t="shared" si="2"/>
        <v>89.038461538460979</v>
      </c>
    </row>
    <row r="64" spans="1:17">
      <c r="A64" t="s">
        <v>55</v>
      </c>
      <c r="B64" t="s">
        <v>33</v>
      </c>
      <c r="C64" t="s">
        <v>16</v>
      </c>
      <c r="D64" t="s">
        <v>17</v>
      </c>
      <c r="F64" t="s">
        <v>50</v>
      </c>
      <c r="G64">
        <v>6</v>
      </c>
      <c r="H64">
        <v>25.9</v>
      </c>
      <c r="I64">
        <v>102.2</v>
      </c>
      <c r="J64">
        <v>20297</v>
      </c>
      <c r="K64">
        <v>63</v>
      </c>
      <c r="Q64">
        <f t="shared" si="2"/>
        <v>380.03846153846098</v>
      </c>
    </row>
    <row r="65" spans="1:17">
      <c r="A65" t="s">
        <v>59</v>
      </c>
      <c r="B65" t="s">
        <v>33</v>
      </c>
      <c r="C65" t="s">
        <v>16</v>
      </c>
      <c r="D65" t="s">
        <v>17</v>
      </c>
      <c r="F65" t="s">
        <v>50</v>
      </c>
      <c r="G65">
        <v>5</v>
      </c>
      <c r="H65">
        <v>34.682000000000002</v>
      </c>
      <c r="I65">
        <v>103.78100000000001</v>
      </c>
      <c r="J65">
        <v>22019</v>
      </c>
      <c r="K65">
        <v>64</v>
      </c>
      <c r="Q65">
        <f t="shared" si="2"/>
        <v>2102.038461538461</v>
      </c>
    </row>
    <row r="66" spans="1:17">
      <c r="A66" t="s">
        <v>29</v>
      </c>
      <c r="B66" t="s">
        <v>33</v>
      </c>
      <c r="C66" t="s">
        <v>16</v>
      </c>
      <c r="D66" t="s">
        <v>17</v>
      </c>
      <c r="F66" t="s">
        <v>50</v>
      </c>
      <c r="G66">
        <v>5</v>
      </c>
      <c r="H66">
        <v>34.712000000000003</v>
      </c>
      <c r="I66">
        <v>103.834</v>
      </c>
      <c r="J66">
        <v>23369</v>
      </c>
      <c r="K66">
        <v>65</v>
      </c>
      <c r="Q66">
        <f t="shared" si="2"/>
        <v>3452.038461538461</v>
      </c>
    </row>
    <row r="67" spans="1:17">
      <c r="A67" t="s">
        <v>36</v>
      </c>
      <c r="B67" t="s">
        <v>33</v>
      </c>
      <c r="C67" t="s">
        <v>16</v>
      </c>
      <c r="D67" t="s">
        <v>17</v>
      </c>
      <c r="F67" t="s">
        <v>50</v>
      </c>
      <c r="G67">
        <v>6</v>
      </c>
      <c r="H67">
        <v>29.832999999999998</v>
      </c>
      <c r="I67">
        <v>94.977999999999994</v>
      </c>
      <c r="J67">
        <v>23403</v>
      </c>
      <c r="K67">
        <v>66</v>
      </c>
      <c r="Q67">
        <f t="shared" si="2"/>
        <v>3486.038461538461</v>
      </c>
    </row>
    <row r="68" spans="1:17">
      <c r="A68" t="s">
        <v>48</v>
      </c>
      <c r="B68" t="s">
        <v>33</v>
      </c>
      <c r="C68" t="s">
        <v>16</v>
      </c>
      <c r="D68" t="s">
        <v>17</v>
      </c>
      <c r="F68" t="s">
        <v>50</v>
      </c>
      <c r="G68">
        <v>5</v>
      </c>
      <c r="H68">
        <v>29.181999999999999</v>
      </c>
      <c r="I68">
        <v>105.39100000000001</v>
      </c>
      <c r="J68">
        <v>24395</v>
      </c>
      <c r="K68">
        <v>67</v>
      </c>
      <c r="Q68">
        <f t="shared" si="2"/>
        <v>4478.038461538461</v>
      </c>
    </row>
    <row r="69" spans="1:17">
      <c r="A69" t="s">
        <v>57</v>
      </c>
      <c r="B69" t="s">
        <v>33</v>
      </c>
      <c r="C69" t="s">
        <v>16</v>
      </c>
      <c r="D69" t="s">
        <v>17</v>
      </c>
      <c r="F69" t="s">
        <v>50</v>
      </c>
      <c r="G69">
        <v>5</v>
      </c>
      <c r="H69">
        <v>24.454999999999998</v>
      </c>
      <c r="I69">
        <v>102.66</v>
      </c>
      <c r="J69">
        <v>25000</v>
      </c>
      <c r="K69">
        <v>68</v>
      </c>
      <c r="Q69">
        <f t="shared" si="2"/>
        <v>5083.038461538461</v>
      </c>
    </row>
    <row r="70" spans="1:17">
      <c r="A70" t="s">
        <v>18</v>
      </c>
      <c r="B70" t="s">
        <v>33</v>
      </c>
      <c r="C70" t="s">
        <v>16</v>
      </c>
      <c r="D70" t="s">
        <v>17</v>
      </c>
      <c r="F70" t="s">
        <v>50</v>
      </c>
      <c r="G70">
        <v>6</v>
      </c>
      <c r="H70">
        <v>37.387999999999998</v>
      </c>
      <c r="I70">
        <v>78.843000000000004</v>
      </c>
      <c r="J70">
        <v>25028</v>
      </c>
      <c r="K70">
        <v>69</v>
      </c>
      <c r="Q70">
        <f t="shared" si="2"/>
        <v>5111.038461538461</v>
      </c>
    </row>
    <row r="71" spans="1:17">
      <c r="A71" t="s">
        <v>64</v>
      </c>
      <c r="B71" t="s">
        <v>33</v>
      </c>
      <c r="C71" t="s">
        <v>16</v>
      </c>
      <c r="D71" t="s">
        <v>17</v>
      </c>
      <c r="F71" t="s">
        <v>50</v>
      </c>
      <c r="G71">
        <v>7</v>
      </c>
      <c r="H71">
        <v>37.828000000000003</v>
      </c>
      <c r="I71">
        <v>101.29</v>
      </c>
      <c r="J71">
        <v>26499</v>
      </c>
      <c r="K71">
        <v>70</v>
      </c>
      <c r="Q71">
        <f t="shared" si="2"/>
        <v>6582.038461538461</v>
      </c>
    </row>
    <row r="72" spans="1:17">
      <c r="A72" t="s">
        <v>42</v>
      </c>
      <c r="B72" t="s">
        <v>33</v>
      </c>
      <c r="C72" t="s">
        <v>16</v>
      </c>
      <c r="D72" t="s">
        <v>17</v>
      </c>
      <c r="F72" t="s">
        <v>50</v>
      </c>
      <c r="G72">
        <v>5</v>
      </c>
      <c r="H72">
        <v>23.97</v>
      </c>
      <c r="I72">
        <v>97.569000000000003</v>
      </c>
      <c r="J72">
        <v>27169</v>
      </c>
      <c r="K72">
        <v>71</v>
      </c>
      <c r="Q72">
        <f t="shared" si="2"/>
        <v>7252.038461538461</v>
      </c>
    </row>
    <row r="73" spans="1:17">
      <c r="A73" t="s">
        <v>49</v>
      </c>
      <c r="B73" t="s">
        <v>33</v>
      </c>
      <c r="C73" t="s">
        <v>16</v>
      </c>
      <c r="D73" t="s">
        <v>17</v>
      </c>
      <c r="F73" t="s">
        <v>50</v>
      </c>
      <c r="G73">
        <v>6</v>
      </c>
      <c r="H73">
        <v>37.000999999999998</v>
      </c>
      <c r="I73">
        <v>103.863</v>
      </c>
      <c r="J73">
        <v>30016</v>
      </c>
      <c r="K73">
        <v>72</v>
      </c>
      <c r="Q73">
        <f t="shared" si="2"/>
        <v>10099.038461538461</v>
      </c>
    </row>
    <row r="74" spans="1:17">
      <c r="A74" t="s">
        <v>0</v>
      </c>
      <c r="B74" t="s">
        <v>33</v>
      </c>
      <c r="C74" t="s">
        <v>16</v>
      </c>
      <c r="D74" t="s">
        <v>17</v>
      </c>
      <c r="F74" t="s">
        <v>50</v>
      </c>
      <c r="G74">
        <v>5</v>
      </c>
      <c r="H74">
        <v>29.498000000000001</v>
      </c>
      <c r="I74">
        <v>104.63200000000001</v>
      </c>
      <c r="J74">
        <v>32772</v>
      </c>
      <c r="K74">
        <v>73</v>
      </c>
      <c r="Q74">
        <f t="shared" si="2"/>
        <v>12855.038461538461</v>
      </c>
    </row>
    <row r="75" spans="1:17">
      <c r="A75" t="s">
        <v>56</v>
      </c>
      <c r="B75" t="s">
        <v>33</v>
      </c>
      <c r="C75" t="s">
        <v>16</v>
      </c>
      <c r="D75" t="s">
        <v>17</v>
      </c>
      <c r="F75" t="s">
        <v>50</v>
      </c>
      <c r="G75">
        <v>7</v>
      </c>
      <c r="H75">
        <v>39.28</v>
      </c>
      <c r="I75">
        <v>76.44</v>
      </c>
      <c r="J75">
        <v>33128</v>
      </c>
      <c r="K75">
        <v>74</v>
      </c>
      <c r="Q75">
        <f t="shared" si="2"/>
        <v>13211.038461538461</v>
      </c>
    </row>
    <row r="76" spans="1:17">
      <c r="A76" t="s">
        <v>45</v>
      </c>
      <c r="B76" t="s">
        <v>33</v>
      </c>
      <c r="C76" t="s">
        <v>16</v>
      </c>
      <c r="D76" t="s">
        <v>17</v>
      </c>
      <c r="F76" t="s">
        <v>50</v>
      </c>
      <c r="G76">
        <v>6</v>
      </c>
      <c r="H76">
        <v>27.766999999999999</v>
      </c>
      <c r="I76">
        <v>100.78100000000001</v>
      </c>
      <c r="J76">
        <v>34234</v>
      </c>
      <c r="K76">
        <v>75</v>
      </c>
      <c r="Q76">
        <f t="shared" si="2"/>
        <v>14317.038461538461</v>
      </c>
    </row>
    <row r="77" spans="1:17">
      <c r="A77" t="s">
        <v>49</v>
      </c>
      <c r="B77" t="s">
        <v>33</v>
      </c>
      <c r="C77" t="s">
        <v>16</v>
      </c>
      <c r="D77" t="s">
        <v>17</v>
      </c>
      <c r="F77" t="s">
        <v>50</v>
      </c>
      <c r="G77">
        <v>7</v>
      </c>
      <c r="H77">
        <v>35.985999999999997</v>
      </c>
      <c r="I77">
        <v>100.245</v>
      </c>
      <c r="J77">
        <v>34319</v>
      </c>
      <c r="K77">
        <v>76</v>
      </c>
      <c r="Q77">
        <f t="shared" si="2"/>
        <v>14402.038461538461</v>
      </c>
    </row>
    <row r="78" spans="1:17">
      <c r="A78" t="s">
        <v>45</v>
      </c>
      <c r="B78" t="s">
        <v>33</v>
      </c>
      <c r="C78" t="s">
        <v>16</v>
      </c>
      <c r="D78" t="s">
        <v>17</v>
      </c>
      <c r="F78" t="s">
        <v>50</v>
      </c>
      <c r="G78">
        <v>6</v>
      </c>
      <c r="H78">
        <v>39.383000000000003</v>
      </c>
      <c r="I78">
        <v>81.307000000000002</v>
      </c>
      <c r="J78">
        <v>36641</v>
      </c>
      <c r="K78">
        <v>77</v>
      </c>
      <c r="Q78">
        <f t="shared" si="2"/>
        <v>16724.038461538461</v>
      </c>
    </row>
    <row r="79" spans="1:17">
      <c r="A79" t="s">
        <v>39</v>
      </c>
      <c r="B79" t="s">
        <v>34</v>
      </c>
      <c r="C79" t="s">
        <v>35</v>
      </c>
      <c r="D79" t="s">
        <v>40</v>
      </c>
      <c r="F79" t="s">
        <v>50</v>
      </c>
      <c r="G79">
        <v>175200</v>
      </c>
      <c r="H79">
        <v>26.92</v>
      </c>
      <c r="I79">
        <v>106.58</v>
      </c>
      <c r="J79">
        <v>36900</v>
      </c>
      <c r="K79">
        <v>78</v>
      </c>
      <c r="Q79">
        <f t="shared" si="2"/>
        <v>16983.038461538461</v>
      </c>
    </row>
    <row r="80" spans="1:17">
      <c r="A80" t="s">
        <v>31</v>
      </c>
      <c r="B80" t="s">
        <v>33</v>
      </c>
      <c r="C80" t="s">
        <v>16</v>
      </c>
      <c r="D80" t="s">
        <v>17</v>
      </c>
      <c r="F80" t="s">
        <v>50</v>
      </c>
      <c r="G80">
        <v>7</v>
      </c>
      <c r="H80">
        <v>39.238</v>
      </c>
      <c r="I80">
        <v>74.046999999999997</v>
      </c>
      <c r="J80">
        <v>37200</v>
      </c>
      <c r="K80">
        <v>79</v>
      </c>
      <c r="Q80">
        <f t="shared" si="2"/>
        <v>17283.038461538461</v>
      </c>
    </row>
    <row r="81" spans="1:18">
      <c r="A81" t="s">
        <v>48</v>
      </c>
      <c r="B81" t="s">
        <v>33</v>
      </c>
      <c r="C81" t="s">
        <v>16</v>
      </c>
      <c r="D81" t="s">
        <v>17</v>
      </c>
      <c r="F81" t="s">
        <v>50</v>
      </c>
      <c r="G81">
        <v>6</v>
      </c>
      <c r="H81">
        <v>25.760999999999999</v>
      </c>
      <c r="I81">
        <v>100.011</v>
      </c>
      <c r="J81">
        <v>39028</v>
      </c>
      <c r="K81">
        <v>80</v>
      </c>
      <c r="Q81">
        <f t="shared" si="2"/>
        <v>19111.038461538461</v>
      </c>
    </row>
    <row r="82" spans="1:18">
      <c r="A82" t="s">
        <v>51</v>
      </c>
      <c r="B82" t="s">
        <v>33</v>
      </c>
      <c r="C82" t="s">
        <v>16</v>
      </c>
      <c r="D82" t="s">
        <v>17</v>
      </c>
      <c r="F82" t="s">
        <v>50</v>
      </c>
      <c r="G82">
        <v>7</v>
      </c>
      <c r="H82">
        <v>40.299999999999997</v>
      </c>
      <c r="I82">
        <v>78.900000000000006</v>
      </c>
      <c r="J82">
        <v>42808</v>
      </c>
      <c r="K82">
        <v>81</v>
      </c>
      <c r="Q82">
        <f t="shared" si="2"/>
        <v>22891.038461538461</v>
      </c>
    </row>
    <row r="83" spans="1:18">
      <c r="A83" t="s">
        <v>39</v>
      </c>
      <c r="B83" t="s">
        <v>33</v>
      </c>
      <c r="C83" t="s">
        <v>16</v>
      </c>
      <c r="D83" t="s">
        <v>17</v>
      </c>
      <c r="F83" t="s">
        <v>50</v>
      </c>
      <c r="G83">
        <v>5</v>
      </c>
      <c r="H83">
        <v>28.012</v>
      </c>
      <c r="I83">
        <v>104.151</v>
      </c>
      <c r="J83">
        <v>45551</v>
      </c>
      <c r="K83">
        <v>82</v>
      </c>
      <c r="Q83">
        <f t="shared" si="2"/>
        <v>25634.038461538461</v>
      </c>
    </row>
    <row r="84" spans="1:18">
      <c r="A84" t="s">
        <v>42</v>
      </c>
      <c r="B84" t="s">
        <v>34</v>
      </c>
      <c r="C84" t="s">
        <v>35</v>
      </c>
      <c r="D84" t="s">
        <v>40</v>
      </c>
      <c r="F84" t="s">
        <v>50</v>
      </c>
      <c r="G84">
        <v>29940</v>
      </c>
      <c r="H84">
        <v>19.16</v>
      </c>
      <c r="I84">
        <v>109.82</v>
      </c>
      <c r="J84" s="8">
        <v>50000</v>
      </c>
      <c r="K84">
        <v>83</v>
      </c>
      <c r="L84">
        <v>3</v>
      </c>
      <c r="M84">
        <f>(K84-K32)/177</f>
        <v>0.29378531073446329</v>
      </c>
      <c r="N84">
        <v>50000</v>
      </c>
      <c r="O84">
        <v>5014</v>
      </c>
      <c r="P84">
        <f>AVERAGE(J33:J84)</f>
        <v>19916.961538461539</v>
      </c>
      <c r="Q84">
        <f t="shared" si="2"/>
        <v>30083.038461538461</v>
      </c>
      <c r="R84">
        <f>AVERAGE(Q33:Q84)</f>
        <v>9683.8047337278003</v>
      </c>
    </row>
    <row r="85" spans="1:18">
      <c r="A85" t="s">
        <v>43</v>
      </c>
      <c r="B85" t="s">
        <v>33</v>
      </c>
      <c r="C85" t="s">
        <v>16</v>
      </c>
      <c r="D85" t="s">
        <v>17</v>
      </c>
      <c r="F85" t="s">
        <v>50</v>
      </c>
      <c r="G85">
        <v>5</v>
      </c>
      <c r="H85">
        <v>25.523</v>
      </c>
      <c r="I85">
        <v>101.90300000000001</v>
      </c>
      <c r="J85">
        <v>50011</v>
      </c>
      <c r="K85">
        <v>84</v>
      </c>
      <c r="Q85">
        <f>ABS(J85-$P$99)</f>
        <v>19085.46666666666</v>
      </c>
    </row>
    <row r="86" spans="1:18">
      <c r="A86" t="s">
        <v>61</v>
      </c>
      <c r="B86" t="s">
        <v>33</v>
      </c>
      <c r="C86" t="s">
        <v>16</v>
      </c>
      <c r="D86" t="s">
        <v>17</v>
      </c>
      <c r="F86" t="s">
        <v>50</v>
      </c>
      <c r="G86">
        <v>5</v>
      </c>
      <c r="H86">
        <v>44.599299999999999</v>
      </c>
      <c r="I86">
        <v>124.1681</v>
      </c>
      <c r="J86">
        <v>58300</v>
      </c>
      <c r="K86">
        <v>85</v>
      </c>
      <c r="Q86">
        <f t="shared" ref="Q86:Q99" si="3">ABS(J86-$P$99)</f>
        <v>10796.46666666666</v>
      </c>
    </row>
    <row r="87" spans="1:18">
      <c r="A87" t="s">
        <v>29</v>
      </c>
      <c r="B87" t="s">
        <v>33</v>
      </c>
      <c r="C87" t="s">
        <v>16</v>
      </c>
      <c r="D87" t="s">
        <v>17</v>
      </c>
      <c r="F87" t="s">
        <v>50</v>
      </c>
      <c r="G87">
        <v>6</v>
      </c>
      <c r="H87">
        <v>25.954000000000001</v>
      </c>
      <c r="I87">
        <v>101.254</v>
      </c>
      <c r="J87">
        <v>60056</v>
      </c>
      <c r="K87">
        <v>86</v>
      </c>
      <c r="Q87">
        <f t="shared" si="3"/>
        <v>9040.4666666666599</v>
      </c>
    </row>
    <row r="88" spans="1:18">
      <c r="A88" t="s">
        <v>36</v>
      </c>
      <c r="B88" t="s">
        <v>34</v>
      </c>
      <c r="C88" t="s">
        <v>35</v>
      </c>
      <c r="F88" t="s">
        <v>50</v>
      </c>
      <c r="G88">
        <v>283444</v>
      </c>
      <c r="H88">
        <v>29.611999999999998</v>
      </c>
      <c r="I88">
        <v>113.645</v>
      </c>
      <c r="J88">
        <v>61500</v>
      </c>
      <c r="K88">
        <v>87</v>
      </c>
      <c r="Q88">
        <f t="shared" si="3"/>
        <v>7596.4666666666599</v>
      </c>
    </row>
    <row r="89" spans="1:18">
      <c r="A89" t="s">
        <v>28</v>
      </c>
      <c r="B89" t="s">
        <v>33</v>
      </c>
      <c r="C89" t="s">
        <v>16</v>
      </c>
      <c r="D89" t="s">
        <v>17</v>
      </c>
      <c r="F89" t="s">
        <v>50</v>
      </c>
      <c r="G89">
        <v>5</v>
      </c>
      <c r="H89">
        <v>40.497999999999998</v>
      </c>
      <c r="I89">
        <v>122.994</v>
      </c>
      <c r="J89">
        <v>62030</v>
      </c>
      <c r="K89">
        <v>88</v>
      </c>
      <c r="Q89">
        <f t="shared" si="3"/>
        <v>7066.4666666666599</v>
      </c>
    </row>
    <row r="90" spans="1:18">
      <c r="A90" t="s">
        <v>44</v>
      </c>
      <c r="B90" t="s">
        <v>33</v>
      </c>
      <c r="C90" t="s">
        <v>16</v>
      </c>
      <c r="D90" t="s">
        <v>17</v>
      </c>
      <c r="F90" t="s">
        <v>50</v>
      </c>
      <c r="G90">
        <v>5</v>
      </c>
      <c r="H90">
        <v>24.693000000000001</v>
      </c>
      <c r="I90">
        <v>97.942999999999998</v>
      </c>
      <c r="J90">
        <v>64501</v>
      </c>
      <c r="K90">
        <v>89</v>
      </c>
      <c r="Q90">
        <f t="shared" si="3"/>
        <v>4595.4666666666599</v>
      </c>
    </row>
    <row r="91" spans="1:18">
      <c r="A91" t="s">
        <v>19</v>
      </c>
      <c r="B91" t="s">
        <v>33</v>
      </c>
      <c r="C91" t="s">
        <v>16</v>
      </c>
      <c r="D91" t="s">
        <v>17</v>
      </c>
      <c r="F91" t="s">
        <v>50</v>
      </c>
      <c r="G91">
        <v>6</v>
      </c>
      <c r="H91">
        <v>25.632000000000001</v>
      </c>
      <c r="I91">
        <v>101.095</v>
      </c>
      <c r="J91">
        <v>65336</v>
      </c>
      <c r="K91">
        <v>90</v>
      </c>
      <c r="Q91">
        <f t="shared" si="3"/>
        <v>3760.4666666666599</v>
      </c>
    </row>
    <row r="92" spans="1:18">
      <c r="A92" t="s">
        <v>58</v>
      </c>
      <c r="B92" t="s">
        <v>33</v>
      </c>
      <c r="C92" t="s">
        <v>16</v>
      </c>
      <c r="D92" t="s">
        <v>17</v>
      </c>
      <c r="F92" t="s">
        <v>50</v>
      </c>
      <c r="G92">
        <v>6</v>
      </c>
      <c r="H92">
        <v>39.735999999999997</v>
      </c>
      <c r="I92">
        <v>97.442999999999998</v>
      </c>
      <c r="J92">
        <v>65500</v>
      </c>
      <c r="K92">
        <v>91</v>
      </c>
      <c r="Q92">
        <f t="shared" si="3"/>
        <v>3596.4666666666599</v>
      </c>
    </row>
    <row r="93" spans="1:18">
      <c r="A93" t="s">
        <v>39</v>
      </c>
      <c r="B93" t="s">
        <v>33</v>
      </c>
      <c r="C93" t="s">
        <v>16</v>
      </c>
      <c r="D93" t="s">
        <v>17</v>
      </c>
      <c r="F93" t="s">
        <v>50</v>
      </c>
      <c r="G93">
        <v>5</v>
      </c>
      <c r="H93">
        <v>23.282</v>
      </c>
      <c r="I93">
        <v>101.693</v>
      </c>
      <c r="J93">
        <v>68761</v>
      </c>
      <c r="K93">
        <v>92</v>
      </c>
      <c r="Q93">
        <f t="shared" si="3"/>
        <v>335.46666666665988</v>
      </c>
    </row>
    <row r="94" spans="1:18">
      <c r="A94" t="s">
        <v>38</v>
      </c>
      <c r="B94" t="s">
        <v>34</v>
      </c>
      <c r="C94" t="s">
        <v>35</v>
      </c>
      <c r="F94" t="s">
        <v>50</v>
      </c>
      <c r="G94">
        <v>109610</v>
      </c>
      <c r="H94">
        <v>23.812000000000001</v>
      </c>
      <c r="I94">
        <v>108.795</v>
      </c>
      <c r="J94">
        <v>70000</v>
      </c>
      <c r="K94">
        <v>93</v>
      </c>
      <c r="Q94">
        <f t="shared" si="3"/>
        <v>903.53333333334012</v>
      </c>
    </row>
    <row r="95" spans="1:18">
      <c r="A95" t="s">
        <v>62</v>
      </c>
      <c r="B95" t="s">
        <v>33</v>
      </c>
      <c r="C95" t="s">
        <v>16</v>
      </c>
      <c r="D95" t="s">
        <v>17</v>
      </c>
      <c r="F95" t="s">
        <v>50</v>
      </c>
      <c r="G95">
        <v>5</v>
      </c>
      <c r="H95">
        <v>28.173999999999999</v>
      </c>
      <c r="I95">
        <v>103.619</v>
      </c>
      <c r="J95">
        <v>75021</v>
      </c>
      <c r="K95">
        <v>94</v>
      </c>
      <c r="Q95">
        <f t="shared" si="3"/>
        <v>5924.5333333333401</v>
      </c>
    </row>
    <row r="96" spans="1:18">
      <c r="A96" t="s">
        <v>61</v>
      </c>
      <c r="B96" t="s">
        <v>33</v>
      </c>
      <c r="C96" t="s">
        <v>16</v>
      </c>
      <c r="D96" t="s">
        <v>17</v>
      </c>
      <c r="F96" t="s">
        <v>50</v>
      </c>
      <c r="G96">
        <v>5</v>
      </c>
      <c r="H96">
        <v>25.952999999999999</v>
      </c>
      <c r="I96">
        <v>99.781999999999996</v>
      </c>
      <c r="J96">
        <v>80555</v>
      </c>
      <c r="K96">
        <v>95</v>
      </c>
      <c r="Q96">
        <f t="shared" si="3"/>
        <v>11458.53333333334</v>
      </c>
    </row>
    <row r="97" spans="1:18">
      <c r="A97" t="s">
        <v>30</v>
      </c>
      <c r="B97" t="s">
        <v>34</v>
      </c>
      <c r="C97" t="s">
        <v>35</v>
      </c>
      <c r="D97" t="s">
        <v>40</v>
      </c>
      <c r="F97" t="s">
        <v>50</v>
      </c>
      <c r="H97">
        <v>27.032599999999999</v>
      </c>
      <c r="I97">
        <v>114.98</v>
      </c>
      <c r="J97">
        <v>82021</v>
      </c>
      <c r="K97">
        <v>96</v>
      </c>
      <c r="Q97">
        <f t="shared" si="3"/>
        <v>12924.53333333334</v>
      </c>
    </row>
    <row r="98" spans="1:18">
      <c r="A98" t="s">
        <v>62</v>
      </c>
      <c r="B98" t="s">
        <v>33</v>
      </c>
      <c r="C98" t="s">
        <v>16</v>
      </c>
      <c r="D98" t="s">
        <v>17</v>
      </c>
      <c r="F98" t="s">
        <v>50</v>
      </c>
      <c r="G98">
        <v>6</v>
      </c>
      <c r="H98">
        <v>30.3398</v>
      </c>
      <c r="I98">
        <v>101.73739999999999</v>
      </c>
      <c r="J98">
        <v>82355</v>
      </c>
      <c r="K98">
        <v>97</v>
      </c>
      <c r="Q98">
        <f t="shared" si="3"/>
        <v>13258.53333333334</v>
      </c>
    </row>
    <row r="99" spans="1:18">
      <c r="A99" t="s">
        <v>61</v>
      </c>
      <c r="B99" t="s">
        <v>33</v>
      </c>
      <c r="C99" t="s">
        <v>16</v>
      </c>
      <c r="D99" t="s">
        <v>17</v>
      </c>
      <c r="F99" t="s">
        <v>50</v>
      </c>
      <c r="G99">
        <v>5</v>
      </c>
      <c r="H99">
        <v>31.065999999999999</v>
      </c>
      <c r="I99">
        <v>110.41200000000001</v>
      </c>
      <c r="J99" s="8">
        <v>90500</v>
      </c>
      <c r="K99">
        <v>98</v>
      </c>
      <c r="L99">
        <v>4</v>
      </c>
      <c r="M99">
        <f>(K99-K84)/177</f>
        <v>8.4745762711864403E-2</v>
      </c>
      <c r="N99">
        <v>90500</v>
      </c>
      <c r="O99">
        <v>50011</v>
      </c>
      <c r="P99">
        <f>AVERAGE(J85:J99)</f>
        <v>69096.46666666666</v>
      </c>
      <c r="Q99">
        <f t="shared" si="3"/>
        <v>21403.53333333334</v>
      </c>
      <c r="R99">
        <f>AVERAGE(Q85:Q99)</f>
        <v>8783.0933333333305</v>
      </c>
    </row>
    <row r="100" spans="1:18">
      <c r="A100" t="s">
        <v>59</v>
      </c>
      <c r="B100" t="s">
        <v>33</v>
      </c>
      <c r="C100" t="s">
        <v>16</v>
      </c>
      <c r="D100" t="s">
        <v>17</v>
      </c>
      <c r="F100" t="s">
        <v>50</v>
      </c>
      <c r="G100">
        <v>5</v>
      </c>
      <c r="H100">
        <v>25.073</v>
      </c>
      <c r="I100">
        <v>99.168999999999997</v>
      </c>
      <c r="J100">
        <v>100012</v>
      </c>
      <c r="K100">
        <v>99</v>
      </c>
      <c r="Q100">
        <f>ABS(J100-$P$178)</f>
        <v>3581279.734177215</v>
      </c>
    </row>
    <row r="101" spans="1:18">
      <c r="A101" t="s">
        <v>26</v>
      </c>
      <c r="B101" t="s">
        <v>33</v>
      </c>
      <c r="C101" t="s">
        <v>16</v>
      </c>
      <c r="D101" t="s">
        <v>17</v>
      </c>
      <c r="F101" t="s">
        <v>50</v>
      </c>
      <c r="G101">
        <v>6</v>
      </c>
      <c r="H101">
        <v>39.527000000000001</v>
      </c>
      <c r="I101">
        <v>76.941000000000003</v>
      </c>
      <c r="J101">
        <v>100089</v>
      </c>
      <c r="K101">
        <v>100</v>
      </c>
      <c r="Q101">
        <f t="shared" ref="Q101:Q164" si="4">ABS(J101-$P$178)</f>
        <v>3581202.734177215</v>
      </c>
    </row>
    <row r="102" spans="1:18">
      <c r="A102" t="s">
        <v>19</v>
      </c>
      <c r="B102" t="s">
        <v>34</v>
      </c>
      <c r="C102" t="s">
        <v>35</v>
      </c>
      <c r="D102" t="s">
        <v>40</v>
      </c>
      <c r="F102" t="s">
        <v>50</v>
      </c>
      <c r="G102">
        <v>82900</v>
      </c>
      <c r="H102">
        <v>26.85</v>
      </c>
      <c r="I102">
        <v>110.28</v>
      </c>
      <c r="J102">
        <v>106000</v>
      </c>
      <c r="K102">
        <v>101</v>
      </c>
      <c r="Q102">
        <f t="shared" si="4"/>
        <v>3575291.734177215</v>
      </c>
    </row>
    <row r="103" spans="1:18">
      <c r="A103" t="s">
        <v>18</v>
      </c>
      <c r="B103" t="s">
        <v>33</v>
      </c>
      <c r="C103" t="s">
        <v>16</v>
      </c>
      <c r="D103" t="s">
        <v>17</v>
      </c>
      <c r="F103" t="s">
        <v>50</v>
      </c>
      <c r="G103">
        <v>5</v>
      </c>
      <c r="H103">
        <v>26.373000000000001</v>
      </c>
      <c r="I103">
        <v>104.021</v>
      </c>
      <c r="J103">
        <v>107084</v>
      </c>
      <c r="K103">
        <v>102</v>
      </c>
      <c r="Q103">
        <f t="shared" si="4"/>
        <v>3574207.734177215</v>
      </c>
    </row>
    <row r="104" spans="1:18">
      <c r="A104" t="s">
        <v>18</v>
      </c>
      <c r="B104" t="s">
        <v>33</v>
      </c>
      <c r="C104" t="s">
        <v>16</v>
      </c>
      <c r="D104" t="s">
        <v>17</v>
      </c>
      <c r="F104" t="s">
        <v>50</v>
      </c>
      <c r="G104">
        <v>6</v>
      </c>
      <c r="H104">
        <v>39.659999999999997</v>
      </c>
      <c r="I104">
        <v>77.343000000000004</v>
      </c>
      <c r="J104">
        <v>111862</v>
      </c>
      <c r="K104">
        <v>103</v>
      </c>
      <c r="Q104">
        <f t="shared" si="4"/>
        <v>3569429.734177215</v>
      </c>
    </row>
    <row r="105" spans="1:18">
      <c r="A105" t="s">
        <v>43</v>
      </c>
      <c r="B105" t="s">
        <v>33</v>
      </c>
      <c r="C105" t="s">
        <v>16</v>
      </c>
      <c r="D105" t="s">
        <v>17</v>
      </c>
      <c r="F105" t="s">
        <v>50</v>
      </c>
      <c r="G105">
        <v>7</v>
      </c>
      <c r="H105">
        <v>33.164999999999999</v>
      </c>
      <c r="I105">
        <v>96.548000000000002</v>
      </c>
      <c r="J105">
        <v>112000</v>
      </c>
      <c r="K105">
        <v>104</v>
      </c>
      <c r="Q105">
        <f t="shared" si="4"/>
        <v>3569291.734177215</v>
      </c>
    </row>
    <row r="106" spans="1:18">
      <c r="A106" t="s">
        <v>41</v>
      </c>
      <c r="B106" t="s">
        <v>34</v>
      </c>
      <c r="C106" t="s">
        <v>35</v>
      </c>
      <c r="D106" t="s">
        <v>40</v>
      </c>
      <c r="F106" t="s">
        <v>50</v>
      </c>
      <c r="H106">
        <v>36.68</v>
      </c>
      <c r="I106">
        <v>119.23</v>
      </c>
      <c r="J106">
        <v>112742</v>
      </c>
      <c r="K106">
        <v>105</v>
      </c>
      <c r="Q106">
        <f t="shared" si="4"/>
        <v>3568549.734177215</v>
      </c>
    </row>
    <row r="107" spans="1:18">
      <c r="A107" t="s">
        <v>19</v>
      </c>
      <c r="B107" t="s">
        <v>34</v>
      </c>
      <c r="C107" t="s">
        <v>35</v>
      </c>
      <c r="D107" t="s">
        <v>40</v>
      </c>
      <c r="F107" t="s">
        <v>50</v>
      </c>
      <c r="G107">
        <v>81300</v>
      </c>
      <c r="H107">
        <v>26.62</v>
      </c>
      <c r="I107">
        <v>105.15</v>
      </c>
      <c r="J107">
        <v>118000</v>
      </c>
      <c r="K107">
        <v>106</v>
      </c>
      <c r="Q107">
        <f t="shared" si="4"/>
        <v>3563291.734177215</v>
      </c>
    </row>
    <row r="108" spans="1:18">
      <c r="A108" t="s">
        <v>59</v>
      </c>
      <c r="B108" t="s">
        <v>33</v>
      </c>
      <c r="C108" t="s">
        <v>16</v>
      </c>
      <c r="D108" t="s">
        <v>17</v>
      </c>
      <c r="F108" t="s">
        <v>50</v>
      </c>
      <c r="G108">
        <v>5</v>
      </c>
      <c r="H108">
        <v>27.265999999999998</v>
      </c>
      <c r="I108">
        <v>103.873</v>
      </c>
      <c r="J108">
        <v>120600</v>
      </c>
      <c r="K108">
        <v>107</v>
      </c>
      <c r="Q108">
        <f t="shared" si="4"/>
        <v>3560691.734177215</v>
      </c>
    </row>
    <row r="109" spans="1:18">
      <c r="A109" t="s">
        <v>61</v>
      </c>
      <c r="B109" t="s">
        <v>33</v>
      </c>
      <c r="C109" t="s">
        <v>16</v>
      </c>
      <c r="D109" t="s">
        <v>17</v>
      </c>
      <c r="F109" t="s">
        <v>50</v>
      </c>
      <c r="G109">
        <v>6</v>
      </c>
      <c r="H109">
        <v>34.512</v>
      </c>
      <c r="I109">
        <v>104.262</v>
      </c>
      <c r="J109">
        <v>123887</v>
      </c>
      <c r="K109">
        <v>108</v>
      </c>
      <c r="Q109">
        <f t="shared" si="4"/>
        <v>3557404.734177215</v>
      </c>
    </row>
    <row r="110" spans="1:18">
      <c r="A110" t="s">
        <v>64</v>
      </c>
      <c r="B110" t="s">
        <v>33</v>
      </c>
      <c r="C110" t="s">
        <v>16</v>
      </c>
      <c r="D110" t="s">
        <v>17</v>
      </c>
      <c r="F110" t="s">
        <v>50</v>
      </c>
      <c r="G110">
        <v>7</v>
      </c>
      <c r="H110">
        <v>29.725999999999999</v>
      </c>
      <c r="I110">
        <v>102.279</v>
      </c>
      <c r="J110">
        <v>130400</v>
      </c>
      <c r="K110">
        <v>109</v>
      </c>
      <c r="Q110">
        <f t="shared" si="4"/>
        <v>3550891.734177215</v>
      </c>
    </row>
    <row r="111" spans="1:18">
      <c r="A111" t="s">
        <v>45</v>
      </c>
      <c r="B111" t="s">
        <v>34</v>
      </c>
      <c r="C111" t="s">
        <v>35</v>
      </c>
      <c r="D111" t="s">
        <v>40</v>
      </c>
      <c r="F111" t="s">
        <v>50</v>
      </c>
      <c r="G111">
        <v>92141</v>
      </c>
      <c r="H111">
        <v>31.41</v>
      </c>
      <c r="I111">
        <v>113.04</v>
      </c>
      <c r="J111">
        <v>140000</v>
      </c>
      <c r="K111">
        <v>110</v>
      </c>
      <c r="Q111">
        <f t="shared" si="4"/>
        <v>3541291.734177215</v>
      </c>
    </row>
    <row r="112" spans="1:18">
      <c r="A112" t="s">
        <v>53</v>
      </c>
      <c r="B112" t="s">
        <v>33</v>
      </c>
      <c r="C112" t="s">
        <v>16</v>
      </c>
      <c r="D112" t="s">
        <v>17</v>
      </c>
      <c r="F112" t="s">
        <v>50</v>
      </c>
      <c r="G112">
        <v>6</v>
      </c>
      <c r="H112">
        <v>23.027000000000001</v>
      </c>
      <c r="I112">
        <v>101.062</v>
      </c>
      <c r="J112">
        <v>142146</v>
      </c>
      <c r="K112">
        <v>111</v>
      </c>
      <c r="Q112">
        <f t="shared" si="4"/>
        <v>3539145.734177215</v>
      </c>
    </row>
    <row r="113" spans="1:17">
      <c r="A113" t="s">
        <v>44</v>
      </c>
      <c r="B113" t="s">
        <v>33</v>
      </c>
      <c r="C113" t="s">
        <v>16</v>
      </c>
      <c r="D113" t="s">
        <v>17</v>
      </c>
      <c r="F113" t="s">
        <v>50</v>
      </c>
      <c r="G113">
        <v>6</v>
      </c>
      <c r="H113">
        <v>43.648000000000003</v>
      </c>
      <c r="I113">
        <v>82.436999999999998</v>
      </c>
      <c r="J113">
        <v>143000</v>
      </c>
      <c r="K113">
        <v>112</v>
      </c>
      <c r="Q113">
        <f t="shared" si="4"/>
        <v>3538291.734177215</v>
      </c>
    </row>
    <row r="114" spans="1:17">
      <c r="A114" t="s">
        <v>57</v>
      </c>
      <c r="B114" t="s">
        <v>33</v>
      </c>
      <c r="C114" t="s">
        <v>16</v>
      </c>
      <c r="D114" t="s">
        <v>17</v>
      </c>
      <c r="F114" t="s">
        <v>50</v>
      </c>
      <c r="G114">
        <v>6</v>
      </c>
      <c r="H114">
        <v>24.768000000000001</v>
      </c>
      <c r="I114">
        <v>99.061000000000007</v>
      </c>
      <c r="J114">
        <v>150190</v>
      </c>
      <c r="K114">
        <v>113</v>
      </c>
      <c r="Q114">
        <f t="shared" si="4"/>
        <v>3531101.734177215</v>
      </c>
    </row>
    <row r="115" spans="1:17">
      <c r="A115" t="s">
        <v>26</v>
      </c>
      <c r="B115" t="s">
        <v>33</v>
      </c>
      <c r="C115" t="s">
        <v>16</v>
      </c>
      <c r="D115" t="s">
        <v>17</v>
      </c>
      <c r="F115" t="s">
        <v>50</v>
      </c>
      <c r="G115">
        <v>6</v>
      </c>
      <c r="H115">
        <v>39.473999999999997</v>
      </c>
      <c r="I115">
        <v>76.998000000000005</v>
      </c>
      <c r="J115">
        <v>155040</v>
      </c>
      <c r="K115">
        <v>114</v>
      </c>
      <c r="Q115">
        <f t="shared" si="4"/>
        <v>3526251.734177215</v>
      </c>
    </row>
    <row r="116" spans="1:17">
      <c r="A116" t="s">
        <v>45</v>
      </c>
      <c r="B116" t="s">
        <v>33</v>
      </c>
      <c r="C116" t="s">
        <v>16</v>
      </c>
      <c r="D116" t="s">
        <v>17</v>
      </c>
      <c r="F116" t="s">
        <v>50</v>
      </c>
      <c r="G116">
        <v>6</v>
      </c>
      <c r="H116">
        <v>43.433</v>
      </c>
      <c r="I116">
        <v>84.7</v>
      </c>
      <c r="J116">
        <v>155052</v>
      </c>
      <c r="K116">
        <v>115</v>
      </c>
      <c r="Q116">
        <f t="shared" si="4"/>
        <v>3526239.734177215</v>
      </c>
    </row>
    <row r="117" spans="1:17">
      <c r="A117" t="s">
        <v>31</v>
      </c>
      <c r="B117" t="s">
        <v>34</v>
      </c>
      <c r="C117" t="s">
        <v>35</v>
      </c>
      <c r="F117" t="s">
        <v>50</v>
      </c>
      <c r="G117">
        <v>197080</v>
      </c>
      <c r="H117">
        <v>24.753</v>
      </c>
      <c r="I117">
        <v>112.952</v>
      </c>
      <c r="J117">
        <v>165000</v>
      </c>
      <c r="K117">
        <v>116</v>
      </c>
      <c r="Q117">
        <f t="shared" si="4"/>
        <v>3516291.734177215</v>
      </c>
    </row>
    <row r="118" spans="1:17">
      <c r="A118" t="s">
        <v>28</v>
      </c>
      <c r="B118" t="s">
        <v>33</v>
      </c>
      <c r="C118" t="s">
        <v>16</v>
      </c>
      <c r="D118" t="s">
        <v>17</v>
      </c>
      <c r="F118" t="s">
        <v>50</v>
      </c>
      <c r="G118">
        <v>5</v>
      </c>
      <c r="H118">
        <v>25.826000000000001</v>
      </c>
      <c r="I118">
        <v>102.194</v>
      </c>
      <c r="J118">
        <v>177611</v>
      </c>
      <c r="K118">
        <v>117</v>
      </c>
      <c r="Q118">
        <f t="shared" si="4"/>
        <v>3503680.734177215</v>
      </c>
    </row>
    <row r="119" spans="1:17">
      <c r="A119" t="s">
        <v>62</v>
      </c>
      <c r="B119" t="s">
        <v>33</v>
      </c>
      <c r="C119" t="s">
        <v>16</v>
      </c>
      <c r="D119" t="s">
        <v>17</v>
      </c>
      <c r="F119" t="s">
        <v>50</v>
      </c>
      <c r="G119">
        <v>6</v>
      </c>
      <c r="H119">
        <v>24.999700000000001</v>
      </c>
      <c r="I119">
        <v>97.844999999999999</v>
      </c>
      <c r="J119">
        <v>184723</v>
      </c>
      <c r="K119">
        <v>118</v>
      </c>
      <c r="Q119">
        <f t="shared" si="4"/>
        <v>3496568.734177215</v>
      </c>
    </row>
    <row r="120" spans="1:17">
      <c r="A120" t="s">
        <v>45</v>
      </c>
      <c r="B120" t="s">
        <v>34</v>
      </c>
      <c r="C120" t="s">
        <v>35</v>
      </c>
      <c r="D120" t="s">
        <v>40</v>
      </c>
      <c r="F120" t="s">
        <v>50</v>
      </c>
      <c r="G120">
        <v>105607</v>
      </c>
      <c r="H120">
        <v>32.451999999999998</v>
      </c>
      <c r="I120">
        <v>106.49299999999999</v>
      </c>
      <c r="J120">
        <v>185000</v>
      </c>
      <c r="K120">
        <v>119</v>
      </c>
      <c r="Q120">
        <f t="shared" si="4"/>
        <v>3496291.734177215</v>
      </c>
    </row>
    <row r="121" spans="1:17">
      <c r="A121" t="s">
        <v>59</v>
      </c>
      <c r="B121" t="s">
        <v>33</v>
      </c>
      <c r="C121" t="s">
        <v>16</v>
      </c>
      <c r="D121" t="s">
        <v>17</v>
      </c>
      <c r="F121" t="s">
        <v>50</v>
      </c>
      <c r="G121">
        <v>6</v>
      </c>
      <c r="H121">
        <v>45.381999999999998</v>
      </c>
      <c r="I121">
        <v>118.256</v>
      </c>
      <c r="J121">
        <v>190100</v>
      </c>
      <c r="K121">
        <v>120</v>
      </c>
      <c r="Q121">
        <f t="shared" si="4"/>
        <v>3491191.734177215</v>
      </c>
    </row>
    <row r="122" spans="1:17">
      <c r="A122" t="s">
        <v>56</v>
      </c>
      <c r="B122" t="s">
        <v>33</v>
      </c>
      <c r="C122" t="s">
        <v>16</v>
      </c>
      <c r="D122" t="s">
        <v>17</v>
      </c>
      <c r="F122" t="s">
        <v>50</v>
      </c>
      <c r="G122">
        <v>6</v>
      </c>
      <c r="H122">
        <v>40.774000000000001</v>
      </c>
      <c r="I122">
        <v>109.661</v>
      </c>
      <c r="J122">
        <v>200300</v>
      </c>
      <c r="K122">
        <v>121</v>
      </c>
      <c r="Q122">
        <f t="shared" si="4"/>
        <v>3480991.734177215</v>
      </c>
    </row>
    <row r="123" spans="1:17">
      <c r="A123" t="s">
        <v>30</v>
      </c>
      <c r="B123" t="s">
        <v>33</v>
      </c>
      <c r="C123" t="s">
        <v>16</v>
      </c>
      <c r="D123" t="s">
        <v>17</v>
      </c>
      <c r="F123" t="s">
        <v>50</v>
      </c>
      <c r="G123">
        <v>8</v>
      </c>
      <c r="H123">
        <v>28.230499999999999</v>
      </c>
      <c r="I123">
        <v>84.731399999999994</v>
      </c>
      <c r="J123">
        <v>207883</v>
      </c>
      <c r="K123">
        <v>122</v>
      </c>
      <c r="Q123">
        <f t="shared" si="4"/>
        <v>3473408.734177215</v>
      </c>
    </row>
    <row r="124" spans="1:17">
      <c r="A124" t="s">
        <v>41</v>
      </c>
      <c r="B124" t="s">
        <v>34</v>
      </c>
      <c r="C124" t="s">
        <v>35</v>
      </c>
      <c r="D124" t="s">
        <v>40</v>
      </c>
      <c r="F124" t="s">
        <v>50</v>
      </c>
      <c r="G124">
        <v>32590</v>
      </c>
      <c r="H124">
        <v>27.72</v>
      </c>
      <c r="I124">
        <v>104.07</v>
      </c>
      <c r="J124">
        <v>213000</v>
      </c>
      <c r="K124">
        <v>123</v>
      </c>
      <c r="Q124">
        <f t="shared" si="4"/>
        <v>3468291.734177215</v>
      </c>
    </row>
    <row r="125" spans="1:17">
      <c r="A125" t="s">
        <v>36</v>
      </c>
      <c r="B125" t="s">
        <v>33</v>
      </c>
      <c r="C125" t="s">
        <v>16</v>
      </c>
      <c r="D125" t="s">
        <v>17</v>
      </c>
      <c r="F125" t="s">
        <v>50</v>
      </c>
      <c r="G125">
        <v>7</v>
      </c>
      <c r="H125">
        <v>33.192999999999998</v>
      </c>
      <c r="I125">
        <v>103.855</v>
      </c>
      <c r="J125">
        <v>218325</v>
      </c>
      <c r="K125">
        <v>124</v>
      </c>
      <c r="Q125">
        <f t="shared" si="4"/>
        <v>3462966.734177215</v>
      </c>
    </row>
    <row r="126" spans="1:17">
      <c r="A126" t="s">
        <v>31</v>
      </c>
      <c r="B126" t="s">
        <v>34</v>
      </c>
      <c r="C126" t="s">
        <v>35</v>
      </c>
      <c r="D126" t="s">
        <v>37</v>
      </c>
      <c r="F126" t="s">
        <v>50</v>
      </c>
      <c r="G126">
        <v>383224</v>
      </c>
      <c r="H126">
        <v>24.704000000000001</v>
      </c>
      <c r="I126">
        <v>113.991</v>
      </c>
      <c r="J126">
        <v>219300</v>
      </c>
      <c r="K126">
        <v>125</v>
      </c>
      <c r="Q126">
        <f t="shared" si="4"/>
        <v>3461991.734177215</v>
      </c>
    </row>
    <row r="127" spans="1:17">
      <c r="A127" t="s">
        <v>62</v>
      </c>
      <c r="B127" t="s">
        <v>33</v>
      </c>
      <c r="C127" t="s">
        <v>16</v>
      </c>
      <c r="D127" t="s">
        <v>17</v>
      </c>
      <c r="F127" t="s">
        <v>50</v>
      </c>
      <c r="G127">
        <v>6</v>
      </c>
      <c r="H127">
        <v>24.974</v>
      </c>
      <c r="I127">
        <v>97.843999999999994</v>
      </c>
      <c r="J127">
        <v>225015</v>
      </c>
      <c r="K127">
        <v>126</v>
      </c>
      <c r="Q127">
        <f t="shared" si="4"/>
        <v>3456276.734177215</v>
      </c>
    </row>
    <row r="128" spans="1:17">
      <c r="A128" t="s">
        <v>51</v>
      </c>
      <c r="B128" t="s">
        <v>33</v>
      </c>
      <c r="C128" t="s">
        <v>16</v>
      </c>
      <c r="D128" t="s">
        <v>17</v>
      </c>
      <c r="F128" t="s">
        <v>50</v>
      </c>
      <c r="G128">
        <v>6</v>
      </c>
      <c r="H128">
        <v>39.799999999999997</v>
      </c>
      <c r="I128">
        <v>173.9</v>
      </c>
      <c r="J128">
        <v>240542</v>
      </c>
      <c r="K128">
        <v>127</v>
      </c>
      <c r="Q128">
        <f t="shared" si="4"/>
        <v>3440749.734177215</v>
      </c>
    </row>
    <row r="129" spans="1:17">
      <c r="A129" t="s">
        <v>0</v>
      </c>
      <c r="B129" t="s">
        <v>33</v>
      </c>
      <c r="C129" t="s">
        <v>16</v>
      </c>
      <c r="D129" t="s">
        <v>17</v>
      </c>
      <c r="F129" t="s">
        <v>50</v>
      </c>
      <c r="G129">
        <v>6</v>
      </c>
      <c r="H129">
        <v>28.405000000000001</v>
      </c>
      <c r="I129">
        <v>104.95699999999999</v>
      </c>
      <c r="J129">
        <v>244220</v>
      </c>
      <c r="K129">
        <v>128</v>
      </c>
      <c r="Q129">
        <f t="shared" si="4"/>
        <v>3437071.734177215</v>
      </c>
    </row>
    <row r="130" spans="1:17">
      <c r="A130" t="s">
        <v>41</v>
      </c>
      <c r="B130" t="s">
        <v>34</v>
      </c>
      <c r="C130" t="s">
        <v>35</v>
      </c>
      <c r="D130" t="s">
        <v>40</v>
      </c>
      <c r="F130" t="s">
        <v>50</v>
      </c>
      <c r="G130">
        <v>168600</v>
      </c>
      <c r="H130">
        <v>27.2</v>
      </c>
      <c r="I130">
        <v>116.14</v>
      </c>
      <c r="J130">
        <v>250000</v>
      </c>
      <c r="K130">
        <v>129</v>
      </c>
      <c r="Q130">
        <f t="shared" si="4"/>
        <v>3431291.734177215</v>
      </c>
    </row>
    <row r="131" spans="1:17">
      <c r="A131" t="s">
        <v>61</v>
      </c>
      <c r="B131" t="s">
        <v>34</v>
      </c>
      <c r="C131" t="s">
        <v>35</v>
      </c>
      <c r="D131" t="s">
        <v>40</v>
      </c>
      <c r="F131" t="s">
        <v>50</v>
      </c>
      <c r="G131">
        <v>93532</v>
      </c>
      <c r="H131">
        <v>35.9161</v>
      </c>
      <c r="I131">
        <v>100.18</v>
      </c>
      <c r="J131">
        <v>255000</v>
      </c>
      <c r="K131">
        <v>130</v>
      </c>
      <c r="Q131">
        <f t="shared" si="4"/>
        <v>3426291.734177215</v>
      </c>
    </row>
    <row r="132" spans="1:17">
      <c r="A132" t="s">
        <v>62</v>
      </c>
      <c r="B132" t="s">
        <v>33</v>
      </c>
      <c r="C132" t="s">
        <v>16</v>
      </c>
      <c r="D132" t="s">
        <v>17</v>
      </c>
      <c r="F132" t="s">
        <v>50</v>
      </c>
      <c r="G132">
        <v>6</v>
      </c>
      <c r="H132">
        <v>23.383400000000002</v>
      </c>
      <c r="I132">
        <v>100.47020000000001</v>
      </c>
      <c r="J132">
        <v>255324</v>
      </c>
      <c r="K132">
        <v>131</v>
      </c>
      <c r="Q132">
        <f t="shared" si="4"/>
        <v>3425967.734177215</v>
      </c>
    </row>
    <row r="133" spans="1:17">
      <c r="A133" t="s">
        <v>39</v>
      </c>
      <c r="B133" t="s">
        <v>33</v>
      </c>
      <c r="C133" t="s">
        <v>16</v>
      </c>
      <c r="D133" t="s">
        <v>17</v>
      </c>
      <c r="F133" t="s">
        <v>50</v>
      </c>
      <c r="G133">
        <v>5</v>
      </c>
      <c r="H133">
        <v>27.995000000000001</v>
      </c>
      <c r="I133">
        <v>104.13800000000001</v>
      </c>
      <c r="J133">
        <v>265106</v>
      </c>
      <c r="K133">
        <v>132</v>
      </c>
      <c r="Q133">
        <f t="shared" si="4"/>
        <v>3416185.734177215</v>
      </c>
    </row>
    <row r="134" spans="1:17">
      <c r="A134" t="s">
        <v>39</v>
      </c>
      <c r="B134" t="s">
        <v>34</v>
      </c>
      <c r="C134" t="s">
        <v>35</v>
      </c>
      <c r="D134" t="s">
        <v>40</v>
      </c>
      <c r="F134" t="s">
        <v>50</v>
      </c>
      <c r="G134">
        <v>11360</v>
      </c>
      <c r="H134">
        <v>26.01</v>
      </c>
      <c r="I134">
        <v>108.45</v>
      </c>
      <c r="J134">
        <v>270000</v>
      </c>
      <c r="K134">
        <v>133</v>
      </c>
      <c r="Q134">
        <f t="shared" si="4"/>
        <v>3411291.734177215</v>
      </c>
    </row>
    <row r="135" spans="1:17">
      <c r="A135" t="s">
        <v>29</v>
      </c>
      <c r="B135" t="s">
        <v>33</v>
      </c>
      <c r="C135" t="s">
        <v>16</v>
      </c>
      <c r="D135" t="s">
        <v>17</v>
      </c>
      <c r="F135" t="s">
        <v>50</v>
      </c>
      <c r="G135">
        <v>6</v>
      </c>
      <c r="H135">
        <v>38.383000000000003</v>
      </c>
      <c r="I135">
        <v>100.97499999999999</v>
      </c>
      <c r="J135">
        <v>275043</v>
      </c>
      <c r="K135">
        <v>134</v>
      </c>
      <c r="Q135">
        <f t="shared" si="4"/>
        <v>3406248.734177215</v>
      </c>
    </row>
    <row r="136" spans="1:17">
      <c r="A136" t="s">
        <v>61</v>
      </c>
      <c r="B136" t="s">
        <v>34</v>
      </c>
      <c r="C136" t="s">
        <v>35</v>
      </c>
      <c r="D136" t="s">
        <v>40</v>
      </c>
      <c r="F136" t="s">
        <v>50</v>
      </c>
      <c r="G136">
        <v>84762</v>
      </c>
      <c r="H136">
        <v>23.6387</v>
      </c>
      <c r="I136">
        <v>114.46</v>
      </c>
      <c r="J136">
        <v>300000</v>
      </c>
      <c r="K136">
        <v>135</v>
      </c>
      <c r="Q136">
        <f t="shared" si="4"/>
        <v>3381291.734177215</v>
      </c>
    </row>
    <row r="137" spans="1:17">
      <c r="A137" t="s">
        <v>57</v>
      </c>
      <c r="B137" t="s">
        <v>33</v>
      </c>
      <c r="C137" t="s">
        <v>16</v>
      </c>
      <c r="D137" t="s">
        <v>17</v>
      </c>
      <c r="F137" t="s">
        <v>50</v>
      </c>
      <c r="G137">
        <v>6</v>
      </c>
      <c r="H137">
        <v>29.513000000000002</v>
      </c>
      <c r="I137">
        <v>101.129</v>
      </c>
      <c r="J137">
        <v>300109</v>
      </c>
      <c r="K137">
        <v>136</v>
      </c>
      <c r="Q137">
        <f t="shared" si="4"/>
        <v>3381182.734177215</v>
      </c>
    </row>
    <row r="138" spans="1:17">
      <c r="A138" t="s">
        <v>18</v>
      </c>
      <c r="B138" t="s">
        <v>33</v>
      </c>
      <c r="C138" t="s">
        <v>16</v>
      </c>
      <c r="D138" t="s">
        <v>17</v>
      </c>
      <c r="F138" t="s">
        <v>50</v>
      </c>
      <c r="G138">
        <v>6</v>
      </c>
      <c r="H138">
        <v>27.308</v>
      </c>
      <c r="I138">
        <v>101.029</v>
      </c>
      <c r="J138">
        <v>337443</v>
      </c>
      <c r="K138">
        <v>137</v>
      </c>
      <c r="Q138">
        <f t="shared" si="4"/>
        <v>3343848.734177215</v>
      </c>
    </row>
    <row r="139" spans="1:17">
      <c r="A139" t="s">
        <v>41</v>
      </c>
      <c r="B139" t="s">
        <v>34</v>
      </c>
      <c r="C139" t="s">
        <v>35</v>
      </c>
      <c r="D139" t="s">
        <v>40</v>
      </c>
      <c r="F139" t="s">
        <v>50</v>
      </c>
      <c r="G139">
        <v>812700</v>
      </c>
      <c r="H139">
        <v>43.09</v>
      </c>
      <c r="I139">
        <v>88.21</v>
      </c>
      <c r="J139">
        <v>350000</v>
      </c>
      <c r="K139">
        <v>138</v>
      </c>
      <c r="Q139">
        <f t="shared" si="4"/>
        <v>3331291.734177215</v>
      </c>
    </row>
    <row r="140" spans="1:17">
      <c r="A140" t="s">
        <v>39</v>
      </c>
      <c r="B140" t="s">
        <v>34</v>
      </c>
      <c r="C140" t="s">
        <v>35</v>
      </c>
      <c r="D140" t="s">
        <v>40</v>
      </c>
      <c r="F140" t="s">
        <v>50</v>
      </c>
      <c r="G140">
        <v>107400</v>
      </c>
      <c r="H140">
        <v>30.92</v>
      </c>
      <c r="I140">
        <v>112.9</v>
      </c>
      <c r="J140">
        <v>350035</v>
      </c>
      <c r="K140">
        <v>139</v>
      </c>
      <c r="Q140">
        <f t="shared" si="4"/>
        <v>3331256.734177215</v>
      </c>
    </row>
    <row r="141" spans="1:17">
      <c r="A141" t="s">
        <v>42</v>
      </c>
      <c r="B141" t="s">
        <v>33</v>
      </c>
      <c r="C141" t="s">
        <v>16</v>
      </c>
      <c r="D141" t="s">
        <v>17</v>
      </c>
      <c r="F141" t="s">
        <v>50</v>
      </c>
      <c r="G141">
        <v>6</v>
      </c>
      <c r="H141">
        <v>32.56</v>
      </c>
      <c r="I141">
        <v>105.423</v>
      </c>
      <c r="J141">
        <v>351000</v>
      </c>
      <c r="K141">
        <v>140</v>
      </c>
      <c r="Q141">
        <f t="shared" si="4"/>
        <v>3330291.734177215</v>
      </c>
    </row>
    <row r="142" spans="1:17">
      <c r="A142" t="s">
        <v>39</v>
      </c>
      <c r="B142" t="s">
        <v>34</v>
      </c>
      <c r="C142" t="s">
        <v>35</v>
      </c>
      <c r="D142" t="s">
        <v>40</v>
      </c>
      <c r="F142" t="s">
        <v>50</v>
      </c>
      <c r="G142">
        <v>76600</v>
      </c>
      <c r="H142">
        <v>26.75</v>
      </c>
      <c r="I142">
        <v>118.57</v>
      </c>
      <c r="J142">
        <v>356000</v>
      </c>
      <c r="K142">
        <v>141</v>
      </c>
      <c r="Q142">
        <f t="shared" si="4"/>
        <v>3325291.734177215</v>
      </c>
    </row>
    <row r="143" spans="1:17">
      <c r="A143" t="s">
        <v>41</v>
      </c>
      <c r="B143" t="s">
        <v>34</v>
      </c>
      <c r="C143" t="s">
        <v>35</v>
      </c>
      <c r="D143" t="s">
        <v>40</v>
      </c>
      <c r="F143" t="s">
        <v>50</v>
      </c>
      <c r="G143">
        <v>165100</v>
      </c>
      <c r="H143">
        <v>24.1</v>
      </c>
      <c r="I143">
        <v>100.16</v>
      </c>
      <c r="J143">
        <v>386000</v>
      </c>
      <c r="K143">
        <v>142</v>
      </c>
      <c r="Q143">
        <f t="shared" si="4"/>
        <v>3295291.734177215</v>
      </c>
    </row>
    <row r="144" spans="1:17">
      <c r="A144" t="s">
        <v>61</v>
      </c>
      <c r="B144" t="s">
        <v>33</v>
      </c>
      <c r="C144" t="s">
        <v>16</v>
      </c>
      <c r="D144" t="s">
        <v>17</v>
      </c>
      <c r="F144" t="s">
        <v>50</v>
      </c>
      <c r="G144">
        <v>5</v>
      </c>
      <c r="H144">
        <v>25.98</v>
      </c>
      <c r="I144">
        <v>99.811999999999998</v>
      </c>
      <c r="J144">
        <v>427740</v>
      </c>
      <c r="K144">
        <v>143</v>
      </c>
      <c r="Q144">
        <f t="shared" si="4"/>
        <v>3253551.734177215</v>
      </c>
    </row>
    <row r="145" spans="1:17">
      <c r="A145" t="s">
        <v>62</v>
      </c>
      <c r="B145" t="s">
        <v>33</v>
      </c>
      <c r="C145" t="s">
        <v>16</v>
      </c>
      <c r="D145" t="s">
        <v>17</v>
      </c>
      <c r="F145" t="s">
        <v>50</v>
      </c>
      <c r="G145">
        <v>7</v>
      </c>
      <c r="H145">
        <v>35.905299999999997</v>
      </c>
      <c r="I145">
        <v>82.586399999999998</v>
      </c>
      <c r="J145">
        <v>450000</v>
      </c>
      <c r="K145">
        <v>144</v>
      </c>
      <c r="Q145">
        <f t="shared" si="4"/>
        <v>3231291.734177215</v>
      </c>
    </row>
    <row r="146" spans="1:17">
      <c r="A146" t="s">
        <v>29</v>
      </c>
      <c r="B146" t="s">
        <v>33</v>
      </c>
      <c r="C146" t="s">
        <v>16</v>
      </c>
      <c r="D146" t="s">
        <v>17</v>
      </c>
      <c r="F146" t="s">
        <v>50</v>
      </c>
      <c r="G146">
        <v>5</v>
      </c>
      <c r="H146">
        <v>43.77</v>
      </c>
      <c r="I146">
        <v>119.643</v>
      </c>
      <c r="J146">
        <v>455500</v>
      </c>
      <c r="K146">
        <v>145</v>
      </c>
      <c r="Q146">
        <f t="shared" si="4"/>
        <v>3225791.734177215</v>
      </c>
    </row>
    <row r="147" spans="1:17">
      <c r="A147" t="s">
        <v>29</v>
      </c>
      <c r="B147" t="s">
        <v>33</v>
      </c>
      <c r="C147" t="s">
        <v>16</v>
      </c>
      <c r="D147" t="s">
        <v>17</v>
      </c>
      <c r="F147" t="s">
        <v>50</v>
      </c>
      <c r="G147">
        <v>6</v>
      </c>
      <c r="H147">
        <v>27.372</v>
      </c>
      <c r="I147">
        <v>103.971</v>
      </c>
      <c r="J147">
        <v>493065</v>
      </c>
      <c r="K147">
        <v>146</v>
      </c>
      <c r="Q147">
        <f t="shared" si="4"/>
        <v>3188226.734177215</v>
      </c>
    </row>
    <row r="148" spans="1:17">
      <c r="A148" t="s">
        <v>26</v>
      </c>
      <c r="B148" t="s">
        <v>33</v>
      </c>
      <c r="C148" t="s">
        <v>16</v>
      </c>
      <c r="D148" t="s">
        <v>17</v>
      </c>
      <c r="F148" t="s">
        <v>50</v>
      </c>
      <c r="G148">
        <v>7</v>
      </c>
      <c r="H148">
        <v>39.299999999999997</v>
      </c>
      <c r="I148">
        <v>76.5</v>
      </c>
      <c r="J148">
        <v>500089</v>
      </c>
      <c r="K148">
        <v>147</v>
      </c>
      <c r="Q148">
        <f t="shared" si="4"/>
        <v>3181202.734177215</v>
      </c>
    </row>
    <row r="149" spans="1:17">
      <c r="A149" t="s">
        <v>29</v>
      </c>
      <c r="B149" t="s">
        <v>33</v>
      </c>
      <c r="C149" t="s">
        <v>16</v>
      </c>
      <c r="D149" t="s">
        <v>17</v>
      </c>
      <c r="F149" t="s">
        <v>50</v>
      </c>
      <c r="G149">
        <v>6</v>
      </c>
      <c r="H149">
        <v>39.61</v>
      </c>
      <c r="I149">
        <v>77.23</v>
      </c>
      <c r="J149">
        <v>517000</v>
      </c>
      <c r="K149">
        <v>148</v>
      </c>
      <c r="Q149">
        <f t="shared" si="4"/>
        <v>3164291.734177215</v>
      </c>
    </row>
    <row r="150" spans="1:17">
      <c r="A150" t="s">
        <v>61</v>
      </c>
      <c r="B150" t="s">
        <v>33</v>
      </c>
      <c r="C150" t="s">
        <v>16</v>
      </c>
      <c r="D150" t="s">
        <v>17</v>
      </c>
      <c r="F150" t="s">
        <v>50</v>
      </c>
      <c r="G150">
        <v>6</v>
      </c>
      <c r="H150">
        <v>28.2425</v>
      </c>
      <c r="I150">
        <v>99.350200000000001</v>
      </c>
      <c r="J150">
        <v>538050</v>
      </c>
      <c r="K150">
        <v>149</v>
      </c>
      <c r="Q150">
        <f t="shared" si="4"/>
        <v>3143241.734177215</v>
      </c>
    </row>
    <row r="151" spans="1:17">
      <c r="A151" t="s">
        <v>18</v>
      </c>
      <c r="B151" t="s">
        <v>33</v>
      </c>
      <c r="C151" t="s">
        <v>16</v>
      </c>
      <c r="D151" t="s">
        <v>17</v>
      </c>
      <c r="F151" t="s">
        <v>50</v>
      </c>
      <c r="G151">
        <v>6</v>
      </c>
      <c r="H151">
        <v>41.082999999999998</v>
      </c>
      <c r="I151">
        <v>114.5</v>
      </c>
      <c r="J151">
        <v>598000</v>
      </c>
      <c r="K151">
        <v>150</v>
      </c>
      <c r="Q151">
        <f t="shared" si="4"/>
        <v>3083291.734177215</v>
      </c>
    </row>
    <row r="152" spans="1:17">
      <c r="A152" t="s">
        <v>60</v>
      </c>
      <c r="B152" t="s">
        <v>33</v>
      </c>
      <c r="C152" t="s">
        <v>16</v>
      </c>
      <c r="D152" t="s">
        <v>17</v>
      </c>
      <c r="F152" t="s">
        <v>50</v>
      </c>
      <c r="G152">
        <v>5</v>
      </c>
      <c r="H152">
        <v>29.670999999999999</v>
      </c>
      <c r="I152">
        <v>115.688</v>
      </c>
      <c r="J152">
        <v>615500</v>
      </c>
      <c r="K152">
        <v>151</v>
      </c>
      <c r="Q152">
        <f t="shared" si="4"/>
        <v>3065791.734177215</v>
      </c>
    </row>
    <row r="153" spans="1:17">
      <c r="A153" t="s">
        <v>45</v>
      </c>
      <c r="B153" t="s">
        <v>33</v>
      </c>
      <c r="C153" t="s">
        <v>16</v>
      </c>
      <c r="D153" t="s">
        <v>17</v>
      </c>
      <c r="F153" t="s">
        <v>50</v>
      </c>
      <c r="G153">
        <v>6</v>
      </c>
      <c r="H153">
        <v>27.574999999999999</v>
      </c>
      <c r="I153">
        <v>103.983</v>
      </c>
      <c r="J153">
        <v>744821</v>
      </c>
      <c r="K153">
        <v>152</v>
      </c>
      <c r="Q153">
        <f t="shared" si="4"/>
        <v>2936470.734177215</v>
      </c>
    </row>
    <row r="154" spans="1:17">
      <c r="A154" t="s">
        <v>42</v>
      </c>
      <c r="B154" t="s">
        <v>34</v>
      </c>
      <c r="C154" t="s">
        <v>35</v>
      </c>
      <c r="D154" t="s">
        <v>40</v>
      </c>
      <c r="F154" t="s">
        <v>50</v>
      </c>
      <c r="G154">
        <v>43960</v>
      </c>
      <c r="H154">
        <v>30.87</v>
      </c>
      <c r="I154">
        <v>113.03</v>
      </c>
      <c r="J154">
        <v>780000</v>
      </c>
      <c r="K154">
        <v>153</v>
      </c>
      <c r="Q154">
        <f t="shared" si="4"/>
        <v>2901291.734177215</v>
      </c>
    </row>
    <row r="155" spans="1:17">
      <c r="A155" t="s">
        <v>42</v>
      </c>
      <c r="B155" t="s">
        <v>34</v>
      </c>
      <c r="C155" t="s">
        <v>35</v>
      </c>
      <c r="D155" t="s">
        <v>40</v>
      </c>
      <c r="F155" t="s">
        <v>50</v>
      </c>
      <c r="G155">
        <v>24610</v>
      </c>
      <c r="H155">
        <v>22.62</v>
      </c>
      <c r="I155">
        <v>101.55</v>
      </c>
      <c r="J155">
        <v>810000</v>
      </c>
      <c r="K155">
        <v>154</v>
      </c>
      <c r="Q155">
        <f t="shared" si="4"/>
        <v>2871291.734177215</v>
      </c>
    </row>
    <row r="156" spans="1:17">
      <c r="A156" t="s">
        <v>55</v>
      </c>
      <c r="B156" t="s">
        <v>33</v>
      </c>
      <c r="C156" t="s">
        <v>16</v>
      </c>
      <c r="D156" t="s">
        <v>17</v>
      </c>
      <c r="F156" t="s">
        <v>50</v>
      </c>
      <c r="G156">
        <v>7</v>
      </c>
      <c r="H156">
        <v>21.966000000000001</v>
      </c>
      <c r="I156">
        <v>99.195999999999998</v>
      </c>
      <c r="J156">
        <v>1000136</v>
      </c>
      <c r="K156">
        <v>155</v>
      </c>
      <c r="Q156">
        <f t="shared" si="4"/>
        <v>2681155.734177215</v>
      </c>
    </row>
    <row r="157" spans="1:17">
      <c r="A157" t="s">
        <v>42</v>
      </c>
      <c r="B157" t="s">
        <v>33</v>
      </c>
      <c r="C157" t="s">
        <v>16</v>
      </c>
      <c r="D157" t="s">
        <v>17</v>
      </c>
      <c r="F157" t="s">
        <v>50</v>
      </c>
      <c r="G157">
        <v>6</v>
      </c>
      <c r="H157">
        <v>26.241</v>
      </c>
      <c r="I157">
        <v>101.889</v>
      </c>
      <c r="J157">
        <v>1000589</v>
      </c>
      <c r="K157">
        <v>156</v>
      </c>
      <c r="Q157">
        <f t="shared" si="4"/>
        <v>2680702.734177215</v>
      </c>
    </row>
    <row r="158" spans="1:17">
      <c r="A158" t="s">
        <v>62</v>
      </c>
      <c r="B158" t="s">
        <v>33</v>
      </c>
      <c r="C158" t="s">
        <v>16</v>
      </c>
      <c r="D158" t="s">
        <v>17</v>
      </c>
      <c r="F158" t="s">
        <v>50</v>
      </c>
      <c r="G158">
        <v>6</v>
      </c>
      <c r="H158">
        <v>27.1891</v>
      </c>
      <c r="I158">
        <v>103.40860000000001</v>
      </c>
      <c r="J158">
        <v>1120513</v>
      </c>
      <c r="K158">
        <v>157</v>
      </c>
      <c r="Q158">
        <f t="shared" si="4"/>
        <v>2560778.734177215</v>
      </c>
    </row>
    <row r="159" spans="1:17">
      <c r="A159" t="s">
        <v>29</v>
      </c>
      <c r="B159" t="s">
        <v>33</v>
      </c>
      <c r="C159" t="s">
        <v>16</v>
      </c>
      <c r="D159" t="s">
        <v>17</v>
      </c>
      <c r="F159" t="s">
        <v>50</v>
      </c>
      <c r="G159">
        <v>6</v>
      </c>
      <c r="H159">
        <v>25.975000000000001</v>
      </c>
      <c r="I159">
        <v>101.29</v>
      </c>
      <c r="J159">
        <v>1295584</v>
      </c>
      <c r="K159">
        <v>158</v>
      </c>
      <c r="Q159">
        <f t="shared" si="4"/>
        <v>2385707.734177215</v>
      </c>
    </row>
    <row r="160" spans="1:17">
      <c r="A160" t="s">
        <v>39</v>
      </c>
      <c r="B160" t="s">
        <v>34</v>
      </c>
      <c r="C160" t="s">
        <v>35</v>
      </c>
      <c r="D160" t="s">
        <v>40</v>
      </c>
      <c r="F160" t="s">
        <v>50</v>
      </c>
      <c r="G160">
        <v>20120</v>
      </c>
      <c r="H160">
        <v>22.35</v>
      </c>
      <c r="I160">
        <v>109.4</v>
      </c>
      <c r="J160">
        <v>1400000</v>
      </c>
      <c r="K160">
        <v>159</v>
      </c>
      <c r="Q160">
        <f t="shared" si="4"/>
        <v>2281291.734177215</v>
      </c>
    </row>
    <row r="161" spans="1:17">
      <c r="A161" t="s">
        <v>39</v>
      </c>
      <c r="B161" t="s">
        <v>34</v>
      </c>
      <c r="C161" t="s">
        <v>35</v>
      </c>
      <c r="D161" t="s">
        <v>40</v>
      </c>
      <c r="F161" t="s">
        <v>50</v>
      </c>
      <c r="G161">
        <v>58070</v>
      </c>
      <c r="H161">
        <v>26.2</v>
      </c>
      <c r="I161">
        <v>112.75</v>
      </c>
      <c r="J161">
        <v>1410000</v>
      </c>
      <c r="K161">
        <v>160</v>
      </c>
      <c r="Q161">
        <f t="shared" si="4"/>
        <v>2271291.734177215</v>
      </c>
    </row>
    <row r="162" spans="1:17">
      <c r="A162" t="s">
        <v>44</v>
      </c>
      <c r="B162" t="s">
        <v>34</v>
      </c>
      <c r="C162" t="s">
        <v>35</v>
      </c>
      <c r="D162" t="s">
        <v>40</v>
      </c>
      <c r="F162" t="s">
        <v>50</v>
      </c>
      <c r="G162">
        <v>1341347</v>
      </c>
      <c r="H162">
        <v>27.063300000000002</v>
      </c>
      <c r="I162">
        <v>108.11</v>
      </c>
      <c r="J162">
        <v>1600000</v>
      </c>
      <c r="K162">
        <v>161</v>
      </c>
      <c r="Q162">
        <f t="shared" si="4"/>
        <v>2081291.734177215</v>
      </c>
    </row>
    <row r="163" spans="1:17">
      <c r="A163" t="s">
        <v>28</v>
      </c>
      <c r="B163" t="s">
        <v>33</v>
      </c>
      <c r="C163" t="s">
        <v>16</v>
      </c>
      <c r="D163" t="s">
        <v>17</v>
      </c>
      <c r="F163" t="s">
        <v>50</v>
      </c>
      <c r="G163">
        <v>6</v>
      </c>
      <c r="H163">
        <v>25.606999999999999</v>
      </c>
      <c r="I163">
        <v>101.063</v>
      </c>
      <c r="J163">
        <v>1855007</v>
      </c>
      <c r="K163">
        <v>162</v>
      </c>
      <c r="Q163">
        <f t="shared" si="4"/>
        <v>1826284.734177215</v>
      </c>
    </row>
    <row r="164" spans="1:17">
      <c r="A164" t="s">
        <v>61</v>
      </c>
      <c r="B164" t="s">
        <v>33</v>
      </c>
      <c r="C164" t="s">
        <v>16</v>
      </c>
      <c r="D164" t="s">
        <v>17</v>
      </c>
      <c r="F164" t="s">
        <v>50</v>
      </c>
      <c r="G164">
        <v>7</v>
      </c>
      <c r="H164">
        <v>30.308</v>
      </c>
      <c r="I164">
        <v>102.88800000000001</v>
      </c>
      <c r="J164">
        <v>2198785</v>
      </c>
      <c r="K164">
        <v>163</v>
      </c>
      <c r="Q164">
        <f t="shared" si="4"/>
        <v>1482506.734177215</v>
      </c>
    </row>
    <row r="165" spans="1:17">
      <c r="A165" t="s">
        <v>41</v>
      </c>
      <c r="B165" t="s">
        <v>34</v>
      </c>
      <c r="C165" t="s">
        <v>35</v>
      </c>
      <c r="D165" t="s">
        <v>37</v>
      </c>
      <c r="F165" t="s">
        <v>50</v>
      </c>
      <c r="G165">
        <v>43530</v>
      </c>
      <c r="H165">
        <v>30.28</v>
      </c>
      <c r="I165">
        <v>107.78</v>
      </c>
      <c r="J165">
        <v>2300050</v>
      </c>
      <c r="K165">
        <v>164</v>
      </c>
      <c r="Q165">
        <f t="shared" ref="Q165:Q178" si="5">ABS(J165-$P$178)</f>
        <v>1381241.734177215</v>
      </c>
    </row>
    <row r="166" spans="1:17">
      <c r="A166" t="s">
        <v>39</v>
      </c>
      <c r="B166" t="s">
        <v>34</v>
      </c>
      <c r="C166" t="s">
        <v>35</v>
      </c>
      <c r="D166" t="s">
        <v>40</v>
      </c>
      <c r="F166" t="s">
        <v>50</v>
      </c>
      <c r="G166">
        <v>34990</v>
      </c>
      <c r="H166">
        <v>27.06</v>
      </c>
      <c r="I166">
        <v>111.06</v>
      </c>
      <c r="J166">
        <v>2375016</v>
      </c>
      <c r="K166">
        <v>165</v>
      </c>
      <c r="Q166">
        <f t="shared" si="5"/>
        <v>1306275.734177215</v>
      </c>
    </row>
    <row r="167" spans="1:17">
      <c r="A167" t="s">
        <v>41</v>
      </c>
      <c r="B167" t="s">
        <v>34</v>
      </c>
      <c r="C167" t="s">
        <v>35</v>
      </c>
      <c r="D167" t="s">
        <v>40</v>
      </c>
      <c r="F167" t="s">
        <v>50</v>
      </c>
      <c r="G167">
        <v>100100</v>
      </c>
      <c r="H167">
        <v>36.369999999999997</v>
      </c>
      <c r="I167">
        <v>118.72</v>
      </c>
      <c r="J167">
        <v>2430000</v>
      </c>
      <c r="K167">
        <v>166</v>
      </c>
      <c r="Q167">
        <f t="shared" si="5"/>
        <v>1251291.734177215</v>
      </c>
    </row>
    <row r="168" spans="1:17">
      <c r="A168" t="s">
        <v>27</v>
      </c>
      <c r="B168" t="s">
        <v>33</v>
      </c>
      <c r="C168" t="s">
        <v>16</v>
      </c>
      <c r="D168" t="s">
        <v>17</v>
      </c>
      <c r="F168" t="s">
        <v>50</v>
      </c>
      <c r="G168">
        <v>6</v>
      </c>
      <c r="H168">
        <v>39.899000000000001</v>
      </c>
      <c r="I168">
        <v>113.983</v>
      </c>
      <c r="J168">
        <v>3020004</v>
      </c>
      <c r="K168">
        <v>167</v>
      </c>
      <c r="Q168">
        <f t="shared" si="5"/>
        <v>661287.73417721502</v>
      </c>
    </row>
    <row r="169" spans="1:17">
      <c r="A169" t="s">
        <v>61</v>
      </c>
      <c r="B169" t="s">
        <v>34</v>
      </c>
      <c r="C169" t="s">
        <v>35</v>
      </c>
      <c r="D169" t="s">
        <v>40</v>
      </c>
      <c r="F169" t="s">
        <v>50</v>
      </c>
      <c r="G169">
        <v>419827</v>
      </c>
      <c r="H169">
        <v>30.456299999999999</v>
      </c>
      <c r="I169">
        <v>104.02</v>
      </c>
      <c r="J169">
        <v>3500000</v>
      </c>
      <c r="K169">
        <v>168</v>
      </c>
      <c r="Q169">
        <f t="shared" si="5"/>
        <v>181291.73417721502</v>
      </c>
    </row>
    <row r="170" spans="1:17">
      <c r="A170" t="s">
        <v>44</v>
      </c>
      <c r="B170" t="s">
        <v>34</v>
      </c>
      <c r="C170" t="s">
        <v>35</v>
      </c>
      <c r="D170" t="s">
        <v>40</v>
      </c>
      <c r="F170" t="s">
        <v>50</v>
      </c>
      <c r="G170">
        <v>1215862</v>
      </c>
      <c r="H170">
        <v>37.417000000000002</v>
      </c>
      <c r="I170">
        <v>109.53</v>
      </c>
      <c r="J170">
        <v>3800000</v>
      </c>
      <c r="K170">
        <v>169</v>
      </c>
      <c r="Q170">
        <f t="shared" si="5"/>
        <v>118708.26582278498</v>
      </c>
    </row>
    <row r="171" spans="1:17">
      <c r="A171" t="s">
        <v>39</v>
      </c>
      <c r="B171" t="s">
        <v>34</v>
      </c>
      <c r="C171" t="s">
        <v>35</v>
      </c>
      <c r="D171" t="s">
        <v>40</v>
      </c>
      <c r="F171" t="s">
        <v>50</v>
      </c>
      <c r="G171">
        <v>22760</v>
      </c>
      <c r="H171">
        <v>34.04</v>
      </c>
      <c r="I171">
        <v>117.03</v>
      </c>
      <c r="J171">
        <v>4120000</v>
      </c>
      <c r="K171">
        <v>170</v>
      </c>
      <c r="Q171">
        <f t="shared" si="5"/>
        <v>438708.26582278498</v>
      </c>
    </row>
    <row r="172" spans="1:17">
      <c r="A172" t="s">
        <v>39</v>
      </c>
      <c r="B172" t="s">
        <v>34</v>
      </c>
      <c r="C172" t="s">
        <v>35</v>
      </c>
      <c r="D172" t="s">
        <v>40</v>
      </c>
      <c r="F172" t="s">
        <v>50</v>
      </c>
      <c r="G172">
        <v>4210</v>
      </c>
      <c r="H172">
        <v>23.42</v>
      </c>
      <c r="I172">
        <v>111.38</v>
      </c>
      <c r="J172">
        <v>4600024</v>
      </c>
      <c r="K172">
        <v>171</v>
      </c>
      <c r="Q172">
        <f t="shared" si="5"/>
        <v>918732.26582278498</v>
      </c>
    </row>
    <row r="173" spans="1:17">
      <c r="A173" t="s">
        <v>56</v>
      </c>
      <c r="B173" t="s">
        <v>33</v>
      </c>
      <c r="C173" t="s">
        <v>16</v>
      </c>
      <c r="D173" t="s">
        <v>17</v>
      </c>
      <c r="F173" t="s">
        <v>50</v>
      </c>
      <c r="G173">
        <v>7</v>
      </c>
      <c r="H173">
        <v>25.04</v>
      </c>
      <c r="I173">
        <v>102.41</v>
      </c>
      <c r="J173">
        <v>5077795</v>
      </c>
      <c r="K173">
        <v>172</v>
      </c>
      <c r="Q173">
        <f t="shared" si="5"/>
        <v>1396503.265822785</v>
      </c>
    </row>
    <row r="174" spans="1:17">
      <c r="A174" t="s">
        <v>45</v>
      </c>
      <c r="B174" t="s">
        <v>34</v>
      </c>
      <c r="C174" t="s">
        <v>35</v>
      </c>
      <c r="D174" t="s">
        <v>40</v>
      </c>
      <c r="F174" t="s">
        <v>50</v>
      </c>
      <c r="G174">
        <v>2643786</v>
      </c>
      <c r="H174">
        <v>33.455300000000001</v>
      </c>
      <c r="I174">
        <v>106.94</v>
      </c>
      <c r="J174">
        <v>17440000</v>
      </c>
      <c r="K174">
        <v>173</v>
      </c>
      <c r="Q174">
        <f t="shared" si="5"/>
        <v>13758708.265822785</v>
      </c>
    </row>
    <row r="175" spans="1:17">
      <c r="A175" t="s">
        <v>19</v>
      </c>
      <c r="B175" t="s">
        <v>34</v>
      </c>
      <c r="C175" t="s">
        <v>35</v>
      </c>
      <c r="D175" t="s">
        <v>40</v>
      </c>
      <c r="F175" t="s">
        <v>50</v>
      </c>
      <c r="G175">
        <v>542100</v>
      </c>
      <c r="H175">
        <v>25.31</v>
      </c>
      <c r="I175">
        <v>112.71</v>
      </c>
      <c r="J175">
        <v>39372000</v>
      </c>
      <c r="K175">
        <v>174</v>
      </c>
      <c r="Q175">
        <f t="shared" si="5"/>
        <v>35690708.265822783</v>
      </c>
    </row>
    <row r="176" spans="1:17">
      <c r="A176" t="s">
        <v>42</v>
      </c>
      <c r="B176" t="s">
        <v>33</v>
      </c>
      <c r="C176" t="s">
        <v>16</v>
      </c>
      <c r="D176" t="s">
        <v>17</v>
      </c>
      <c r="F176" t="s">
        <v>50</v>
      </c>
      <c r="G176">
        <v>8</v>
      </c>
      <c r="H176">
        <v>31.001999999999999</v>
      </c>
      <c r="I176">
        <v>103.322</v>
      </c>
      <c r="J176">
        <v>45976596</v>
      </c>
      <c r="K176">
        <v>175</v>
      </c>
      <c r="Q176">
        <f t="shared" si="5"/>
        <v>42295304.265822783</v>
      </c>
    </row>
    <row r="177" spans="1:18">
      <c r="A177" t="s">
        <v>31</v>
      </c>
      <c r="B177" t="s">
        <v>34</v>
      </c>
      <c r="C177" t="s">
        <v>35</v>
      </c>
      <c r="F177" t="s">
        <v>50</v>
      </c>
      <c r="G177">
        <v>720844</v>
      </c>
      <c r="H177">
        <v>27.975999999999999</v>
      </c>
      <c r="I177">
        <v>114.24</v>
      </c>
      <c r="J177">
        <v>60000000</v>
      </c>
      <c r="K177">
        <v>176</v>
      </c>
      <c r="Q177">
        <f t="shared" si="5"/>
        <v>56318708.265822783</v>
      </c>
    </row>
    <row r="178" spans="1:18">
      <c r="A178" t="s">
        <v>44</v>
      </c>
      <c r="B178" t="s">
        <v>34</v>
      </c>
      <c r="C178" t="s">
        <v>35</v>
      </c>
      <c r="D178" t="s">
        <v>40</v>
      </c>
      <c r="F178" t="s">
        <v>50</v>
      </c>
      <c r="G178">
        <v>431896</v>
      </c>
      <c r="H178">
        <v>27.89</v>
      </c>
      <c r="I178">
        <v>114.47</v>
      </c>
      <c r="J178">
        <v>67900000</v>
      </c>
      <c r="K178">
        <v>177</v>
      </c>
      <c r="L178">
        <v>5</v>
      </c>
      <c r="M178">
        <f>(K178-98)/177</f>
        <v>0.4463276836158192</v>
      </c>
      <c r="N178">
        <v>67900000</v>
      </c>
      <c r="O178">
        <v>100012</v>
      </c>
      <c r="P178">
        <f>AVERAGE(J100:J178)</f>
        <v>3681291.734177215</v>
      </c>
      <c r="Q178">
        <f t="shared" si="5"/>
        <v>64218708.265822783</v>
      </c>
      <c r="R178">
        <f>AVERAGE(Q100:Q178)</f>
        <v>5446956.6934786048</v>
      </c>
    </row>
    <row r="179" spans="1:18">
      <c r="A179" s="1"/>
      <c r="B179" s="1"/>
      <c r="C179" s="1"/>
      <c r="D179" s="1"/>
      <c r="E179" s="1"/>
      <c r="F179" s="1"/>
    </row>
    <row r="180" spans="1:18">
      <c r="A180" s="1"/>
      <c r="B180" s="1"/>
      <c r="C180" s="1"/>
      <c r="D180" s="1"/>
      <c r="E180" s="1"/>
      <c r="F180" s="1"/>
    </row>
    <row r="181" spans="1:18">
      <c r="A181" s="1"/>
      <c r="B181" s="1"/>
      <c r="C181" s="1"/>
      <c r="D181" s="1"/>
      <c r="E181" s="1"/>
      <c r="F181" s="1"/>
    </row>
  </sheetData>
  <sortState ref="A2:J178">
    <sortCondition ref="J2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O17" sqref="O17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55</v>
      </c>
      <c r="B2" t="s">
        <v>33</v>
      </c>
      <c r="C2" t="s">
        <v>16</v>
      </c>
      <c r="D2" t="s">
        <v>17</v>
      </c>
      <c r="F2" t="s">
        <v>65</v>
      </c>
      <c r="G2">
        <v>6</v>
      </c>
      <c r="H2">
        <v>28.8</v>
      </c>
      <c r="I2">
        <v>34.799999999999997</v>
      </c>
      <c r="J2">
        <v>69</v>
      </c>
      <c r="K2">
        <v>1</v>
      </c>
      <c r="Q2">
        <f>ABS(J2-P3)</f>
        <v>90.5</v>
      </c>
    </row>
    <row r="3" spans="1:18">
      <c r="A3" t="s">
        <v>58</v>
      </c>
      <c r="B3" t="s">
        <v>33</v>
      </c>
      <c r="C3" t="s">
        <v>16</v>
      </c>
      <c r="D3" t="s">
        <v>17</v>
      </c>
      <c r="F3" t="s">
        <v>65</v>
      </c>
      <c r="G3">
        <v>4</v>
      </c>
      <c r="H3">
        <v>30.2</v>
      </c>
      <c r="I3">
        <v>31.41</v>
      </c>
      <c r="J3">
        <v>250</v>
      </c>
      <c r="K3" s="8">
        <v>2</v>
      </c>
      <c r="L3">
        <v>1</v>
      </c>
      <c r="M3">
        <f>2/5</f>
        <v>0.4</v>
      </c>
      <c r="N3">
        <v>250</v>
      </c>
      <c r="O3">
        <v>69</v>
      </c>
      <c r="P3">
        <f>AVERAGE(J2:J3)</f>
        <v>159.5</v>
      </c>
      <c r="Q3">
        <f>ABS(J3-P3)</f>
        <v>90.5</v>
      </c>
      <c r="R3">
        <v>90.5</v>
      </c>
    </row>
    <row r="4" spans="1:18">
      <c r="A4" t="s">
        <v>43</v>
      </c>
      <c r="B4" t="s">
        <v>34</v>
      </c>
      <c r="C4" t="s">
        <v>35</v>
      </c>
      <c r="D4" t="s">
        <v>40</v>
      </c>
      <c r="F4" t="s">
        <v>65</v>
      </c>
      <c r="G4">
        <v>226100</v>
      </c>
      <c r="H4">
        <v>28.08</v>
      </c>
      <c r="I4">
        <v>31.09</v>
      </c>
      <c r="J4" s="8">
        <v>3500</v>
      </c>
      <c r="K4">
        <v>3</v>
      </c>
      <c r="L4">
        <v>2</v>
      </c>
      <c r="M4">
        <f>1/5</f>
        <v>0.2</v>
      </c>
      <c r="N4">
        <v>3500</v>
      </c>
      <c r="O4">
        <v>3500</v>
      </c>
      <c r="P4">
        <v>3500</v>
      </c>
      <c r="Q4">
        <v>0</v>
      </c>
      <c r="R4">
        <v>0</v>
      </c>
    </row>
    <row r="5" spans="1:18">
      <c r="A5" t="s">
        <v>63</v>
      </c>
      <c r="B5" t="s">
        <v>34</v>
      </c>
      <c r="C5" t="s">
        <v>35</v>
      </c>
      <c r="D5" t="s">
        <v>37</v>
      </c>
      <c r="F5" t="s">
        <v>65</v>
      </c>
      <c r="G5">
        <v>22124</v>
      </c>
      <c r="H5">
        <v>29.021000000000001</v>
      </c>
      <c r="I5">
        <v>30.754000000000001</v>
      </c>
      <c r="J5">
        <v>20400</v>
      </c>
      <c r="K5">
        <v>4</v>
      </c>
      <c r="L5">
        <v>3</v>
      </c>
      <c r="M5">
        <f>1/5</f>
        <v>0.2</v>
      </c>
      <c r="N5">
        <v>20400</v>
      </c>
      <c r="O5">
        <v>20400</v>
      </c>
      <c r="P5">
        <v>20400</v>
      </c>
      <c r="Q5">
        <v>0</v>
      </c>
      <c r="R5">
        <v>0</v>
      </c>
    </row>
    <row r="6" spans="1:18">
      <c r="A6" t="s">
        <v>52</v>
      </c>
      <c r="B6" t="s">
        <v>33</v>
      </c>
      <c r="C6" t="s">
        <v>16</v>
      </c>
      <c r="D6" t="s">
        <v>17</v>
      </c>
      <c r="F6" t="s">
        <v>65</v>
      </c>
      <c r="G6">
        <v>6</v>
      </c>
      <c r="H6">
        <v>29.888000000000002</v>
      </c>
      <c r="I6">
        <v>31.222999999999999</v>
      </c>
      <c r="J6">
        <v>92649</v>
      </c>
      <c r="K6">
        <v>5</v>
      </c>
      <c r="L6">
        <v>4</v>
      </c>
      <c r="M6">
        <f>1/5</f>
        <v>0.2</v>
      </c>
      <c r="N6">
        <v>92649</v>
      </c>
      <c r="O6">
        <v>92649</v>
      </c>
      <c r="P6">
        <v>92649</v>
      </c>
      <c r="Q6">
        <v>0</v>
      </c>
      <c r="R6">
        <v>0</v>
      </c>
    </row>
  </sheetData>
  <sortState ref="A2:J6">
    <sortCondition ref="J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P18" sqref="P18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10" max="10" width="12.664062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56</v>
      </c>
      <c r="B2" t="s">
        <v>33</v>
      </c>
      <c r="C2" t="s">
        <v>16</v>
      </c>
      <c r="D2" t="s">
        <v>17</v>
      </c>
      <c r="F2" t="s">
        <v>67</v>
      </c>
      <c r="G2">
        <v>6</v>
      </c>
      <c r="H2">
        <v>42.7</v>
      </c>
      <c r="I2">
        <v>18</v>
      </c>
      <c r="J2">
        <v>2000</v>
      </c>
      <c r="K2">
        <v>1</v>
      </c>
      <c r="L2">
        <v>2</v>
      </c>
      <c r="M2">
        <f>1/3</f>
        <v>0.33333333333333331</v>
      </c>
      <c r="N2">
        <v>2000</v>
      </c>
      <c r="O2">
        <v>2000</v>
      </c>
      <c r="P2">
        <v>2000</v>
      </c>
      <c r="Q2">
        <v>0</v>
      </c>
      <c r="R2">
        <v>0</v>
      </c>
    </row>
    <row r="3" spans="1:18">
      <c r="A3" t="s">
        <v>63</v>
      </c>
      <c r="B3" t="s">
        <v>33</v>
      </c>
      <c r="C3" t="s">
        <v>16</v>
      </c>
      <c r="D3" t="s">
        <v>17</v>
      </c>
      <c r="F3" t="s">
        <v>67</v>
      </c>
      <c r="G3">
        <v>5</v>
      </c>
      <c r="H3">
        <v>45.896999999999998</v>
      </c>
      <c r="I3">
        <v>15.965999999999999</v>
      </c>
      <c r="J3">
        <v>78942</v>
      </c>
      <c r="K3">
        <v>2</v>
      </c>
      <c r="L3">
        <v>4</v>
      </c>
      <c r="M3">
        <f>1/3</f>
        <v>0.33333333333333331</v>
      </c>
      <c r="N3">
        <v>78942</v>
      </c>
      <c r="O3">
        <v>78942</v>
      </c>
      <c r="P3">
        <v>78942</v>
      </c>
      <c r="Q3">
        <v>0</v>
      </c>
      <c r="R3">
        <v>0</v>
      </c>
    </row>
    <row r="4" spans="1:18">
      <c r="A4" t="s">
        <v>63</v>
      </c>
      <c r="B4" t="s">
        <v>33</v>
      </c>
      <c r="C4" t="s">
        <v>16</v>
      </c>
      <c r="D4" t="s">
        <v>17</v>
      </c>
      <c r="F4" t="s">
        <v>67</v>
      </c>
      <c r="G4">
        <v>6</v>
      </c>
      <c r="H4">
        <v>45.421999999999997</v>
      </c>
      <c r="I4">
        <v>16.254999999999999</v>
      </c>
      <c r="J4">
        <v>149407</v>
      </c>
      <c r="K4">
        <v>3</v>
      </c>
      <c r="L4">
        <v>5</v>
      </c>
      <c r="M4">
        <f>1/3</f>
        <v>0.33333333333333331</v>
      </c>
      <c r="N4">
        <v>149407</v>
      </c>
      <c r="O4">
        <v>149407</v>
      </c>
      <c r="P4">
        <v>149407</v>
      </c>
      <c r="Q4">
        <v>0</v>
      </c>
      <c r="R4">
        <v>0</v>
      </c>
    </row>
  </sheetData>
  <sortState ref="A2:G31">
    <sortCondition ref="C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workbookViewId="0">
      <selection activeCell="V15" sqref="V15"/>
    </sheetView>
  </sheetViews>
  <sheetFormatPr defaultRowHeight="14.4"/>
  <cols>
    <col min="2" max="2" width="0" hidden="1" customWidth="1"/>
    <col min="4" max="5" width="0" hidden="1" customWidth="1"/>
    <col min="7" max="7" width="0" hidden="1" customWidth="1"/>
    <col min="8" max="9" width="8.88671875" style="2"/>
    <col min="10" max="10" width="12.6640625" bestFit="1" customWidth="1"/>
    <col min="13" max="13" width="19.77734375" bestFit="1" customWidth="1"/>
    <col min="17" max="17" width="0" hidden="1" customWidth="1"/>
  </cols>
  <sheetData>
    <row r="1" spans="1:18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2" t="s">
        <v>3</v>
      </c>
      <c r="I1" s="2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>
      <c r="A2" t="s">
        <v>42</v>
      </c>
      <c r="B2" t="s">
        <v>33</v>
      </c>
      <c r="C2" t="s">
        <v>16</v>
      </c>
      <c r="D2" t="s">
        <v>17</v>
      </c>
      <c r="F2" t="s">
        <v>68</v>
      </c>
      <c r="G2">
        <v>7</v>
      </c>
      <c r="H2" s="2">
        <v>2.7679999999999998</v>
      </c>
      <c r="I2" s="2">
        <v>95.963999999999999</v>
      </c>
      <c r="J2">
        <v>25</v>
      </c>
      <c r="K2">
        <v>1</v>
      </c>
      <c r="Q2">
        <f>ABS(J2-$P$19)</f>
        <v>199.55555555555554</v>
      </c>
    </row>
    <row r="3" spans="1:18">
      <c r="A3" t="s">
        <v>44</v>
      </c>
      <c r="B3" t="s">
        <v>34</v>
      </c>
      <c r="C3" t="s">
        <v>35</v>
      </c>
      <c r="D3" t="s">
        <v>40</v>
      </c>
      <c r="F3" t="s">
        <v>68</v>
      </c>
      <c r="G3">
        <v>2457</v>
      </c>
      <c r="H3" s="2">
        <v>-7.3789999999999996</v>
      </c>
      <c r="I3" s="2">
        <v>110.24</v>
      </c>
      <c r="J3">
        <v>54</v>
      </c>
      <c r="K3">
        <v>2</v>
      </c>
      <c r="Q3">
        <f t="shared" ref="Q3:Q19" si="0">ABS(J3-$P$19)</f>
        <v>170.55555555555554</v>
      </c>
    </row>
    <row r="4" spans="1:18">
      <c r="A4" t="s">
        <v>58</v>
      </c>
      <c r="B4" t="s">
        <v>33</v>
      </c>
      <c r="C4" t="s">
        <v>16</v>
      </c>
      <c r="D4" t="s">
        <v>17</v>
      </c>
      <c r="F4" t="s">
        <v>68</v>
      </c>
      <c r="G4">
        <v>7</v>
      </c>
      <c r="H4" s="2">
        <v>2.8239999999999998</v>
      </c>
      <c r="I4" s="2">
        <v>96.084999999999994</v>
      </c>
      <c r="J4">
        <v>60</v>
      </c>
      <c r="K4">
        <v>3</v>
      </c>
      <c r="L4" s="6"/>
      <c r="Q4">
        <f t="shared" si="0"/>
        <v>164.55555555555554</v>
      </c>
    </row>
    <row r="5" spans="1:18">
      <c r="A5" t="s">
        <v>54</v>
      </c>
      <c r="B5" t="s">
        <v>33</v>
      </c>
      <c r="C5" t="s">
        <v>16</v>
      </c>
      <c r="D5" t="s">
        <v>17</v>
      </c>
      <c r="F5" t="s">
        <v>68</v>
      </c>
      <c r="G5">
        <v>6</v>
      </c>
      <c r="H5" s="7" t="s">
        <v>102</v>
      </c>
      <c r="I5" s="2">
        <v>135.93100000000001</v>
      </c>
      <c r="J5">
        <v>67</v>
      </c>
      <c r="K5">
        <v>4</v>
      </c>
      <c r="Q5">
        <f t="shared" si="0"/>
        <v>157.55555555555554</v>
      </c>
    </row>
    <row r="6" spans="1:18">
      <c r="A6" t="s">
        <v>44</v>
      </c>
      <c r="B6" t="s">
        <v>33</v>
      </c>
      <c r="C6" t="s">
        <v>16</v>
      </c>
      <c r="D6" t="s">
        <v>69</v>
      </c>
      <c r="F6" t="s">
        <v>68</v>
      </c>
      <c r="G6">
        <v>9</v>
      </c>
      <c r="H6" s="2">
        <v>38.296999999999997</v>
      </c>
      <c r="I6" s="2">
        <v>142.37299999999999</v>
      </c>
      <c r="J6">
        <v>95</v>
      </c>
      <c r="K6">
        <v>5</v>
      </c>
      <c r="Q6">
        <f t="shared" si="0"/>
        <v>129.55555555555554</v>
      </c>
    </row>
    <row r="7" spans="1:18">
      <c r="A7" t="s">
        <v>49</v>
      </c>
      <c r="B7" t="s">
        <v>33</v>
      </c>
      <c r="C7" t="s">
        <v>16</v>
      </c>
      <c r="D7" t="s">
        <v>17</v>
      </c>
      <c r="F7" t="s">
        <v>68</v>
      </c>
      <c r="G7">
        <v>6</v>
      </c>
      <c r="H7" s="7" t="s">
        <v>94</v>
      </c>
      <c r="I7" s="2">
        <v>101.12</v>
      </c>
      <c r="J7">
        <v>103</v>
      </c>
      <c r="K7">
        <v>6</v>
      </c>
      <c r="Q7">
        <f t="shared" si="0"/>
        <v>121.55555555555554</v>
      </c>
    </row>
    <row r="8" spans="1:18">
      <c r="A8" t="s">
        <v>45</v>
      </c>
      <c r="B8" t="s">
        <v>33</v>
      </c>
      <c r="C8" t="s">
        <v>16</v>
      </c>
      <c r="D8" t="s">
        <v>17</v>
      </c>
      <c r="F8" t="s">
        <v>68</v>
      </c>
      <c r="G8">
        <v>9</v>
      </c>
      <c r="H8" s="2">
        <v>2.327</v>
      </c>
      <c r="I8" s="2">
        <v>93.063000000000002</v>
      </c>
      <c r="J8">
        <v>107</v>
      </c>
      <c r="K8">
        <v>7</v>
      </c>
      <c r="Q8">
        <f t="shared" si="0"/>
        <v>117.55555555555554</v>
      </c>
    </row>
    <row r="9" spans="1:18">
      <c r="A9" t="s">
        <v>39</v>
      </c>
      <c r="B9" t="s">
        <v>33</v>
      </c>
      <c r="C9" t="s">
        <v>16</v>
      </c>
      <c r="D9" t="s">
        <v>17</v>
      </c>
      <c r="F9" t="s">
        <v>68</v>
      </c>
      <c r="G9">
        <v>6</v>
      </c>
      <c r="H9" s="2">
        <v>-8.2609999999999992</v>
      </c>
      <c r="I9" s="2">
        <v>118.753</v>
      </c>
      <c r="J9">
        <v>114</v>
      </c>
      <c r="K9">
        <v>8</v>
      </c>
      <c r="Q9">
        <f t="shared" si="0"/>
        <v>110.55555555555554</v>
      </c>
    </row>
    <row r="10" spans="1:18">
      <c r="A10" t="s">
        <v>58</v>
      </c>
      <c r="B10" t="s">
        <v>33</v>
      </c>
      <c r="C10" t="s">
        <v>16</v>
      </c>
      <c r="D10" t="s">
        <v>17</v>
      </c>
      <c r="F10" t="s">
        <v>68</v>
      </c>
      <c r="G10">
        <v>6</v>
      </c>
      <c r="H10" s="2">
        <v>-1.68</v>
      </c>
      <c r="I10" s="2">
        <v>134.23400000000001</v>
      </c>
      <c r="J10">
        <v>155</v>
      </c>
      <c r="K10">
        <v>9</v>
      </c>
      <c r="Q10">
        <f t="shared" si="0"/>
        <v>69.555555555555543</v>
      </c>
    </row>
    <row r="11" spans="1:18">
      <c r="A11" t="s">
        <v>55</v>
      </c>
      <c r="B11" t="s">
        <v>33</v>
      </c>
      <c r="C11" t="s">
        <v>16</v>
      </c>
      <c r="D11" t="s">
        <v>17</v>
      </c>
      <c r="F11" t="s">
        <v>68</v>
      </c>
      <c r="G11">
        <v>7</v>
      </c>
      <c r="H11" s="2">
        <v>40.1</v>
      </c>
      <c r="I11" s="2">
        <v>21.6</v>
      </c>
      <c r="J11">
        <v>176</v>
      </c>
      <c r="K11">
        <v>10</v>
      </c>
      <c r="Q11">
        <f t="shared" si="0"/>
        <v>48.555555555555543</v>
      </c>
    </row>
    <row r="12" spans="1:18">
      <c r="A12" t="s">
        <v>43</v>
      </c>
      <c r="B12" t="s">
        <v>34</v>
      </c>
      <c r="C12" t="s">
        <v>35</v>
      </c>
      <c r="D12" t="s">
        <v>37</v>
      </c>
      <c r="F12" t="s">
        <v>68</v>
      </c>
      <c r="G12">
        <v>23685</v>
      </c>
      <c r="H12" s="2">
        <v>-8.6720000000000006</v>
      </c>
      <c r="I12" s="2">
        <v>121.6</v>
      </c>
      <c r="J12">
        <v>200</v>
      </c>
      <c r="K12">
        <v>11</v>
      </c>
      <c r="Q12">
        <f t="shared" si="0"/>
        <v>24.555555555555543</v>
      </c>
    </row>
    <row r="13" spans="1:18">
      <c r="A13" t="s">
        <v>29</v>
      </c>
      <c r="B13" t="s">
        <v>33</v>
      </c>
      <c r="C13" t="s">
        <v>16</v>
      </c>
      <c r="D13" t="s">
        <v>17</v>
      </c>
      <c r="F13" t="s">
        <v>68</v>
      </c>
      <c r="G13">
        <v>7</v>
      </c>
      <c r="H13" s="2">
        <v>2.3540000000000001</v>
      </c>
      <c r="I13" s="2">
        <v>128.85499999999999</v>
      </c>
      <c r="J13">
        <v>247</v>
      </c>
      <c r="K13">
        <v>12</v>
      </c>
      <c r="Q13">
        <f t="shared" si="0"/>
        <v>22.444444444444457</v>
      </c>
    </row>
    <row r="14" spans="1:18">
      <c r="A14" t="s">
        <v>31</v>
      </c>
      <c r="B14" t="s">
        <v>33</v>
      </c>
      <c r="C14" t="s">
        <v>16</v>
      </c>
      <c r="D14" t="s">
        <v>17</v>
      </c>
      <c r="F14" t="s">
        <v>68</v>
      </c>
      <c r="G14">
        <v>6</v>
      </c>
      <c r="H14" s="2">
        <v>-3.863</v>
      </c>
      <c r="I14" s="2">
        <v>127.229</v>
      </c>
      <c r="J14">
        <v>368</v>
      </c>
      <c r="K14">
        <v>13</v>
      </c>
      <c r="Q14">
        <f t="shared" si="0"/>
        <v>143.44444444444446</v>
      </c>
    </row>
    <row r="15" spans="1:18">
      <c r="A15" t="s">
        <v>36</v>
      </c>
      <c r="B15" t="s">
        <v>34</v>
      </c>
      <c r="C15" t="s">
        <v>35</v>
      </c>
      <c r="F15" t="s">
        <v>68</v>
      </c>
      <c r="G15">
        <v>40254</v>
      </c>
      <c r="H15" s="2">
        <v>-7.0289999999999999</v>
      </c>
      <c r="I15" s="2">
        <v>107.16200000000001</v>
      </c>
      <c r="J15">
        <v>400</v>
      </c>
      <c r="K15">
        <v>14</v>
      </c>
      <c r="Q15">
        <f t="shared" si="0"/>
        <v>175.44444444444446</v>
      </c>
    </row>
    <row r="16" spans="1:18">
      <c r="A16" t="s">
        <v>39</v>
      </c>
      <c r="B16" t="s">
        <v>34</v>
      </c>
      <c r="C16" t="s">
        <v>35</v>
      </c>
      <c r="D16" t="s">
        <v>40</v>
      </c>
      <c r="F16" t="s">
        <v>68</v>
      </c>
      <c r="G16">
        <v>19040</v>
      </c>
      <c r="H16" s="2">
        <v>-7.84</v>
      </c>
      <c r="I16" s="2">
        <v>111.86</v>
      </c>
      <c r="J16">
        <v>402</v>
      </c>
      <c r="K16">
        <v>15</v>
      </c>
      <c r="Q16">
        <f t="shared" si="0"/>
        <v>177.44444444444446</v>
      </c>
    </row>
    <row r="17" spans="1:18">
      <c r="A17" t="s">
        <v>41</v>
      </c>
      <c r="B17" t="s">
        <v>33</v>
      </c>
      <c r="C17" t="s">
        <v>16</v>
      </c>
      <c r="D17" t="s">
        <v>17</v>
      </c>
      <c r="F17" t="s">
        <v>68</v>
      </c>
      <c r="G17">
        <v>5</v>
      </c>
      <c r="H17" s="2">
        <v>-7.7830000000000004</v>
      </c>
      <c r="I17" s="2">
        <v>114.33799999999999</v>
      </c>
      <c r="J17">
        <v>469</v>
      </c>
      <c r="K17">
        <v>16</v>
      </c>
      <c r="Q17">
        <f t="shared" si="0"/>
        <v>244.44444444444446</v>
      </c>
    </row>
    <row r="18" spans="1:18">
      <c r="A18" t="s">
        <v>18</v>
      </c>
      <c r="B18" t="s">
        <v>33</v>
      </c>
      <c r="C18" t="s">
        <v>16</v>
      </c>
      <c r="D18" t="s">
        <v>17</v>
      </c>
      <c r="F18" t="s">
        <v>68</v>
      </c>
      <c r="G18">
        <v>6</v>
      </c>
      <c r="H18" s="2">
        <v>-8.1940000000000008</v>
      </c>
      <c r="I18" s="2">
        <v>112.413</v>
      </c>
      <c r="J18">
        <v>500</v>
      </c>
      <c r="K18">
        <v>17</v>
      </c>
      <c r="Q18">
        <f t="shared" si="0"/>
        <v>275.44444444444446</v>
      </c>
    </row>
    <row r="19" spans="1:18">
      <c r="A19" t="s">
        <v>29</v>
      </c>
      <c r="B19" t="s">
        <v>33</v>
      </c>
      <c r="C19" t="s">
        <v>16</v>
      </c>
      <c r="D19" t="s">
        <v>17</v>
      </c>
      <c r="F19" t="s">
        <v>68</v>
      </c>
      <c r="G19">
        <v>6</v>
      </c>
      <c r="H19" s="2">
        <v>1.1419999999999999</v>
      </c>
      <c r="I19" s="2">
        <v>128.15199999999999</v>
      </c>
      <c r="J19" s="8">
        <v>500</v>
      </c>
      <c r="K19">
        <v>18</v>
      </c>
      <c r="L19">
        <v>1</v>
      </c>
      <c r="M19">
        <f>K19/139</f>
        <v>0.12949640287769784</v>
      </c>
      <c r="N19">
        <v>500</v>
      </c>
      <c r="O19">
        <v>25</v>
      </c>
      <c r="P19">
        <f>AVERAGE(J2:J19)</f>
        <v>224.55555555555554</v>
      </c>
      <c r="Q19">
        <f t="shared" si="0"/>
        <v>275.44444444444446</v>
      </c>
      <c r="R19">
        <f>AVERAGE(Q2:Q19)</f>
        <v>146.01234567901233</v>
      </c>
    </row>
    <row r="20" spans="1:18">
      <c r="A20" t="s">
        <v>59</v>
      </c>
      <c r="B20" t="s">
        <v>33</v>
      </c>
      <c r="C20" t="s">
        <v>16</v>
      </c>
      <c r="D20" t="s">
        <v>17</v>
      </c>
      <c r="F20" t="s">
        <v>68</v>
      </c>
      <c r="G20">
        <v>5</v>
      </c>
      <c r="H20" s="2">
        <v>-0.46600000000000003</v>
      </c>
      <c r="I20" s="2">
        <v>100.655</v>
      </c>
      <c r="J20">
        <v>507</v>
      </c>
      <c r="K20">
        <v>19</v>
      </c>
      <c r="Q20">
        <f>ABS(J20-$P$61)</f>
        <v>1784.1428571428573</v>
      </c>
    </row>
    <row r="21" spans="1:18">
      <c r="A21" t="s">
        <v>61</v>
      </c>
      <c r="B21" t="s">
        <v>33</v>
      </c>
      <c r="C21" t="s">
        <v>16</v>
      </c>
      <c r="D21" t="s">
        <v>17</v>
      </c>
      <c r="F21" t="s">
        <v>68</v>
      </c>
      <c r="G21">
        <v>6</v>
      </c>
      <c r="H21" s="2">
        <v>4.9269999999999996</v>
      </c>
      <c r="I21" s="2">
        <v>95.906999999999996</v>
      </c>
      <c r="J21">
        <v>515</v>
      </c>
      <c r="K21">
        <v>20</v>
      </c>
      <c r="Q21">
        <f t="shared" ref="Q21:Q61" si="1">ABS(J21-$P$61)</f>
        <v>1776.1428571428573</v>
      </c>
    </row>
    <row r="22" spans="1:18">
      <c r="A22" t="s">
        <v>42</v>
      </c>
      <c r="B22" t="s">
        <v>33</v>
      </c>
      <c r="C22" t="s">
        <v>16</v>
      </c>
      <c r="D22" t="s">
        <v>17</v>
      </c>
      <c r="F22" t="s">
        <v>68</v>
      </c>
      <c r="G22">
        <v>5</v>
      </c>
      <c r="H22" s="2">
        <v>-3.9350000000000001</v>
      </c>
      <c r="I22" s="2">
        <v>103.05800000000001</v>
      </c>
      <c r="J22">
        <v>625</v>
      </c>
      <c r="K22">
        <v>21</v>
      </c>
      <c r="Q22">
        <f t="shared" si="1"/>
        <v>1666.1428571428573</v>
      </c>
    </row>
    <row r="23" spans="1:18">
      <c r="A23" t="s">
        <v>60</v>
      </c>
      <c r="B23" t="s">
        <v>33</v>
      </c>
      <c r="C23" t="s">
        <v>16</v>
      </c>
      <c r="D23" t="s">
        <v>17</v>
      </c>
      <c r="F23" t="s">
        <v>68</v>
      </c>
      <c r="G23">
        <v>6</v>
      </c>
      <c r="H23" s="2">
        <v>-1.198</v>
      </c>
      <c r="I23" s="2">
        <v>119.93300000000001</v>
      </c>
      <c r="J23">
        <v>684</v>
      </c>
      <c r="K23">
        <v>22</v>
      </c>
      <c r="Q23">
        <f t="shared" si="1"/>
        <v>1607.1428571428573</v>
      </c>
    </row>
    <row r="24" spans="1:18">
      <c r="A24" t="s">
        <v>44</v>
      </c>
      <c r="B24" t="s">
        <v>34</v>
      </c>
      <c r="C24" t="s">
        <v>35</v>
      </c>
      <c r="D24" t="s">
        <v>40</v>
      </c>
      <c r="F24" t="s">
        <v>68</v>
      </c>
      <c r="G24">
        <v>41506</v>
      </c>
      <c r="H24" s="2">
        <v>4.2110000000000003</v>
      </c>
      <c r="I24" s="2">
        <v>97.09</v>
      </c>
      <c r="J24">
        <v>750</v>
      </c>
      <c r="K24">
        <v>23</v>
      </c>
      <c r="Q24">
        <f t="shared" si="1"/>
        <v>1541.1428571428573</v>
      </c>
    </row>
    <row r="25" spans="1:18">
      <c r="A25" t="s">
        <v>48</v>
      </c>
      <c r="B25" t="s">
        <v>33</v>
      </c>
      <c r="C25" t="s">
        <v>16</v>
      </c>
      <c r="D25" t="s">
        <v>17</v>
      </c>
      <c r="F25" t="s">
        <v>68</v>
      </c>
      <c r="G25">
        <v>6</v>
      </c>
      <c r="H25" s="2">
        <v>-3.593</v>
      </c>
      <c r="I25" s="2">
        <v>129.50299999999999</v>
      </c>
      <c r="J25">
        <v>750</v>
      </c>
      <c r="K25">
        <v>24</v>
      </c>
      <c r="Q25">
        <f t="shared" si="1"/>
        <v>1541.1428571428573</v>
      </c>
    </row>
    <row r="26" spans="1:18">
      <c r="A26" t="s">
        <v>38</v>
      </c>
      <c r="B26" t="s">
        <v>33</v>
      </c>
      <c r="C26" t="s">
        <v>16</v>
      </c>
      <c r="D26" t="s">
        <v>17</v>
      </c>
      <c r="F26" t="s">
        <v>68</v>
      </c>
      <c r="G26">
        <v>7</v>
      </c>
      <c r="H26" s="2">
        <v>-8.3249999999999993</v>
      </c>
      <c r="I26" s="2">
        <v>116.577</v>
      </c>
      <c r="J26">
        <v>779</v>
      </c>
      <c r="K26">
        <v>25</v>
      </c>
      <c r="Q26">
        <f t="shared" si="1"/>
        <v>1512.1428571428573</v>
      </c>
    </row>
    <row r="27" spans="1:18">
      <c r="A27" t="s">
        <v>51</v>
      </c>
      <c r="B27" t="s">
        <v>33</v>
      </c>
      <c r="C27" t="s">
        <v>16</v>
      </c>
      <c r="D27" t="s">
        <v>17</v>
      </c>
      <c r="F27" t="s">
        <v>68</v>
      </c>
      <c r="G27">
        <v>7</v>
      </c>
      <c r="H27" s="7" t="s">
        <v>95</v>
      </c>
      <c r="I27" s="2">
        <v>122.78700000000001</v>
      </c>
      <c r="J27">
        <v>1000</v>
      </c>
      <c r="K27">
        <v>26</v>
      </c>
      <c r="Q27">
        <f t="shared" si="1"/>
        <v>1291.1428571428573</v>
      </c>
    </row>
    <row r="28" spans="1:18">
      <c r="A28" t="s">
        <v>41</v>
      </c>
      <c r="B28" t="s">
        <v>34</v>
      </c>
      <c r="C28" t="s">
        <v>35</v>
      </c>
      <c r="F28" t="s">
        <v>68</v>
      </c>
      <c r="G28">
        <v>5690</v>
      </c>
      <c r="H28" s="2">
        <v>-1.08</v>
      </c>
      <c r="I28" s="2">
        <v>116.72</v>
      </c>
      <c r="J28">
        <v>1000</v>
      </c>
      <c r="K28">
        <v>27</v>
      </c>
      <c r="Q28">
        <f t="shared" si="1"/>
        <v>1291.1428571428573</v>
      </c>
    </row>
    <row r="29" spans="1:18">
      <c r="A29" t="s">
        <v>42</v>
      </c>
      <c r="B29" t="s">
        <v>34</v>
      </c>
      <c r="C29" t="s">
        <v>35</v>
      </c>
      <c r="D29" t="s">
        <v>40</v>
      </c>
      <c r="F29" t="s">
        <v>68</v>
      </c>
      <c r="G29">
        <v>2180</v>
      </c>
      <c r="H29" s="2">
        <v>-6.23</v>
      </c>
      <c r="I29" s="2">
        <v>106.83</v>
      </c>
      <c r="J29">
        <v>1000</v>
      </c>
      <c r="K29">
        <v>28</v>
      </c>
      <c r="Q29">
        <f t="shared" si="1"/>
        <v>1291.1428571428573</v>
      </c>
    </row>
    <row r="30" spans="1:18">
      <c r="A30" t="s">
        <v>61</v>
      </c>
      <c r="B30" t="s">
        <v>34</v>
      </c>
      <c r="C30" t="s">
        <v>35</v>
      </c>
      <c r="D30" t="s">
        <v>40</v>
      </c>
      <c r="F30" t="s">
        <v>68</v>
      </c>
      <c r="G30">
        <v>67600</v>
      </c>
      <c r="H30" s="2">
        <v>-0.86702000000000001</v>
      </c>
      <c r="I30" s="2">
        <v>121.88</v>
      </c>
      <c r="J30">
        <v>1000</v>
      </c>
      <c r="K30">
        <v>29</v>
      </c>
      <c r="Q30">
        <f t="shared" si="1"/>
        <v>1291.1428571428573</v>
      </c>
    </row>
    <row r="31" spans="1:18">
      <c r="A31" t="s">
        <v>39</v>
      </c>
      <c r="B31" t="s">
        <v>33</v>
      </c>
      <c r="C31" t="s">
        <v>16</v>
      </c>
      <c r="D31" t="s">
        <v>17</v>
      </c>
      <c r="F31" t="s">
        <v>68</v>
      </c>
      <c r="G31">
        <v>6</v>
      </c>
      <c r="H31" s="2">
        <v>0.626</v>
      </c>
      <c r="I31" s="2">
        <v>99.858999999999995</v>
      </c>
      <c r="J31">
        <v>1200</v>
      </c>
      <c r="K31">
        <v>30</v>
      </c>
      <c r="Q31">
        <f t="shared" si="1"/>
        <v>1091.1428571428573</v>
      </c>
    </row>
    <row r="32" spans="1:18">
      <c r="A32" t="s">
        <v>39</v>
      </c>
      <c r="B32" t="s">
        <v>33</v>
      </c>
      <c r="C32" t="s">
        <v>16</v>
      </c>
      <c r="D32" t="s">
        <v>69</v>
      </c>
      <c r="F32" t="s">
        <v>68</v>
      </c>
      <c r="G32">
        <v>7</v>
      </c>
      <c r="H32" s="2">
        <v>-3.5950000000000002</v>
      </c>
      <c r="I32" s="2">
        <v>127.214</v>
      </c>
      <c r="J32">
        <v>1202</v>
      </c>
      <c r="K32">
        <v>31</v>
      </c>
      <c r="Q32">
        <f t="shared" si="1"/>
        <v>1089.1428571428573</v>
      </c>
    </row>
    <row r="33" spans="1:17">
      <c r="A33" t="s">
        <v>0</v>
      </c>
      <c r="B33" t="s">
        <v>33</v>
      </c>
      <c r="C33" t="s">
        <v>16</v>
      </c>
      <c r="D33" t="s">
        <v>17</v>
      </c>
      <c r="F33" t="s">
        <v>68</v>
      </c>
      <c r="G33">
        <v>6</v>
      </c>
      <c r="H33" s="2">
        <v>-8.4179999999999993</v>
      </c>
      <c r="I33" s="2">
        <v>116.52</v>
      </c>
      <c r="J33">
        <v>1295</v>
      </c>
      <c r="K33">
        <v>32</v>
      </c>
      <c r="Q33">
        <f t="shared" si="1"/>
        <v>996.14285714285734</v>
      </c>
    </row>
    <row r="34" spans="1:17">
      <c r="A34" t="s">
        <v>19</v>
      </c>
      <c r="B34" t="s">
        <v>33</v>
      </c>
      <c r="C34" t="s">
        <v>16</v>
      </c>
      <c r="D34" t="s">
        <v>17</v>
      </c>
      <c r="F34" t="s">
        <v>68</v>
      </c>
      <c r="G34">
        <v>8</v>
      </c>
      <c r="H34" s="2">
        <v>-0.72</v>
      </c>
      <c r="I34" s="2">
        <v>99.867000000000004</v>
      </c>
      <c r="J34">
        <v>1510</v>
      </c>
      <c r="K34">
        <v>33</v>
      </c>
      <c r="Q34">
        <f t="shared" si="1"/>
        <v>781.14285714285734</v>
      </c>
    </row>
    <row r="35" spans="1:17">
      <c r="A35" t="s">
        <v>55</v>
      </c>
      <c r="B35" t="s">
        <v>33</v>
      </c>
      <c r="C35" t="s">
        <v>16</v>
      </c>
      <c r="D35" t="s">
        <v>17</v>
      </c>
      <c r="F35" t="s">
        <v>68</v>
      </c>
      <c r="G35">
        <v>6</v>
      </c>
      <c r="H35" s="7" t="s">
        <v>90</v>
      </c>
      <c r="I35" s="7" t="s">
        <v>92</v>
      </c>
      <c r="J35">
        <v>1538</v>
      </c>
      <c r="K35">
        <v>34</v>
      </c>
      <c r="Q35">
        <f t="shared" si="1"/>
        <v>753.14285714285734</v>
      </c>
    </row>
    <row r="36" spans="1:17">
      <c r="A36" t="s">
        <v>63</v>
      </c>
      <c r="B36" t="s">
        <v>33</v>
      </c>
      <c r="C36" t="s">
        <v>16</v>
      </c>
      <c r="D36" t="s">
        <v>17</v>
      </c>
      <c r="F36" t="s">
        <v>68</v>
      </c>
      <c r="G36">
        <v>6</v>
      </c>
      <c r="H36" s="2">
        <v>2.911</v>
      </c>
      <c r="I36" s="2">
        <v>128.24799999999999</v>
      </c>
      <c r="J36">
        <v>1560</v>
      </c>
      <c r="K36">
        <v>35</v>
      </c>
      <c r="Q36">
        <f t="shared" si="1"/>
        <v>731.14285714285734</v>
      </c>
    </row>
    <row r="37" spans="1:17">
      <c r="A37" t="s">
        <v>19</v>
      </c>
      <c r="B37" t="s">
        <v>34</v>
      </c>
      <c r="C37" t="s">
        <v>35</v>
      </c>
      <c r="D37" t="s">
        <v>40</v>
      </c>
      <c r="F37" t="s">
        <v>68</v>
      </c>
      <c r="G37">
        <v>19200</v>
      </c>
      <c r="H37" s="2">
        <v>6.55</v>
      </c>
      <c r="I37" s="2">
        <v>106.36</v>
      </c>
      <c r="J37">
        <v>1600</v>
      </c>
      <c r="K37">
        <v>36</v>
      </c>
      <c r="Q37">
        <f t="shared" si="1"/>
        <v>691.14285714285734</v>
      </c>
    </row>
    <row r="38" spans="1:17">
      <c r="A38" t="s">
        <v>0</v>
      </c>
      <c r="B38" t="s">
        <v>33</v>
      </c>
      <c r="C38" t="s">
        <v>16</v>
      </c>
      <c r="D38" t="s">
        <v>17</v>
      </c>
      <c r="F38" t="s">
        <v>68</v>
      </c>
      <c r="G38">
        <v>5</v>
      </c>
      <c r="H38" s="2">
        <v>-1.3009999999999999</v>
      </c>
      <c r="I38" s="2">
        <v>101.601</v>
      </c>
      <c r="J38">
        <v>1763</v>
      </c>
      <c r="K38">
        <v>37</v>
      </c>
      <c r="Q38">
        <f t="shared" si="1"/>
        <v>528.14285714285734</v>
      </c>
    </row>
    <row r="39" spans="1:17">
      <c r="A39" t="s">
        <v>41</v>
      </c>
      <c r="B39" t="s">
        <v>34</v>
      </c>
      <c r="C39" t="s">
        <v>35</v>
      </c>
      <c r="D39" t="s">
        <v>40</v>
      </c>
      <c r="F39" t="s">
        <v>68</v>
      </c>
      <c r="G39">
        <v>2400</v>
      </c>
      <c r="H39" s="2">
        <v>-3.28</v>
      </c>
      <c r="I39" s="2">
        <v>120.2</v>
      </c>
      <c r="J39">
        <v>2000</v>
      </c>
      <c r="K39">
        <v>38</v>
      </c>
      <c r="Q39">
        <f t="shared" si="1"/>
        <v>291.14285714285734</v>
      </c>
    </row>
    <row r="40" spans="1:17">
      <c r="A40" t="s">
        <v>0</v>
      </c>
      <c r="B40" t="s">
        <v>33</v>
      </c>
      <c r="C40" t="s">
        <v>16</v>
      </c>
      <c r="D40" t="s">
        <v>17</v>
      </c>
      <c r="F40" t="s">
        <v>68</v>
      </c>
      <c r="G40">
        <v>7</v>
      </c>
      <c r="H40" s="2">
        <v>-7.282</v>
      </c>
      <c r="I40" s="2">
        <v>104.791</v>
      </c>
      <c r="J40">
        <v>2104</v>
      </c>
      <c r="K40">
        <v>39</v>
      </c>
      <c r="Q40">
        <f t="shared" si="1"/>
        <v>187.14285714285734</v>
      </c>
    </row>
    <row r="41" spans="1:17">
      <c r="A41" t="s">
        <v>49</v>
      </c>
      <c r="B41" t="s">
        <v>33</v>
      </c>
      <c r="C41" t="s">
        <v>16</v>
      </c>
      <c r="D41" t="s">
        <v>17</v>
      </c>
      <c r="F41" t="s">
        <v>68</v>
      </c>
      <c r="G41">
        <v>6</v>
      </c>
      <c r="H41" s="2">
        <v>3.9079999999999999</v>
      </c>
      <c r="I41" s="2">
        <v>97.456999999999994</v>
      </c>
      <c r="J41">
        <v>2172</v>
      </c>
      <c r="K41">
        <v>40</v>
      </c>
      <c r="Q41">
        <f t="shared" si="1"/>
        <v>119.14285714285734</v>
      </c>
    </row>
    <row r="42" spans="1:17">
      <c r="A42" t="s">
        <v>54</v>
      </c>
      <c r="B42" t="s">
        <v>33</v>
      </c>
      <c r="C42" t="s">
        <v>16</v>
      </c>
      <c r="D42" t="s">
        <v>17</v>
      </c>
      <c r="F42" t="s">
        <v>68</v>
      </c>
      <c r="G42">
        <v>6</v>
      </c>
      <c r="H42" s="7" t="s">
        <v>101</v>
      </c>
      <c r="I42" s="2">
        <v>128.5</v>
      </c>
      <c r="J42">
        <v>2437</v>
      </c>
      <c r="K42">
        <v>41</v>
      </c>
      <c r="Q42">
        <f t="shared" si="1"/>
        <v>145.85714285714266</v>
      </c>
    </row>
    <row r="43" spans="1:17">
      <c r="A43" t="s">
        <v>29</v>
      </c>
      <c r="B43" t="s">
        <v>33</v>
      </c>
      <c r="C43" t="s">
        <v>16</v>
      </c>
      <c r="D43" t="s">
        <v>17</v>
      </c>
      <c r="F43" t="s">
        <v>68</v>
      </c>
      <c r="G43">
        <v>6</v>
      </c>
      <c r="H43" s="2">
        <v>-8.8070000000000004</v>
      </c>
      <c r="I43" s="2">
        <v>118.524</v>
      </c>
      <c r="J43">
        <v>2502</v>
      </c>
      <c r="K43">
        <v>42</v>
      </c>
      <c r="Q43">
        <f t="shared" si="1"/>
        <v>210.85714285714266</v>
      </c>
    </row>
    <row r="44" spans="1:17">
      <c r="A44" t="s">
        <v>58</v>
      </c>
      <c r="B44" t="s">
        <v>33</v>
      </c>
      <c r="C44" t="s">
        <v>16</v>
      </c>
      <c r="D44" t="s">
        <v>17</v>
      </c>
      <c r="F44" t="s">
        <v>68</v>
      </c>
      <c r="G44">
        <v>6</v>
      </c>
      <c r="H44" s="2">
        <v>-1.196</v>
      </c>
      <c r="I44" s="2">
        <v>121.333</v>
      </c>
      <c r="J44">
        <v>2548</v>
      </c>
      <c r="K44">
        <v>43</v>
      </c>
      <c r="Q44">
        <f t="shared" si="1"/>
        <v>256.85714285714266</v>
      </c>
    </row>
    <row r="45" spans="1:17">
      <c r="A45" t="s">
        <v>61</v>
      </c>
      <c r="B45" t="s">
        <v>33</v>
      </c>
      <c r="C45" t="s">
        <v>16</v>
      </c>
      <c r="D45" t="s">
        <v>17</v>
      </c>
      <c r="F45" t="s">
        <v>68</v>
      </c>
      <c r="G45">
        <v>5</v>
      </c>
      <c r="H45" s="2">
        <v>5.1032999999999999</v>
      </c>
      <c r="I45" s="2">
        <v>95.9709</v>
      </c>
      <c r="J45">
        <v>2738</v>
      </c>
      <c r="K45">
        <v>44</v>
      </c>
      <c r="Q45">
        <f t="shared" si="1"/>
        <v>446.85714285714266</v>
      </c>
    </row>
    <row r="46" spans="1:17">
      <c r="A46" t="s">
        <v>28</v>
      </c>
      <c r="B46" t="s">
        <v>33</v>
      </c>
      <c r="C46" t="s">
        <v>16</v>
      </c>
      <c r="D46" t="s">
        <v>17</v>
      </c>
      <c r="F46" t="s">
        <v>68</v>
      </c>
      <c r="G46">
        <v>7</v>
      </c>
      <c r="H46" s="2">
        <v>-4.6120000000000001</v>
      </c>
      <c r="I46" s="2">
        <v>101.905</v>
      </c>
      <c r="J46">
        <v>3000</v>
      </c>
      <c r="K46">
        <v>45</v>
      </c>
      <c r="Q46">
        <f t="shared" si="1"/>
        <v>708.85714285714266</v>
      </c>
    </row>
    <row r="47" spans="1:17">
      <c r="A47" t="s">
        <v>39</v>
      </c>
      <c r="B47" t="s">
        <v>34</v>
      </c>
      <c r="C47" t="s">
        <v>70</v>
      </c>
      <c r="D47" t="s">
        <v>70</v>
      </c>
      <c r="F47" t="s">
        <v>68</v>
      </c>
      <c r="H47" s="2">
        <v>-8.44</v>
      </c>
      <c r="I47" s="2">
        <v>117.29</v>
      </c>
      <c r="J47">
        <v>3000</v>
      </c>
      <c r="K47">
        <v>46</v>
      </c>
      <c r="Q47">
        <f t="shared" si="1"/>
        <v>708.85714285714266</v>
      </c>
    </row>
    <row r="48" spans="1:17">
      <c r="A48" t="s">
        <v>44</v>
      </c>
      <c r="B48" t="s">
        <v>34</v>
      </c>
      <c r="C48" t="s">
        <v>35</v>
      </c>
      <c r="D48" t="s">
        <v>40</v>
      </c>
      <c r="F48" t="s">
        <v>68</v>
      </c>
      <c r="G48">
        <v>17351</v>
      </c>
      <c r="H48" s="2">
        <v>-4.3899999999999997</v>
      </c>
      <c r="I48" s="2">
        <v>137.83000000000001</v>
      </c>
      <c r="J48">
        <v>3000</v>
      </c>
      <c r="K48">
        <v>47</v>
      </c>
      <c r="Q48">
        <f t="shared" si="1"/>
        <v>708.85714285714266</v>
      </c>
    </row>
    <row r="49" spans="1:18">
      <c r="A49" t="s">
        <v>38</v>
      </c>
      <c r="B49" t="s">
        <v>34</v>
      </c>
      <c r="C49" t="s">
        <v>35</v>
      </c>
      <c r="F49" t="s">
        <v>68</v>
      </c>
      <c r="G49">
        <v>3938</v>
      </c>
      <c r="H49" s="2">
        <v>-8.4969999999999999</v>
      </c>
      <c r="I49" s="2">
        <v>118.569</v>
      </c>
      <c r="J49">
        <v>3000</v>
      </c>
      <c r="K49">
        <v>48</v>
      </c>
      <c r="Q49">
        <f t="shared" si="1"/>
        <v>708.85714285714266</v>
      </c>
    </row>
    <row r="50" spans="1:18">
      <c r="A50" t="s">
        <v>19</v>
      </c>
      <c r="B50" t="s">
        <v>33</v>
      </c>
      <c r="C50" t="s">
        <v>16</v>
      </c>
      <c r="D50" t="s">
        <v>17</v>
      </c>
      <c r="F50" t="s">
        <v>68</v>
      </c>
      <c r="G50">
        <v>7</v>
      </c>
      <c r="H50" s="2">
        <v>3.8860000000000001</v>
      </c>
      <c r="I50" s="2">
        <v>126.387</v>
      </c>
      <c r="J50">
        <v>3049</v>
      </c>
      <c r="K50">
        <v>49</v>
      </c>
      <c r="Q50">
        <f t="shared" si="1"/>
        <v>757.85714285714266</v>
      </c>
    </row>
    <row r="51" spans="1:18">
      <c r="A51" t="s">
        <v>26</v>
      </c>
      <c r="B51" t="s">
        <v>33</v>
      </c>
      <c r="C51" t="s">
        <v>16</v>
      </c>
      <c r="D51" t="s">
        <v>17</v>
      </c>
      <c r="F51" t="s">
        <v>68</v>
      </c>
      <c r="G51">
        <v>6</v>
      </c>
      <c r="H51" s="7" t="s">
        <v>93</v>
      </c>
      <c r="I51" s="2">
        <v>119.4</v>
      </c>
      <c r="J51">
        <v>3105</v>
      </c>
      <c r="K51">
        <v>50</v>
      </c>
      <c r="Q51">
        <f t="shared" si="1"/>
        <v>813.85714285714266</v>
      </c>
    </row>
    <row r="52" spans="1:18">
      <c r="A52" t="s">
        <v>41</v>
      </c>
      <c r="B52" t="s">
        <v>34</v>
      </c>
      <c r="C52" t="s">
        <v>35</v>
      </c>
      <c r="D52" t="s">
        <v>40</v>
      </c>
      <c r="F52" t="s">
        <v>68</v>
      </c>
      <c r="G52">
        <v>4600</v>
      </c>
      <c r="H52" s="2">
        <v>-1.74</v>
      </c>
      <c r="I52" s="2">
        <v>121.49</v>
      </c>
      <c r="J52">
        <v>3389</v>
      </c>
      <c r="K52">
        <v>51</v>
      </c>
      <c r="Q52">
        <f t="shared" si="1"/>
        <v>1097.8571428571427</v>
      </c>
    </row>
    <row r="53" spans="1:18">
      <c r="A53" t="s">
        <v>31</v>
      </c>
      <c r="B53" t="s">
        <v>33</v>
      </c>
      <c r="C53" t="s">
        <v>16</v>
      </c>
      <c r="D53" t="s">
        <v>17</v>
      </c>
      <c r="F53" t="s">
        <v>68</v>
      </c>
      <c r="G53">
        <v>6</v>
      </c>
      <c r="H53" s="2">
        <v>-8.218</v>
      </c>
      <c r="I53" s="2">
        <v>117.816</v>
      </c>
      <c r="J53">
        <v>3410</v>
      </c>
      <c r="K53">
        <v>52</v>
      </c>
      <c r="Q53">
        <f t="shared" si="1"/>
        <v>1118.8571428571427</v>
      </c>
    </row>
    <row r="54" spans="1:18">
      <c r="A54" t="s">
        <v>42</v>
      </c>
      <c r="B54" t="s">
        <v>34</v>
      </c>
      <c r="C54" t="s">
        <v>35</v>
      </c>
      <c r="D54" t="s">
        <v>40</v>
      </c>
      <c r="F54" t="s">
        <v>68</v>
      </c>
      <c r="H54" s="2">
        <v>-6.8</v>
      </c>
      <c r="I54" s="2">
        <v>111.06</v>
      </c>
      <c r="J54">
        <v>3500</v>
      </c>
      <c r="K54">
        <v>53</v>
      </c>
      <c r="Q54">
        <f t="shared" si="1"/>
        <v>1208.8571428571427</v>
      </c>
    </row>
    <row r="55" spans="1:18">
      <c r="A55" t="s">
        <v>41</v>
      </c>
      <c r="B55" t="s">
        <v>34</v>
      </c>
      <c r="C55" t="s">
        <v>70</v>
      </c>
      <c r="D55" t="s">
        <v>70</v>
      </c>
      <c r="F55" t="s">
        <v>68</v>
      </c>
      <c r="H55" s="2">
        <v>3.56</v>
      </c>
      <c r="I55" s="2">
        <v>125.54</v>
      </c>
      <c r="J55">
        <v>3990</v>
      </c>
      <c r="K55">
        <v>54</v>
      </c>
      <c r="Q55">
        <f t="shared" si="1"/>
        <v>1698.8571428571427</v>
      </c>
    </row>
    <row r="56" spans="1:18">
      <c r="A56" t="s">
        <v>28</v>
      </c>
      <c r="B56" t="s">
        <v>33</v>
      </c>
      <c r="C56" t="s">
        <v>16</v>
      </c>
      <c r="D56" t="s">
        <v>17</v>
      </c>
      <c r="F56" t="s">
        <v>68</v>
      </c>
      <c r="G56">
        <v>5</v>
      </c>
      <c r="H56" s="2">
        <v>-6.6749999999999998</v>
      </c>
      <c r="I56" s="2">
        <v>106.845</v>
      </c>
      <c r="J56">
        <v>4124</v>
      </c>
      <c r="K56">
        <v>55</v>
      </c>
      <c r="Q56">
        <f t="shared" si="1"/>
        <v>1832.8571428571427</v>
      </c>
    </row>
    <row r="57" spans="1:18">
      <c r="A57" t="s">
        <v>19</v>
      </c>
      <c r="B57" t="s">
        <v>33</v>
      </c>
      <c r="C57" t="s">
        <v>16</v>
      </c>
      <c r="D57" t="s">
        <v>17</v>
      </c>
      <c r="F57" t="s">
        <v>68</v>
      </c>
      <c r="G57">
        <v>8</v>
      </c>
      <c r="H57" s="2">
        <v>-0.41399999999999998</v>
      </c>
      <c r="I57" s="2">
        <v>132.88499999999999</v>
      </c>
      <c r="J57">
        <v>4250</v>
      </c>
      <c r="K57">
        <v>56</v>
      </c>
      <c r="Q57">
        <f t="shared" si="1"/>
        <v>1958.8571428571427</v>
      </c>
    </row>
    <row r="58" spans="1:18">
      <c r="A58" t="s">
        <v>31</v>
      </c>
      <c r="B58" t="s">
        <v>34</v>
      </c>
      <c r="C58" t="s">
        <v>35</v>
      </c>
      <c r="F58" t="s">
        <v>68</v>
      </c>
      <c r="G58">
        <v>11225</v>
      </c>
      <c r="H58" s="2">
        <v>0.64900000000000002</v>
      </c>
      <c r="I58" s="2">
        <v>123.245</v>
      </c>
      <c r="J58">
        <v>4500</v>
      </c>
      <c r="K58">
        <v>57</v>
      </c>
      <c r="Q58">
        <f t="shared" si="1"/>
        <v>2208.8571428571427</v>
      </c>
    </row>
    <row r="59" spans="1:18">
      <c r="A59" t="s">
        <v>48</v>
      </c>
      <c r="B59" t="s">
        <v>33</v>
      </c>
      <c r="C59" t="s">
        <v>16</v>
      </c>
      <c r="D59" t="s">
        <v>17</v>
      </c>
      <c r="F59" t="s">
        <v>68</v>
      </c>
      <c r="G59">
        <v>5</v>
      </c>
      <c r="H59" s="2">
        <v>-8.3559999999999999</v>
      </c>
      <c r="I59" s="2">
        <v>115.458</v>
      </c>
      <c r="J59">
        <v>4532</v>
      </c>
      <c r="K59">
        <v>58</v>
      </c>
      <c r="Q59">
        <f t="shared" si="1"/>
        <v>2240.8571428571427</v>
      </c>
    </row>
    <row r="60" spans="1:18">
      <c r="A60" t="s">
        <v>43</v>
      </c>
      <c r="B60" t="s">
        <v>33</v>
      </c>
      <c r="C60" t="s">
        <v>16</v>
      </c>
      <c r="D60" t="s">
        <v>17</v>
      </c>
      <c r="F60" t="s">
        <v>68</v>
      </c>
      <c r="G60">
        <v>7</v>
      </c>
      <c r="H60" s="2">
        <v>-2.1739999999999999</v>
      </c>
      <c r="I60" s="2">
        <v>136.54300000000001</v>
      </c>
      <c r="J60">
        <v>4600</v>
      </c>
      <c r="K60">
        <v>59</v>
      </c>
      <c r="Q60">
        <f t="shared" si="1"/>
        <v>2308.8571428571427</v>
      </c>
    </row>
    <row r="61" spans="1:18">
      <c r="A61" t="s">
        <v>39</v>
      </c>
      <c r="B61" t="s">
        <v>34</v>
      </c>
      <c r="C61" t="s">
        <v>35</v>
      </c>
      <c r="D61" t="s">
        <v>40</v>
      </c>
      <c r="F61" t="s">
        <v>68</v>
      </c>
      <c r="G61">
        <v>890</v>
      </c>
      <c r="H61" s="2">
        <v>0.55000000000000004</v>
      </c>
      <c r="I61" s="2">
        <v>123.01</v>
      </c>
      <c r="J61" s="8">
        <v>5000</v>
      </c>
      <c r="K61">
        <v>60</v>
      </c>
      <c r="L61">
        <v>2</v>
      </c>
      <c r="M61">
        <f>(K61-18)/139</f>
        <v>0.30215827338129497</v>
      </c>
      <c r="N61">
        <v>5000</v>
      </c>
      <c r="O61">
        <v>507</v>
      </c>
      <c r="P61">
        <f>AVERAGE(J20:J61)</f>
        <v>2291.1428571428573</v>
      </c>
      <c r="Q61">
        <f t="shared" si="1"/>
        <v>2708.8571428571427</v>
      </c>
      <c r="R61">
        <f>AVERAGE(Q20:Q61)</f>
        <v>1135.7687074829935</v>
      </c>
    </row>
    <row r="62" spans="1:18">
      <c r="A62" t="s">
        <v>28</v>
      </c>
      <c r="B62" t="s">
        <v>33</v>
      </c>
      <c r="C62" t="s">
        <v>16</v>
      </c>
      <c r="D62" t="s">
        <v>17</v>
      </c>
      <c r="F62" t="s">
        <v>68</v>
      </c>
      <c r="G62">
        <v>7</v>
      </c>
      <c r="H62" s="2">
        <v>-6.5490000000000004</v>
      </c>
      <c r="I62" s="2">
        <v>105.63</v>
      </c>
      <c r="J62">
        <v>5500</v>
      </c>
      <c r="K62">
        <v>61</v>
      </c>
      <c r="Q62">
        <f>ABS(J62-$P$109)</f>
        <v>10278.041666666666</v>
      </c>
    </row>
    <row r="63" spans="1:18">
      <c r="A63" t="s">
        <v>48</v>
      </c>
      <c r="B63" t="s">
        <v>33</v>
      </c>
      <c r="C63" t="s">
        <v>16</v>
      </c>
      <c r="D63" t="s">
        <v>17</v>
      </c>
      <c r="F63" t="s">
        <v>68</v>
      </c>
      <c r="G63">
        <v>6</v>
      </c>
      <c r="H63" s="2">
        <v>-8.5619999999999994</v>
      </c>
      <c r="I63" s="2">
        <v>112.51900000000001</v>
      </c>
      <c r="J63">
        <v>5979</v>
      </c>
      <c r="K63">
        <v>62</v>
      </c>
      <c r="Q63">
        <f t="shared" ref="Q63:Q109" si="2">ABS(J63-$P$109)</f>
        <v>9799.0416666666661</v>
      </c>
    </row>
    <row r="64" spans="1:18">
      <c r="A64" t="s">
        <v>18</v>
      </c>
      <c r="B64" t="s">
        <v>33</v>
      </c>
      <c r="C64" t="s">
        <v>16</v>
      </c>
      <c r="D64" t="s">
        <v>17</v>
      </c>
      <c r="F64" t="s">
        <v>68</v>
      </c>
      <c r="G64">
        <v>8</v>
      </c>
      <c r="H64" s="2">
        <v>-2.0710000000000002</v>
      </c>
      <c r="I64" s="2">
        <v>124.89100000000001</v>
      </c>
      <c r="J64">
        <v>6448</v>
      </c>
      <c r="K64">
        <v>63</v>
      </c>
      <c r="Q64">
        <f t="shared" si="2"/>
        <v>9330.0416666666661</v>
      </c>
    </row>
    <row r="65" spans="1:17">
      <c r="A65" t="s">
        <v>42</v>
      </c>
      <c r="B65" t="s">
        <v>34</v>
      </c>
      <c r="C65" t="s">
        <v>35</v>
      </c>
      <c r="D65" t="s">
        <v>37</v>
      </c>
      <c r="F65" t="s">
        <v>68</v>
      </c>
      <c r="G65">
        <v>400</v>
      </c>
      <c r="H65" s="2">
        <v>-7.74</v>
      </c>
      <c r="I65" s="2">
        <v>114</v>
      </c>
      <c r="J65">
        <v>7000</v>
      </c>
      <c r="K65">
        <v>64</v>
      </c>
      <c r="Q65">
        <f t="shared" si="2"/>
        <v>8778.0416666666661</v>
      </c>
    </row>
    <row r="66" spans="1:17">
      <c r="A66" t="s">
        <v>49</v>
      </c>
      <c r="B66" t="s">
        <v>33</v>
      </c>
      <c r="C66" t="s">
        <v>16</v>
      </c>
      <c r="D66" t="s">
        <v>17</v>
      </c>
      <c r="F66" t="s">
        <v>68</v>
      </c>
      <c r="G66">
        <v>8</v>
      </c>
      <c r="H66" s="2">
        <v>1.1859999999999999</v>
      </c>
      <c r="I66" s="2">
        <v>122.857</v>
      </c>
      <c r="J66">
        <v>7036</v>
      </c>
      <c r="K66">
        <v>65</v>
      </c>
      <c r="Q66">
        <f t="shared" si="2"/>
        <v>8742.0416666666661</v>
      </c>
    </row>
    <row r="67" spans="1:17">
      <c r="A67" t="s">
        <v>52</v>
      </c>
      <c r="B67" t="s">
        <v>33</v>
      </c>
      <c r="C67" t="s">
        <v>16</v>
      </c>
      <c r="D67" t="s">
        <v>17</v>
      </c>
      <c r="F67" t="s">
        <v>68</v>
      </c>
      <c r="G67">
        <v>5</v>
      </c>
      <c r="H67" s="7" t="s">
        <v>98</v>
      </c>
      <c r="I67" s="2">
        <v>109.06699999999999</v>
      </c>
      <c r="J67">
        <v>7501</v>
      </c>
      <c r="K67">
        <v>66</v>
      </c>
      <c r="Q67">
        <f t="shared" si="2"/>
        <v>8277.0416666666661</v>
      </c>
    </row>
    <row r="68" spans="1:17">
      <c r="A68" t="s">
        <v>45</v>
      </c>
      <c r="B68" t="s">
        <v>33</v>
      </c>
      <c r="C68" t="s">
        <v>16</v>
      </c>
      <c r="D68" t="s">
        <v>17</v>
      </c>
      <c r="F68" t="s">
        <v>68</v>
      </c>
      <c r="G68">
        <v>6</v>
      </c>
      <c r="H68" s="2">
        <v>-1.3149999999999999</v>
      </c>
      <c r="I68" s="2">
        <v>120.096</v>
      </c>
      <c r="J68">
        <v>7883</v>
      </c>
      <c r="K68">
        <v>67</v>
      </c>
      <c r="Q68">
        <f t="shared" si="2"/>
        <v>7895.0416666666661</v>
      </c>
    </row>
    <row r="69" spans="1:17">
      <c r="A69" t="s">
        <v>30</v>
      </c>
      <c r="B69" t="s">
        <v>34</v>
      </c>
      <c r="C69" t="s">
        <v>35</v>
      </c>
      <c r="D69" t="s">
        <v>40</v>
      </c>
      <c r="F69" t="s">
        <v>68</v>
      </c>
      <c r="G69">
        <v>7002</v>
      </c>
      <c r="H69" s="2">
        <v>-6.5586799999999998</v>
      </c>
      <c r="I69" s="2">
        <v>108.4</v>
      </c>
      <c r="J69">
        <v>8000</v>
      </c>
      <c r="K69">
        <v>68</v>
      </c>
      <c r="Q69">
        <f t="shared" si="2"/>
        <v>7778.0416666666661</v>
      </c>
    </row>
    <row r="70" spans="1:17">
      <c r="A70" t="s">
        <v>39</v>
      </c>
      <c r="B70" t="s">
        <v>34</v>
      </c>
      <c r="C70" t="s">
        <v>70</v>
      </c>
      <c r="D70" t="s">
        <v>70</v>
      </c>
      <c r="F70" t="s">
        <v>68</v>
      </c>
      <c r="H70" s="2">
        <v>-8.02</v>
      </c>
      <c r="I70" s="2">
        <v>113.34</v>
      </c>
      <c r="J70">
        <v>8313</v>
      </c>
      <c r="K70">
        <v>69</v>
      </c>
      <c r="Q70">
        <f t="shared" si="2"/>
        <v>7465.0416666666661</v>
      </c>
    </row>
    <row r="71" spans="1:17">
      <c r="A71" t="s">
        <v>54</v>
      </c>
      <c r="B71" t="s">
        <v>33</v>
      </c>
      <c r="C71" t="s">
        <v>16</v>
      </c>
      <c r="D71" t="s">
        <v>17</v>
      </c>
      <c r="F71" t="s">
        <v>68</v>
      </c>
      <c r="G71">
        <v>7</v>
      </c>
      <c r="H71" s="7" t="s">
        <v>100</v>
      </c>
      <c r="I71" s="2">
        <v>13.2</v>
      </c>
      <c r="J71">
        <v>8720</v>
      </c>
      <c r="K71">
        <v>70</v>
      </c>
      <c r="Q71">
        <f t="shared" si="2"/>
        <v>7058.0416666666661</v>
      </c>
    </row>
    <row r="72" spans="1:17">
      <c r="A72" t="s">
        <v>36</v>
      </c>
      <c r="B72" t="s">
        <v>33</v>
      </c>
      <c r="C72" t="s">
        <v>16</v>
      </c>
      <c r="D72" t="s">
        <v>17</v>
      </c>
      <c r="F72" t="s">
        <v>68</v>
      </c>
      <c r="G72">
        <v>7</v>
      </c>
      <c r="H72" s="2">
        <v>-7.492</v>
      </c>
      <c r="I72" s="2">
        <v>108.17400000000001</v>
      </c>
      <c r="J72">
        <v>8895</v>
      </c>
      <c r="K72">
        <v>71</v>
      </c>
      <c r="Q72">
        <f t="shared" si="2"/>
        <v>6883.0416666666661</v>
      </c>
    </row>
    <row r="73" spans="1:17">
      <c r="A73" t="s">
        <v>31</v>
      </c>
      <c r="B73" t="s">
        <v>34</v>
      </c>
      <c r="C73" t="s">
        <v>35</v>
      </c>
      <c r="F73" t="s">
        <v>68</v>
      </c>
      <c r="G73">
        <v>32276</v>
      </c>
      <c r="H73" s="2">
        <v>-7.0419999999999998</v>
      </c>
      <c r="I73" s="2">
        <v>108.238</v>
      </c>
      <c r="J73">
        <v>8920</v>
      </c>
      <c r="K73">
        <v>72</v>
      </c>
      <c r="Q73">
        <f t="shared" si="2"/>
        <v>6858.0416666666661</v>
      </c>
    </row>
    <row r="74" spans="1:17">
      <c r="A74" t="s">
        <v>58</v>
      </c>
      <c r="B74" t="s">
        <v>33</v>
      </c>
      <c r="C74" t="s">
        <v>16</v>
      </c>
      <c r="D74" t="s">
        <v>69</v>
      </c>
      <c r="F74" t="s">
        <v>68</v>
      </c>
      <c r="G74">
        <v>8</v>
      </c>
      <c r="H74" s="2">
        <v>-1.7569999999999999</v>
      </c>
      <c r="I74" s="2">
        <v>134.297</v>
      </c>
      <c r="J74">
        <v>9082</v>
      </c>
      <c r="K74">
        <v>73</v>
      </c>
      <c r="Q74">
        <f t="shared" si="2"/>
        <v>6696.0416666666661</v>
      </c>
    </row>
    <row r="75" spans="1:17">
      <c r="A75" t="s">
        <v>39</v>
      </c>
      <c r="B75" t="s">
        <v>34</v>
      </c>
      <c r="C75" t="s">
        <v>35</v>
      </c>
      <c r="D75" t="s">
        <v>40</v>
      </c>
      <c r="F75" t="s">
        <v>68</v>
      </c>
      <c r="G75">
        <v>73070</v>
      </c>
      <c r="H75" s="2">
        <v>-6.85</v>
      </c>
      <c r="I75" s="2">
        <v>108.59</v>
      </c>
      <c r="J75">
        <v>10000</v>
      </c>
      <c r="K75">
        <v>74</v>
      </c>
      <c r="Q75">
        <f t="shared" si="2"/>
        <v>5778.0416666666661</v>
      </c>
    </row>
    <row r="76" spans="1:17">
      <c r="A76" t="s">
        <v>42</v>
      </c>
      <c r="B76" t="s">
        <v>33</v>
      </c>
      <c r="C76" t="s">
        <v>16</v>
      </c>
      <c r="D76" t="s">
        <v>17</v>
      </c>
      <c r="F76" t="s">
        <v>68</v>
      </c>
      <c r="G76">
        <v>7</v>
      </c>
      <c r="H76" s="2">
        <v>1.2709999999999999</v>
      </c>
      <c r="I76" s="2">
        <v>122.09099999999999</v>
      </c>
      <c r="J76">
        <v>10077</v>
      </c>
      <c r="K76">
        <v>75</v>
      </c>
      <c r="Q76">
        <f t="shared" si="2"/>
        <v>5701.0416666666661</v>
      </c>
    </row>
    <row r="77" spans="1:17">
      <c r="A77" t="s">
        <v>41</v>
      </c>
      <c r="B77" t="s">
        <v>34</v>
      </c>
      <c r="C77" t="s">
        <v>35</v>
      </c>
      <c r="D77" t="s">
        <v>37</v>
      </c>
      <c r="F77" t="s">
        <v>68</v>
      </c>
      <c r="G77">
        <v>3220</v>
      </c>
      <c r="H77" s="2">
        <v>-8.57</v>
      </c>
      <c r="I77" s="2">
        <v>120.76</v>
      </c>
      <c r="J77">
        <v>11556</v>
      </c>
      <c r="K77">
        <v>76</v>
      </c>
      <c r="Q77">
        <f t="shared" si="2"/>
        <v>4222.0416666666661</v>
      </c>
    </row>
    <row r="78" spans="1:17">
      <c r="A78" t="s">
        <v>0</v>
      </c>
      <c r="B78" t="s">
        <v>33</v>
      </c>
      <c r="C78" t="s">
        <v>16</v>
      </c>
      <c r="D78" t="s">
        <v>17</v>
      </c>
      <c r="F78" t="s">
        <v>68</v>
      </c>
      <c r="G78">
        <v>7</v>
      </c>
      <c r="H78" s="2">
        <v>-0.58599999999999997</v>
      </c>
      <c r="I78" s="2">
        <v>128.03399999999999</v>
      </c>
      <c r="J78">
        <v>11804</v>
      </c>
      <c r="K78">
        <v>77</v>
      </c>
      <c r="Q78">
        <f t="shared" si="2"/>
        <v>3974.0416666666661</v>
      </c>
    </row>
    <row r="79" spans="1:17">
      <c r="A79" t="s">
        <v>43</v>
      </c>
      <c r="B79" t="s">
        <v>33</v>
      </c>
      <c r="C79" t="s">
        <v>16</v>
      </c>
      <c r="D79" t="s">
        <v>69</v>
      </c>
      <c r="F79" t="s">
        <v>68</v>
      </c>
      <c r="G79">
        <v>8</v>
      </c>
      <c r="H79" s="2">
        <v>-3.4870000000000001</v>
      </c>
      <c r="I79" s="2">
        <v>100.08199999999999</v>
      </c>
      <c r="J79">
        <v>11864</v>
      </c>
      <c r="K79">
        <v>78</v>
      </c>
      <c r="Q79">
        <f t="shared" si="2"/>
        <v>3914.0416666666661</v>
      </c>
    </row>
    <row r="80" spans="1:17">
      <c r="A80" t="s">
        <v>42</v>
      </c>
      <c r="B80" t="s">
        <v>34</v>
      </c>
      <c r="C80" t="s">
        <v>35</v>
      </c>
      <c r="D80" t="s">
        <v>40</v>
      </c>
      <c r="F80" t="s">
        <v>68</v>
      </c>
      <c r="G80">
        <v>11590</v>
      </c>
      <c r="H80" s="2">
        <v>-7.13</v>
      </c>
      <c r="I80" s="2">
        <v>112.37</v>
      </c>
      <c r="J80">
        <v>12000</v>
      </c>
      <c r="K80">
        <v>79</v>
      </c>
      <c r="Q80">
        <f t="shared" si="2"/>
        <v>3778.0416666666661</v>
      </c>
    </row>
    <row r="81" spans="1:17">
      <c r="A81" t="s">
        <v>19</v>
      </c>
      <c r="B81" t="s">
        <v>34</v>
      </c>
      <c r="C81" t="s">
        <v>35</v>
      </c>
      <c r="D81" t="s">
        <v>37</v>
      </c>
      <c r="F81" t="s">
        <v>68</v>
      </c>
      <c r="G81">
        <v>60610</v>
      </c>
      <c r="H81" s="2">
        <v>-2.63</v>
      </c>
      <c r="I81" s="2">
        <v>120.26</v>
      </c>
      <c r="J81">
        <v>12000</v>
      </c>
      <c r="K81">
        <v>80</v>
      </c>
      <c r="Q81">
        <f t="shared" si="2"/>
        <v>3778.0416666666661</v>
      </c>
    </row>
    <row r="82" spans="1:17">
      <c r="A82" t="s">
        <v>44</v>
      </c>
      <c r="B82" t="s">
        <v>34</v>
      </c>
      <c r="C82" t="s">
        <v>35</v>
      </c>
      <c r="D82" t="s">
        <v>40</v>
      </c>
      <c r="F82" t="s">
        <v>68</v>
      </c>
      <c r="G82">
        <v>10402</v>
      </c>
      <c r="H82" s="2">
        <v>-6.8436000000000003</v>
      </c>
      <c r="I82" s="2">
        <v>108.26</v>
      </c>
      <c r="J82">
        <v>12000</v>
      </c>
      <c r="K82">
        <v>81</v>
      </c>
      <c r="Q82">
        <f t="shared" si="2"/>
        <v>3778.0416666666661</v>
      </c>
    </row>
    <row r="83" spans="1:17">
      <c r="A83" t="s">
        <v>36</v>
      </c>
      <c r="B83" t="s">
        <v>34</v>
      </c>
      <c r="C83" t="s">
        <v>35</v>
      </c>
      <c r="F83" t="s">
        <v>68</v>
      </c>
      <c r="G83">
        <v>27068</v>
      </c>
      <c r="H83" s="2">
        <v>-7.2290000000000001</v>
      </c>
      <c r="I83" s="2">
        <v>109.117</v>
      </c>
      <c r="J83">
        <v>12000</v>
      </c>
      <c r="K83">
        <v>82</v>
      </c>
      <c r="Q83">
        <f t="shared" si="2"/>
        <v>3778.0416666666661</v>
      </c>
    </row>
    <row r="84" spans="1:17">
      <c r="A84" t="s">
        <v>30</v>
      </c>
      <c r="B84" t="s">
        <v>33</v>
      </c>
      <c r="C84" t="s">
        <v>16</v>
      </c>
      <c r="D84" t="s">
        <v>17</v>
      </c>
      <c r="F84" t="s">
        <v>68</v>
      </c>
      <c r="G84">
        <v>7</v>
      </c>
      <c r="H84" s="2">
        <v>-0.621</v>
      </c>
      <c r="I84" s="2">
        <v>131.262</v>
      </c>
      <c r="J84">
        <v>12247</v>
      </c>
      <c r="K84">
        <v>83</v>
      </c>
      <c r="Q84">
        <f t="shared" si="2"/>
        <v>3531.0416666666661</v>
      </c>
    </row>
    <row r="85" spans="1:17">
      <c r="A85" t="s">
        <v>43</v>
      </c>
      <c r="B85" t="s">
        <v>34</v>
      </c>
      <c r="C85" t="s">
        <v>35</v>
      </c>
      <c r="D85" t="s">
        <v>37</v>
      </c>
      <c r="F85" t="s">
        <v>68</v>
      </c>
      <c r="H85" s="2">
        <v>-1.22</v>
      </c>
      <c r="I85" s="2">
        <v>132.81</v>
      </c>
      <c r="J85">
        <v>12428</v>
      </c>
      <c r="K85">
        <v>84</v>
      </c>
      <c r="Q85">
        <f t="shared" si="2"/>
        <v>3350.0416666666661</v>
      </c>
    </row>
    <row r="86" spans="1:17">
      <c r="A86" t="s">
        <v>57</v>
      </c>
      <c r="B86" t="s">
        <v>33</v>
      </c>
      <c r="C86" t="s">
        <v>16</v>
      </c>
      <c r="D86" t="s">
        <v>17</v>
      </c>
      <c r="F86" t="s">
        <v>68</v>
      </c>
      <c r="G86">
        <v>5</v>
      </c>
      <c r="H86" s="2">
        <v>-6.99</v>
      </c>
      <c r="I86" s="2">
        <v>108.27500000000001</v>
      </c>
      <c r="J86">
        <v>12512</v>
      </c>
      <c r="K86">
        <v>85</v>
      </c>
      <c r="Q86">
        <f t="shared" si="2"/>
        <v>3266.0416666666661</v>
      </c>
    </row>
    <row r="87" spans="1:17">
      <c r="A87" t="s">
        <v>59</v>
      </c>
      <c r="B87" t="s">
        <v>33</v>
      </c>
      <c r="C87" t="s">
        <v>16</v>
      </c>
      <c r="D87" t="s">
        <v>17</v>
      </c>
      <c r="F87" t="s">
        <v>68</v>
      </c>
      <c r="G87">
        <v>7</v>
      </c>
      <c r="H87" s="2">
        <v>-3.609</v>
      </c>
      <c r="I87" s="2">
        <v>135.404</v>
      </c>
      <c r="J87">
        <v>12833</v>
      </c>
      <c r="K87">
        <v>86</v>
      </c>
      <c r="Q87">
        <f t="shared" si="2"/>
        <v>2945.0416666666661</v>
      </c>
    </row>
    <row r="88" spans="1:17">
      <c r="A88" t="s">
        <v>56</v>
      </c>
      <c r="B88" t="s">
        <v>33</v>
      </c>
      <c r="C88" t="s">
        <v>16</v>
      </c>
      <c r="D88" t="s">
        <v>17</v>
      </c>
      <c r="F88" t="s">
        <v>68</v>
      </c>
      <c r="G88">
        <v>7</v>
      </c>
      <c r="H88" s="2">
        <v>0.72899999999999998</v>
      </c>
      <c r="I88" s="2">
        <v>119.931</v>
      </c>
      <c r="J88">
        <v>13000</v>
      </c>
      <c r="K88">
        <v>87</v>
      </c>
      <c r="Q88">
        <f t="shared" si="2"/>
        <v>2778.0416666666661</v>
      </c>
    </row>
    <row r="89" spans="1:17">
      <c r="A89" t="s">
        <v>38</v>
      </c>
      <c r="B89" t="s">
        <v>33</v>
      </c>
      <c r="C89" t="s">
        <v>16</v>
      </c>
      <c r="D89" t="s">
        <v>17</v>
      </c>
      <c r="F89" t="s">
        <v>68</v>
      </c>
      <c r="G89">
        <v>6</v>
      </c>
      <c r="H89" s="2">
        <v>-7.1959999999999997</v>
      </c>
      <c r="I89" s="2">
        <v>105.91800000000001</v>
      </c>
      <c r="J89">
        <v>13811</v>
      </c>
      <c r="K89">
        <v>88</v>
      </c>
      <c r="Q89">
        <f t="shared" si="2"/>
        <v>1967.0416666666661</v>
      </c>
    </row>
    <row r="90" spans="1:17">
      <c r="A90" t="s">
        <v>59</v>
      </c>
      <c r="B90" t="s">
        <v>33</v>
      </c>
      <c r="C90" t="s">
        <v>16</v>
      </c>
      <c r="D90" t="s">
        <v>17</v>
      </c>
      <c r="F90" t="s">
        <v>68</v>
      </c>
      <c r="G90">
        <v>7</v>
      </c>
      <c r="H90" s="2">
        <v>-3.6150000000000002</v>
      </c>
      <c r="I90" s="2">
        <v>135.53800000000001</v>
      </c>
      <c r="J90">
        <v>14072</v>
      </c>
      <c r="K90">
        <v>89</v>
      </c>
      <c r="Q90">
        <f t="shared" si="2"/>
        <v>1706.0416666666661</v>
      </c>
    </row>
    <row r="91" spans="1:17">
      <c r="A91" t="s">
        <v>42</v>
      </c>
      <c r="B91" t="s">
        <v>34</v>
      </c>
      <c r="C91" t="s">
        <v>35</v>
      </c>
      <c r="D91" t="s">
        <v>40</v>
      </c>
      <c r="F91" t="s">
        <v>68</v>
      </c>
      <c r="G91">
        <v>126700</v>
      </c>
      <c r="H91" s="2">
        <v>-3.33</v>
      </c>
      <c r="I91" s="2">
        <v>103.14</v>
      </c>
      <c r="J91">
        <v>15000</v>
      </c>
      <c r="K91">
        <v>90</v>
      </c>
      <c r="Q91">
        <f t="shared" si="2"/>
        <v>778.04166666666606</v>
      </c>
    </row>
    <row r="92" spans="1:17">
      <c r="A92" t="s">
        <v>43</v>
      </c>
      <c r="B92" t="s">
        <v>34</v>
      </c>
      <c r="C92" t="s">
        <v>35</v>
      </c>
      <c r="D92" t="s">
        <v>40</v>
      </c>
      <c r="F92" t="s">
        <v>68</v>
      </c>
      <c r="G92">
        <v>106460</v>
      </c>
      <c r="H92" s="2">
        <v>-2.14</v>
      </c>
      <c r="I92" s="2">
        <v>114.97</v>
      </c>
      <c r="J92">
        <v>15007</v>
      </c>
      <c r="K92">
        <v>91</v>
      </c>
      <c r="Q92">
        <f t="shared" si="2"/>
        <v>771.04166666666606</v>
      </c>
    </row>
    <row r="93" spans="1:17">
      <c r="A93" t="s">
        <v>64</v>
      </c>
      <c r="B93" t="s">
        <v>33</v>
      </c>
      <c r="C93" t="s">
        <v>16</v>
      </c>
      <c r="D93" t="s">
        <v>17</v>
      </c>
      <c r="F93" t="s">
        <v>68</v>
      </c>
      <c r="G93">
        <v>7</v>
      </c>
      <c r="H93" s="2">
        <v>-6.86</v>
      </c>
      <c r="I93" s="2">
        <v>105.289</v>
      </c>
      <c r="J93">
        <v>15390</v>
      </c>
      <c r="K93">
        <v>92</v>
      </c>
      <c r="Q93">
        <f t="shared" si="2"/>
        <v>388.04166666666606</v>
      </c>
    </row>
    <row r="94" spans="1:17">
      <c r="A94" t="s">
        <v>61</v>
      </c>
      <c r="B94" t="s">
        <v>34</v>
      </c>
      <c r="C94" t="s">
        <v>35</v>
      </c>
      <c r="D94" t="s">
        <v>40</v>
      </c>
      <c r="F94" t="s">
        <v>68</v>
      </c>
      <c r="G94">
        <v>31024</v>
      </c>
      <c r="H94" s="2">
        <v>2.9540000000000002</v>
      </c>
      <c r="I94" s="2">
        <v>99.677000000000007</v>
      </c>
      <c r="J94">
        <v>16000</v>
      </c>
      <c r="K94">
        <v>93</v>
      </c>
      <c r="Q94">
        <f t="shared" si="2"/>
        <v>221.95833333333394</v>
      </c>
    </row>
    <row r="95" spans="1:17">
      <c r="A95" t="s">
        <v>51</v>
      </c>
      <c r="B95" t="s">
        <v>33</v>
      </c>
      <c r="C95" t="s">
        <v>16</v>
      </c>
      <c r="D95" t="s">
        <v>17</v>
      </c>
      <c r="F95" t="s">
        <v>68</v>
      </c>
      <c r="G95">
        <v>7</v>
      </c>
      <c r="H95" s="7" t="s">
        <v>96</v>
      </c>
      <c r="I95" s="2">
        <v>125.681</v>
      </c>
      <c r="J95">
        <v>16191</v>
      </c>
      <c r="K95">
        <v>94</v>
      </c>
      <c r="Q95">
        <f t="shared" si="2"/>
        <v>412.95833333333394</v>
      </c>
    </row>
    <row r="96" spans="1:17">
      <c r="A96" t="s">
        <v>27</v>
      </c>
      <c r="B96" t="s">
        <v>33</v>
      </c>
      <c r="C96" t="s">
        <v>16</v>
      </c>
      <c r="D96" t="s">
        <v>17</v>
      </c>
      <c r="F96" t="s">
        <v>68</v>
      </c>
      <c r="G96">
        <v>7</v>
      </c>
      <c r="H96" s="2">
        <v>-6.8449999999999998</v>
      </c>
      <c r="I96" s="2">
        <v>105.55500000000001</v>
      </c>
      <c r="J96">
        <v>16920</v>
      </c>
      <c r="K96">
        <v>95</v>
      </c>
      <c r="Q96">
        <f t="shared" si="2"/>
        <v>1141.9583333333339</v>
      </c>
    </row>
    <row r="97" spans="1:18">
      <c r="A97" t="s">
        <v>39</v>
      </c>
      <c r="B97" t="s">
        <v>34</v>
      </c>
      <c r="C97" t="s">
        <v>35</v>
      </c>
      <c r="D97" t="s">
        <v>37</v>
      </c>
      <c r="F97" t="s">
        <v>68</v>
      </c>
      <c r="G97">
        <v>33830</v>
      </c>
      <c r="H97" s="2">
        <v>1.07</v>
      </c>
      <c r="I97" s="2">
        <v>124.66</v>
      </c>
      <c r="J97">
        <v>17539</v>
      </c>
      <c r="K97">
        <v>96</v>
      </c>
      <c r="Q97">
        <f t="shared" si="2"/>
        <v>1760.9583333333339</v>
      </c>
    </row>
    <row r="98" spans="1:18">
      <c r="A98" t="s">
        <v>39</v>
      </c>
      <c r="B98" t="s">
        <v>34</v>
      </c>
      <c r="C98" t="s">
        <v>35</v>
      </c>
      <c r="D98" t="s">
        <v>37</v>
      </c>
      <c r="F98" t="s">
        <v>68</v>
      </c>
      <c r="G98">
        <v>23710</v>
      </c>
      <c r="H98" s="2">
        <v>-3.29</v>
      </c>
      <c r="I98" s="2">
        <v>115.49</v>
      </c>
      <c r="J98">
        <v>18250</v>
      </c>
      <c r="K98">
        <v>97</v>
      </c>
      <c r="Q98">
        <f t="shared" si="2"/>
        <v>2471.9583333333339</v>
      </c>
    </row>
    <row r="99" spans="1:18">
      <c r="A99" t="s">
        <v>62</v>
      </c>
      <c r="B99" t="s">
        <v>34</v>
      </c>
      <c r="C99" t="s">
        <v>35</v>
      </c>
      <c r="D99" t="s">
        <v>40</v>
      </c>
      <c r="F99" t="s">
        <v>68</v>
      </c>
      <c r="G99">
        <v>35769</v>
      </c>
      <c r="H99" s="2">
        <v>-6.6323999999999996</v>
      </c>
      <c r="I99" s="2">
        <v>107.71</v>
      </c>
      <c r="J99">
        <v>20000</v>
      </c>
      <c r="K99">
        <v>98</v>
      </c>
      <c r="Q99">
        <f t="shared" si="2"/>
        <v>4221.9583333333339</v>
      </c>
    </row>
    <row r="100" spans="1:18">
      <c r="A100" t="s">
        <v>41</v>
      </c>
      <c r="B100" t="s">
        <v>33</v>
      </c>
      <c r="C100" t="s">
        <v>16</v>
      </c>
      <c r="D100" t="s">
        <v>17</v>
      </c>
      <c r="F100" t="s">
        <v>68</v>
      </c>
      <c r="G100">
        <v>7</v>
      </c>
      <c r="H100" s="2">
        <v>-8.2919999999999998</v>
      </c>
      <c r="I100" s="2">
        <v>118.37</v>
      </c>
      <c r="J100">
        <v>21800</v>
      </c>
      <c r="K100">
        <v>99</v>
      </c>
      <c r="Q100">
        <f t="shared" si="2"/>
        <v>6021.9583333333339</v>
      </c>
    </row>
    <row r="101" spans="1:18">
      <c r="A101" t="s">
        <v>61</v>
      </c>
      <c r="B101" t="s">
        <v>34</v>
      </c>
      <c r="C101" t="s">
        <v>35</v>
      </c>
      <c r="D101" t="s">
        <v>40</v>
      </c>
      <c r="F101" t="s">
        <v>68</v>
      </c>
      <c r="G101">
        <v>22525</v>
      </c>
      <c r="H101" s="2">
        <v>4.4801299999999999</v>
      </c>
      <c r="I101" s="2">
        <v>97.29</v>
      </c>
      <c r="J101">
        <v>22500</v>
      </c>
      <c r="K101">
        <v>100</v>
      </c>
      <c r="Q101">
        <f t="shared" si="2"/>
        <v>6721.9583333333339</v>
      </c>
    </row>
    <row r="102" spans="1:18">
      <c r="A102" t="s">
        <v>64</v>
      </c>
      <c r="B102" t="s">
        <v>33</v>
      </c>
      <c r="C102" t="s">
        <v>16</v>
      </c>
      <c r="D102" t="s">
        <v>17</v>
      </c>
      <c r="F102" t="s">
        <v>68</v>
      </c>
      <c r="G102">
        <v>6</v>
      </c>
      <c r="H102" s="2">
        <v>0.216</v>
      </c>
      <c r="I102" s="2">
        <v>100.096</v>
      </c>
      <c r="J102">
        <v>24903</v>
      </c>
      <c r="K102">
        <v>101</v>
      </c>
      <c r="Q102">
        <f t="shared" si="2"/>
        <v>9124.9583333333339</v>
      </c>
    </row>
    <row r="103" spans="1:18">
      <c r="A103" t="s">
        <v>56</v>
      </c>
      <c r="B103" t="s">
        <v>33</v>
      </c>
      <c r="C103" t="s">
        <v>16</v>
      </c>
      <c r="D103" t="s">
        <v>17</v>
      </c>
      <c r="F103" t="s">
        <v>68</v>
      </c>
      <c r="G103">
        <v>8</v>
      </c>
      <c r="H103" s="2">
        <v>1.1000000000000001</v>
      </c>
      <c r="I103" s="2">
        <v>137.15</v>
      </c>
      <c r="J103">
        <v>25638</v>
      </c>
      <c r="K103">
        <v>102</v>
      </c>
      <c r="Q103">
        <f t="shared" si="2"/>
        <v>9859.9583333333339</v>
      </c>
    </row>
    <row r="104" spans="1:18">
      <c r="A104" t="s">
        <v>39</v>
      </c>
      <c r="B104" t="s">
        <v>34</v>
      </c>
      <c r="C104" t="s">
        <v>35</v>
      </c>
      <c r="D104" t="s">
        <v>37</v>
      </c>
      <c r="F104" t="s">
        <v>68</v>
      </c>
      <c r="G104">
        <v>3100</v>
      </c>
      <c r="H104" s="2">
        <v>-5.17</v>
      </c>
      <c r="I104" s="2">
        <v>120.11</v>
      </c>
      <c r="J104">
        <v>29231</v>
      </c>
      <c r="K104">
        <v>103</v>
      </c>
      <c r="Q104">
        <f t="shared" si="2"/>
        <v>13452.958333333334</v>
      </c>
    </row>
    <row r="105" spans="1:18">
      <c r="A105" t="s">
        <v>59</v>
      </c>
      <c r="B105" t="s">
        <v>33</v>
      </c>
      <c r="C105" t="s">
        <v>16</v>
      </c>
      <c r="D105" t="s">
        <v>17</v>
      </c>
      <c r="F105" t="s">
        <v>68</v>
      </c>
      <c r="G105">
        <v>6</v>
      </c>
      <c r="H105" s="2">
        <v>-8.31</v>
      </c>
      <c r="I105" s="2">
        <v>115.788</v>
      </c>
      <c r="J105">
        <v>30040</v>
      </c>
      <c r="K105">
        <v>104</v>
      </c>
      <c r="Q105">
        <f t="shared" si="2"/>
        <v>14261.958333333334</v>
      </c>
    </row>
    <row r="106" spans="1:18">
      <c r="A106" t="s">
        <v>42</v>
      </c>
      <c r="B106" t="s">
        <v>34</v>
      </c>
      <c r="C106" t="s">
        <v>35</v>
      </c>
      <c r="D106" t="s">
        <v>37</v>
      </c>
      <c r="F106" t="s">
        <v>68</v>
      </c>
      <c r="G106">
        <v>4200</v>
      </c>
      <c r="H106" s="2">
        <v>4.6500000000000004</v>
      </c>
      <c r="I106" s="2">
        <v>95.77</v>
      </c>
      <c r="J106">
        <v>34514</v>
      </c>
      <c r="K106">
        <v>105</v>
      </c>
      <c r="Q106">
        <f t="shared" si="2"/>
        <v>18735.958333333336</v>
      </c>
    </row>
    <row r="107" spans="1:18">
      <c r="A107" t="s">
        <v>39</v>
      </c>
      <c r="B107" t="s">
        <v>33</v>
      </c>
      <c r="C107" t="s">
        <v>16</v>
      </c>
      <c r="D107" t="s">
        <v>69</v>
      </c>
      <c r="F107" t="s">
        <v>68</v>
      </c>
      <c r="G107">
        <v>8</v>
      </c>
      <c r="H107" s="2">
        <v>-9.2840000000000007</v>
      </c>
      <c r="I107" s="2">
        <v>107.419</v>
      </c>
      <c r="J107">
        <v>35543</v>
      </c>
      <c r="K107">
        <v>106</v>
      </c>
      <c r="Q107">
        <f t="shared" si="2"/>
        <v>19764.958333333336</v>
      </c>
    </row>
    <row r="108" spans="1:18">
      <c r="A108" t="s">
        <v>42</v>
      </c>
      <c r="B108" t="s">
        <v>34</v>
      </c>
      <c r="C108" t="s">
        <v>35</v>
      </c>
      <c r="D108" t="s">
        <v>40</v>
      </c>
      <c r="F108" t="s">
        <v>68</v>
      </c>
      <c r="G108">
        <v>810</v>
      </c>
      <c r="H108" s="2">
        <v>-7.71</v>
      </c>
      <c r="I108" s="2">
        <v>112.91</v>
      </c>
      <c r="J108">
        <v>40000</v>
      </c>
      <c r="K108">
        <v>107</v>
      </c>
      <c r="Q108">
        <f t="shared" si="2"/>
        <v>24221.958333333336</v>
      </c>
    </row>
    <row r="109" spans="1:18">
      <c r="A109" t="s">
        <v>54</v>
      </c>
      <c r="B109" t="s">
        <v>33</v>
      </c>
      <c r="C109" t="s">
        <v>16</v>
      </c>
      <c r="D109" t="s">
        <v>17</v>
      </c>
      <c r="F109" t="s">
        <v>68</v>
      </c>
      <c r="G109">
        <v>7</v>
      </c>
      <c r="H109" s="7" t="s">
        <v>99</v>
      </c>
      <c r="I109" s="2">
        <v>104.30200000000001</v>
      </c>
      <c r="J109" s="8">
        <v>49399</v>
      </c>
      <c r="K109">
        <v>108</v>
      </c>
      <c r="L109">
        <v>3</v>
      </c>
      <c r="M109">
        <f>(K109-60)/139</f>
        <v>0.34532374100719426</v>
      </c>
      <c r="N109">
        <v>49399</v>
      </c>
      <c r="O109">
        <v>5500</v>
      </c>
      <c r="P109">
        <f>AVERAGE(J62:J109)</f>
        <v>15778.041666666666</v>
      </c>
      <c r="Q109">
        <f t="shared" si="2"/>
        <v>33620.958333333336</v>
      </c>
      <c r="R109">
        <f>AVERAGE(Q62:Q109)</f>
        <v>6917.4722222222226</v>
      </c>
    </row>
    <row r="110" spans="1:18">
      <c r="A110" t="s">
        <v>28</v>
      </c>
      <c r="B110" t="s">
        <v>33</v>
      </c>
      <c r="C110" t="s">
        <v>16</v>
      </c>
      <c r="D110" t="s">
        <v>17</v>
      </c>
      <c r="F110" t="s">
        <v>68</v>
      </c>
      <c r="G110">
        <v>8</v>
      </c>
      <c r="H110" s="2">
        <v>-1.105</v>
      </c>
      <c r="I110" s="2">
        <v>123.57299999999999</v>
      </c>
      <c r="J110">
        <v>52770</v>
      </c>
      <c r="K110">
        <v>109</v>
      </c>
      <c r="Q110">
        <f>ABS(J110-$P$121)</f>
        <v>22996</v>
      </c>
    </row>
    <row r="111" spans="1:18">
      <c r="A111" t="s">
        <v>61</v>
      </c>
      <c r="B111" t="s">
        <v>33</v>
      </c>
      <c r="C111" t="s">
        <v>16</v>
      </c>
      <c r="D111" t="s">
        <v>17</v>
      </c>
      <c r="F111" t="s">
        <v>68</v>
      </c>
      <c r="G111">
        <v>6</v>
      </c>
      <c r="H111" s="2">
        <v>4.6449999999999996</v>
      </c>
      <c r="I111" s="2">
        <v>96.665000000000006</v>
      </c>
      <c r="J111">
        <v>55935</v>
      </c>
      <c r="K111">
        <v>110</v>
      </c>
      <c r="Q111">
        <f t="shared" ref="Q111:Q121" si="3">ABS(J111-$P$121)</f>
        <v>19831</v>
      </c>
    </row>
    <row r="112" spans="1:18">
      <c r="A112" t="s">
        <v>61</v>
      </c>
      <c r="B112" t="s">
        <v>34</v>
      </c>
      <c r="C112" t="s">
        <v>35</v>
      </c>
      <c r="D112" t="s">
        <v>40</v>
      </c>
      <c r="F112" t="s">
        <v>68</v>
      </c>
      <c r="G112">
        <v>28874</v>
      </c>
      <c r="H112" s="2">
        <v>1.0256000000000001</v>
      </c>
      <c r="I112" s="2">
        <v>124.51</v>
      </c>
      <c r="J112">
        <v>58040</v>
      </c>
      <c r="K112">
        <v>111</v>
      </c>
      <c r="Q112">
        <f t="shared" si="3"/>
        <v>17726</v>
      </c>
    </row>
    <row r="113" spans="1:18">
      <c r="A113" t="s">
        <v>41</v>
      </c>
      <c r="B113" t="s">
        <v>34</v>
      </c>
      <c r="C113" t="s">
        <v>35</v>
      </c>
      <c r="D113" t="s">
        <v>40</v>
      </c>
      <c r="F113" t="s">
        <v>68</v>
      </c>
      <c r="G113">
        <v>34350</v>
      </c>
      <c r="H113" s="2">
        <v>-0.19</v>
      </c>
      <c r="I113" s="2">
        <v>116.92</v>
      </c>
      <c r="J113">
        <v>60000</v>
      </c>
      <c r="K113">
        <v>112</v>
      </c>
      <c r="Q113">
        <f t="shared" si="3"/>
        <v>15766</v>
      </c>
    </row>
    <row r="114" spans="1:18">
      <c r="A114" t="s">
        <v>42</v>
      </c>
      <c r="B114" t="s">
        <v>34</v>
      </c>
      <c r="C114" t="s">
        <v>35</v>
      </c>
      <c r="D114" t="s">
        <v>40</v>
      </c>
      <c r="F114" t="s">
        <v>68</v>
      </c>
      <c r="G114">
        <v>80090</v>
      </c>
      <c r="H114" s="2">
        <v>0.54</v>
      </c>
      <c r="I114" s="2">
        <v>101.78</v>
      </c>
      <c r="J114">
        <v>60000</v>
      </c>
      <c r="K114">
        <v>113</v>
      </c>
      <c r="Q114">
        <f t="shared" si="3"/>
        <v>15766</v>
      </c>
    </row>
    <row r="115" spans="1:18">
      <c r="A115" t="s">
        <v>31</v>
      </c>
      <c r="B115" t="s">
        <v>34</v>
      </c>
      <c r="C115" t="s">
        <v>35</v>
      </c>
      <c r="F115" t="s">
        <v>68</v>
      </c>
      <c r="G115">
        <v>235819</v>
      </c>
      <c r="H115" s="2">
        <v>-2.4649999999999999</v>
      </c>
      <c r="I115" s="2">
        <v>103.352</v>
      </c>
      <c r="J115">
        <v>80313</v>
      </c>
      <c r="K115">
        <v>114</v>
      </c>
      <c r="Q115">
        <f t="shared" si="3"/>
        <v>4547</v>
      </c>
    </row>
    <row r="116" spans="1:18">
      <c r="A116" t="s">
        <v>59</v>
      </c>
      <c r="B116" t="s">
        <v>33</v>
      </c>
      <c r="C116" t="s">
        <v>16</v>
      </c>
      <c r="D116" t="s">
        <v>17</v>
      </c>
      <c r="F116" t="s">
        <v>68</v>
      </c>
      <c r="G116">
        <v>8</v>
      </c>
      <c r="H116" s="2">
        <v>-8.1519999999999992</v>
      </c>
      <c r="I116" s="2">
        <v>124.86799999999999</v>
      </c>
      <c r="J116">
        <v>83381</v>
      </c>
      <c r="K116">
        <v>115</v>
      </c>
      <c r="Q116">
        <f t="shared" si="3"/>
        <v>7615</v>
      </c>
    </row>
    <row r="117" spans="1:18">
      <c r="A117" t="s">
        <v>31</v>
      </c>
      <c r="B117" t="s">
        <v>33</v>
      </c>
      <c r="C117" t="s">
        <v>16</v>
      </c>
      <c r="D117" t="s">
        <v>17</v>
      </c>
      <c r="F117" t="s">
        <v>68</v>
      </c>
      <c r="G117">
        <v>7</v>
      </c>
      <c r="H117" s="2">
        <v>5.2809999999999997</v>
      </c>
      <c r="I117" s="2">
        <v>96.108000000000004</v>
      </c>
      <c r="J117">
        <v>86018</v>
      </c>
      <c r="K117">
        <v>116</v>
      </c>
      <c r="Q117">
        <f t="shared" si="3"/>
        <v>10252</v>
      </c>
    </row>
    <row r="118" spans="1:18">
      <c r="A118" t="s">
        <v>42</v>
      </c>
      <c r="B118" t="s">
        <v>34</v>
      </c>
      <c r="C118" t="s">
        <v>35</v>
      </c>
      <c r="D118" t="s">
        <v>40</v>
      </c>
      <c r="F118" t="s">
        <v>68</v>
      </c>
      <c r="G118">
        <v>380</v>
      </c>
      <c r="H118" s="2">
        <v>-6.19</v>
      </c>
      <c r="I118" s="2">
        <v>106.85</v>
      </c>
      <c r="J118">
        <v>89761</v>
      </c>
      <c r="K118">
        <v>117</v>
      </c>
      <c r="Q118">
        <f t="shared" si="3"/>
        <v>13995</v>
      </c>
    </row>
    <row r="119" spans="1:18">
      <c r="A119" t="s">
        <v>55</v>
      </c>
      <c r="B119" t="s">
        <v>33</v>
      </c>
      <c r="C119" t="s">
        <v>16</v>
      </c>
      <c r="D119" t="s">
        <v>17</v>
      </c>
      <c r="F119" t="s">
        <v>68</v>
      </c>
      <c r="G119">
        <v>7</v>
      </c>
      <c r="H119" s="7" t="s">
        <v>89</v>
      </c>
      <c r="I119" s="7" t="s">
        <v>91</v>
      </c>
      <c r="J119">
        <v>90218</v>
      </c>
      <c r="K119">
        <v>118</v>
      </c>
      <c r="Q119">
        <f t="shared" si="3"/>
        <v>14452</v>
      </c>
    </row>
    <row r="120" spans="1:18">
      <c r="A120" t="s">
        <v>52</v>
      </c>
      <c r="B120" t="s">
        <v>33</v>
      </c>
      <c r="C120" t="s">
        <v>16</v>
      </c>
      <c r="D120" t="s">
        <v>17</v>
      </c>
      <c r="F120" t="s">
        <v>68</v>
      </c>
      <c r="G120">
        <v>8</v>
      </c>
      <c r="H120" s="7" t="s">
        <v>97</v>
      </c>
      <c r="I120" s="2">
        <v>121.93</v>
      </c>
      <c r="J120">
        <v>92103</v>
      </c>
      <c r="K120">
        <v>119</v>
      </c>
      <c r="Q120">
        <f t="shared" si="3"/>
        <v>16337</v>
      </c>
    </row>
    <row r="121" spans="1:18">
      <c r="A121" t="s">
        <v>48</v>
      </c>
      <c r="B121" t="s">
        <v>33</v>
      </c>
      <c r="C121" t="s">
        <v>16</v>
      </c>
      <c r="D121" t="s">
        <v>17</v>
      </c>
      <c r="F121" t="s">
        <v>68</v>
      </c>
      <c r="G121">
        <v>6</v>
      </c>
      <c r="H121" s="2">
        <v>-2.976</v>
      </c>
      <c r="I121" s="2">
        <v>118.901</v>
      </c>
      <c r="J121" s="8">
        <v>100653</v>
      </c>
      <c r="K121">
        <v>120</v>
      </c>
      <c r="L121">
        <v>4</v>
      </c>
      <c r="M121">
        <f>(K121-108)/139</f>
        <v>8.6330935251798566E-2</v>
      </c>
      <c r="N121">
        <v>100653</v>
      </c>
      <c r="O121">
        <v>52770</v>
      </c>
      <c r="P121">
        <f>AVERAGE(J110:J121)</f>
        <v>75766</v>
      </c>
      <c r="Q121">
        <f t="shared" si="3"/>
        <v>24887</v>
      </c>
      <c r="R121">
        <f>AVERAGE(Q110:Q121)</f>
        <v>15347.5</v>
      </c>
    </row>
    <row r="122" spans="1:18">
      <c r="A122" t="s">
        <v>38</v>
      </c>
      <c r="B122" t="s">
        <v>33</v>
      </c>
      <c r="C122" t="s">
        <v>16</v>
      </c>
      <c r="D122" t="s">
        <v>17</v>
      </c>
      <c r="F122" t="s">
        <v>68</v>
      </c>
      <c r="G122">
        <v>6</v>
      </c>
      <c r="H122" s="2">
        <v>-8.2739999999999991</v>
      </c>
      <c r="I122" s="2">
        <v>116.491</v>
      </c>
      <c r="J122">
        <v>102852</v>
      </c>
      <c r="K122">
        <v>121</v>
      </c>
      <c r="Q122">
        <f>ABS(J122-$P$140)</f>
        <v>638521.94736842101</v>
      </c>
    </row>
    <row r="123" spans="1:18">
      <c r="A123" t="s">
        <v>60</v>
      </c>
      <c r="B123" t="s">
        <v>33</v>
      </c>
      <c r="C123" t="s">
        <v>16</v>
      </c>
      <c r="D123" t="s">
        <v>17</v>
      </c>
      <c r="F123" t="s">
        <v>68</v>
      </c>
      <c r="G123">
        <v>9</v>
      </c>
      <c r="H123" s="2">
        <v>2.085</v>
      </c>
      <c r="I123" s="2">
        <v>97.108000000000004</v>
      </c>
      <c r="J123">
        <v>105313</v>
      </c>
      <c r="K123">
        <v>122</v>
      </c>
      <c r="Q123">
        <f t="shared" ref="Q123:Q140" si="4">ABS(J123-$P$140)</f>
        <v>636060.94736842101</v>
      </c>
    </row>
    <row r="124" spans="1:18">
      <c r="A124" t="s">
        <v>42</v>
      </c>
      <c r="B124" t="s">
        <v>34</v>
      </c>
      <c r="C124" t="s">
        <v>35</v>
      </c>
      <c r="D124" t="s">
        <v>40</v>
      </c>
      <c r="F124" t="s">
        <v>68</v>
      </c>
      <c r="G124">
        <v>9851</v>
      </c>
      <c r="H124" s="2">
        <v>0.68</v>
      </c>
      <c r="I124" s="2">
        <v>122.52</v>
      </c>
      <c r="J124">
        <v>118000</v>
      </c>
      <c r="K124">
        <v>123</v>
      </c>
      <c r="Q124">
        <f t="shared" si="4"/>
        <v>623373.94736842101</v>
      </c>
    </row>
    <row r="125" spans="1:18">
      <c r="A125" t="s">
        <v>41</v>
      </c>
      <c r="B125" t="s">
        <v>33</v>
      </c>
      <c r="C125" t="s">
        <v>16</v>
      </c>
      <c r="D125" t="s">
        <v>17</v>
      </c>
      <c r="F125" t="s">
        <v>68</v>
      </c>
      <c r="G125">
        <v>6</v>
      </c>
      <c r="H125" s="2">
        <v>-0.48799999999999999</v>
      </c>
      <c r="I125" s="2">
        <v>100.53</v>
      </c>
      <c r="J125">
        <v>137660</v>
      </c>
      <c r="K125">
        <v>124</v>
      </c>
      <c r="Q125">
        <f t="shared" si="4"/>
        <v>603713.94736842101</v>
      </c>
    </row>
    <row r="126" spans="1:18">
      <c r="A126" t="s">
        <v>54</v>
      </c>
      <c r="B126" t="s">
        <v>33</v>
      </c>
      <c r="C126" t="s">
        <v>16</v>
      </c>
      <c r="D126" t="s">
        <v>17</v>
      </c>
      <c r="F126" t="s">
        <v>68</v>
      </c>
      <c r="G126">
        <v>7</v>
      </c>
      <c r="H126" s="7">
        <v>1.0149999999999999</v>
      </c>
      <c r="I126" s="2">
        <v>127.733</v>
      </c>
      <c r="J126">
        <v>200040</v>
      </c>
      <c r="K126">
        <v>125</v>
      </c>
      <c r="Q126">
        <f t="shared" si="4"/>
        <v>541333.94736842101</v>
      </c>
    </row>
    <row r="127" spans="1:18">
      <c r="A127" t="s">
        <v>28</v>
      </c>
      <c r="B127" t="s">
        <v>33</v>
      </c>
      <c r="C127" t="s">
        <v>16</v>
      </c>
      <c r="D127" t="s">
        <v>17</v>
      </c>
      <c r="F127" t="s">
        <v>68</v>
      </c>
      <c r="G127">
        <v>7</v>
      </c>
      <c r="H127" s="2">
        <v>-4.6459999999999999</v>
      </c>
      <c r="I127" s="2">
        <v>102.102</v>
      </c>
      <c r="J127">
        <v>204714</v>
      </c>
      <c r="K127">
        <v>126</v>
      </c>
      <c r="Q127">
        <f t="shared" si="4"/>
        <v>536659.94736842101</v>
      </c>
    </row>
    <row r="128" spans="1:18">
      <c r="A128" t="s">
        <v>41</v>
      </c>
      <c r="B128" t="s">
        <v>34</v>
      </c>
      <c r="C128" t="s">
        <v>35</v>
      </c>
      <c r="D128" t="s">
        <v>40</v>
      </c>
      <c r="F128" t="s">
        <v>68</v>
      </c>
      <c r="G128">
        <v>1800</v>
      </c>
      <c r="H128" s="2">
        <v>-6.22</v>
      </c>
      <c r="I128" s="2">
        <v>106.83</v>
      </c>
      <c r="J128">
        <v>217087</v>
      </c>
      <c r="K128">
        <v>127</v>
      </c>
      <c r="Q128">
        <f t="shared" si="4"/>
        <v>524286.94736842101</v>
      </c>
    </row>
    <row r="129" spans="1:18">
      <c r="A129" t="s">
        <v>0</v>
      </c>
      <c r="B129" t="s">
        <v>33</v>
      </c>
      <c r="C129" t="s">
        <v>16</v>
      </c>
      <c r="D129" t="s">
        <v>17</v>
      </c>
      <c r="F129" t="s">
        <v>68</v>
      </c>
      <c r="G129">
        <v>7</v>
      </c>
      <c r="H129" s="2">
        <v>-3.45</v>
      </c>
      <c r="I129" s="2">
        <v>128.34700000000001</v>
      </c>
      <c r="J129">
        <v>247418</v>
      </c>
      <c r="K129">
        <v>128</v>
      </c>
      <c r="Q129">
        <f t="shared" si="4"/>
        <v>493955.94736842101</v>
      </c>
    </row>
    <row r="130" spans="1:18">
      <c r="A130" t="s">
        <v>61</v>
      </c>
      <c r="B130" t="s">
        <v>34</v>
      </c>
      <c r="C130" t="s">
        <v>35</v>
      </c>
      <c r="D130" t="s">
        <v>40</v>
      </c>
      <c r="F130" t="s">
        <v>68</v>
      </c>
      <c r="G130">
        <v>1746</v>
      </c>
      <c r="H130" s="2">
        <v>-6.1794500000000001</v>
      </c>
      <c r="I130" s="2">
        <v>106.73</v>
      </c>
      <c r="J130">
        <v>248846</v>
      </c>
      <c r="K130">
        <v>129</v>
      </c>
      <c r="Q130">
        <f t="shared" si="4"/>
        <v>492527.94736842101</v>
      </c>
    </row>
    <row r="131" spans="1:18">
      <c r="A131" t="s">
        <v>41</v>
      </c>
      <c r="B131" t="s">
        <v>34</v>
      </c>
      <c r="C131" t="s">
        <v>35</v>
      </c>
      <c r="D131" t="s">
        <v>40</v>
      </c>
      <c r="F131" t="s">
        <v>68</v>
      </c>
      <c r="G131">
        <v>50690</v>
      </c>
      <c r="H131" s="2">
        <v>-7.54</v>
      </c>
      <c r="I131" s="2">
        <v>111.33</v>
      </c>
      <c r="J131">
        <v>269515</v>
      </c>
      <c r="K131">
        <v>130</v>
      </c>
      <c r="Q131">
        <f t="shared" si="4"/>
        <v>471858.94736842101</v>
      </c>
    </row>
    <row r="132" spans="1:18">
      <c r="A132" t="s">
        <v>19</v>
      </c>
      <c r="B132" t="s">
        <v>33</v>
      </c>
      <c r="C132" t="s">
        <v>16</v>
      </c>
      <c r="D132" t="s">
        <v>17</v>
      </c>
      <c r="F132" t="s">
        <v>68</v>
      </c>
      <c r="G132">
        <v>7</v>
      </c>
      <c r="H132" s="2">
        <v>-7.782</v>
      </c>
      <c r="I132" s="2">
        <v>107.297</v>
      </c>
      <c r="J132">
        <v>339792</v>
      </c>
      <c r="K132">
        <v>131</v>
      </c>
      <c r="Q132">
        <f t="shared" si="4"/>
        <v>401581.94736842101</v>
      </c>
    </row>
    <row r="133" spans="1:18">
      <c r="A133" t="s">
        <v>41</v>
      </c>
      <c r="B133" t="s">
        <v>33</v>
      </c>
      <c r="C133" t="s">
        <v>16</v>
      </c>
      <c r="D133" t="s">
        <v>17</v>
      </c>
      <c r="F133" t="s">
        <v>68</v>
      </c>
      <c r="G133">
        <v>8</v>
      </c>
      <c r="H133" s="2">
        <v>-4.4379999999999997</v>
      </c>
      <c r="I133" s="2">
        <v>101.367</v>
      </c>
      <c r="J133">
        <v>459567</v>
      </c>
      <c r="K133">
        <v>132</v>
      </c>
      <c r="Q133">
        <f t="shared" si="4"/>
        <v>281806.94736842101</v>
      </c>
    </row>
    <row r="134" spans="1:18">
      <c r="A134" t="s">
        <v>0</v>
      </c>
      <c r="B134" t="s">
        <v>34</v>
      </c>
      <c r="C134" t="s">
        <v>35</v>
      </c>
      <c r="D134" t="s">
        <v>37</v>
      </c>
      <c r="F134" t="s">
        <v>68</v>
      </c>
      <c r="G134">
        <v>24987</v>
      </c>
      <c r="H134" s="2">
        <v>-6.5330000000000004</v>
      </c>
      <c r="I134" s="2">
        <v>107.508</v>
      </c>
      <c r="J134">
        <v>501110</v>
      </c>
      <c r="K134">
        <v>133</v>
      </c>
      <c r="Q134">
        <f t="shared" si="4"/>
        <v>240263.94736842101</v>
      </c>
    </row>
    <row r="135" spans="1:18">
      <c r="A135" t="s">
        <v>38</v>
      </c>
      <c r="B135" t="s">
        <v>33</v>
      </c>
      <c r="C135" t="s">
        <v>16</v>
      </c>
      <c r="D135" t="s">
        <v>17</v>
      </c>
      <c r="F135" t="s">
        <v>68</v>
      </c>
      <c r="G135">
        <v>7</v>
      </c>
      <c r="H135" s="2">
        <v>-8.2870000000000008</v>
      </c>
      <c r="I135" s="2">
        <v>116.452</v>
      </c>
      <c r="J135">
        <v>516927</v>
      </c>
      <c r="K135">
        <v>134</v>
      </c>
      <c r="Q135">
        <f t="shared" si="4"/>
        <v>224446.94736842101</v>
      </c>
    </row>
    <row r="136" spans="1:18">
      <c r="A136" t="s">
        <v>59</v>
      </c>
      <c r="B136" t="s">
        <v>33</v>
      </c>
      <c r="C136" t="s">
        <v>16</v>
      </c>
      <c r="D136" t="s">
        <v>69</v>
      </c>
      <c r="F136" t="s">
        <v>68</v>
      </c>
      <c r="G136">
        <v>9</v>
      </c>
      <c r="H136" s="2">
        <v>3.2949999999999999</v>
      </c>
      <c r="I136" s="2">
        <v>95.981999999999999</v>
      </c>
      <c r="J136">
        <v>532898</v>
      </c>
      <c r="K136">
        <v>135</v>
      </c>
      <c r="Q136">
        <f t="shared" si="4"/>
        <v>208475.94736842101</v>
      </c>
    </row>
    <row r="137" spans="1:18">
      <c r="A137" t="s">
        <v>38</v>
      </c>
      <c r="B137" t="s">
        <v>33</v>
      </c>
      <c r="C137" t="s">
        <v>16</v>
      </c>
      <c r="D137" t="s">
        <v>69</v>
      </c>
      <c r="F137" t="s">
        <v>68</v>
      </c>
      <c r="G137">
        <v>8</v>
      </c>
      <c r="H137" s="2">
        <v>-0.25600000000000001</v>
      </c>
      <c r="I137" s="2">
        <v>119.846</v>
      </c>
      <c r="J137">
        <v>2000000</v>
      </c>
      <c r="K137">
        <v>136</v>
      </c>
      <c r="Q137">
        <f t="shared" si="4"/>
        <v>1258626.0526315789</v>
      </c>
    </row>
    <row r="138" spans="1:18">
      <c r="A138" t="s">
        <v>64</v>
      </c>
      <c r="B138" t="s">
        <v>33</v>
      </c>
      <c r="C138" t="s">
        <v>16</v>
      </c>
      <c r="D138" t="s">
        <v>17</v>
      </c>
      <c r="F138" t="s">
        <v>68</v>
      </c>
      <c r="G138">
        <v>6</v>
      </c>
      <c r="H138" s="2">
        <v>-6.8529999999999998</v>
      </c>
      <c r="I138" s="2">
        <v>107.095</v>
      </c>
      <c r="J138">
        <v>2204645</v>
      </c>
      <c r="K138">
        <v>137</v>
      </c>
      <c r="Q138">
        <f t="shared" si="4"/>
        <v>1463271.0526315789</v>
      </c>
    </row>
    <row r="139" spans="1:18">
      <c r="A139" t="s">
        <v>19</v>
      </c>
      <c r="B139" t="s">
        <v>33</v>
      </c>
      <c r="C139" t="s">
        <v>16</v>
      </c>
      <c r="D139" t="s">
        <v>17</v>
      </c>
      <c r="F139" t="s">
        <v>68</v>
      </c>
      <c r="G139">
        <v>7</v>
      </c>
      <c r="H139" s="2">
        <v>-8.2070000000000007</v>
      </c>
      <c r="I139" s="2">
        <v>118.631</v>
      </c>
      <c r="J139">
        <v>2501798</v>
      </c>
      <c r="K139">
        <v>138</v>
      </c>
      <c r="Q139">
        <f t="shared" si="4"/>
        <v>1760424.0526315789</v>
      </c>
    </row>
    <row r="140" spans="1:18">
      <c r="A140" t="s">
        <v>39</v>
      </c>
      <c r="B140" t="s">
        <v>33</v>
      </c>
      <c r="C140" t="s">
        <v>16</v>
      </c>
      <c r="D140" t="s">
        <v>17</v>
      </c>
      <c r="F140" t="s">
        <v>68</v>
      </c>
      <c r="G140">
        <v>6</v>
      </c>
      <c r="H140" s="2">
        <v>-7.9610000000000003</v>
      </c>
      <c r="I140" s="2">
        <v>110.446</v>
      </c>
      <c r="J140">
        <v>3177923</v>
      </c>
      <c r="K140">
        <v>139</v>
      </c>
      <c r="L140">
        <v>5</v>
      </c>
      <c r="M140">
        <f>(K140-K121)/K140</f>
        <v>0.1366906474820144</v>
      </c>
      <c r="N140">
        <v>3177923</v>
      </c>
      <c r="O140">
        <v>102852</v>
      </c>
      <c r="P140">
        <f>AVERAGE(J122:J140)</f>
        <v>741373.94736842101</v>
      </c>
      <c r="Q140">
        <f t="shared" si="4"/>
        <v>2436549.0526315789</v>
      </c>
      <c r="R140">
        <f>AVERAGE(Q122:Q140)</f>
        <v>728302.12742382253</v>
      </c>
    </row>
    <row r="141" spans="1:18">
      <c r="A141" s="1"/>
      <c r="B141" s="1"/>
      <c r="C141" s="1"/>
      <c r="D141" s="1"/>
      <c r="E141" s="1"/>
      <c r="F141" s="1"/>
    </row>
    <row r="142" spans="1:18">
      <c r="A142" s="1"/>
      <c r="B142" s="1"/>
      <c r="C142" s="1"/>
      <c r="D142" s="1"/>
      <c r="E142" s="1"/>
      <c r="F142" s="1"/>
    </row>
    <row r="143" spans="1:18">
      <c r="A143" s="1"/>
      <c r="B143" s="1"/>
      <c r="C143" s="1"/>
      <c r="D143" s="1"/>
      <c r="E143" s="1"/>
      <c r="F143" s="1"/>
    </row>
    <row r="144" spans="1:18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</sheetData>
  <sortState ref="A2:J140">
    <sortCondition ref="J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"/>
  <sheetViews>
    <sheetView workbookViewId="0">
      <selection activeCell="G23" sqref="G23"/>
    </sheetView>
  </sheetViews>
  <sheetFormatPr defaultRowHeight="14.4"/>
  <sheetData>
    <row r="1" spans="1:1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8</v>
      </c>
      <c r="H1" s="1"/>
      <c r="I1" s="1" t="s">
        <v>14</v>
      </c>
      <c r="J1" s="1" t="s">
        <v>13</v>
      </c>
      <c r="K1" s="1" t="s">
        <v>15</v>
      </c>
      <c r="L1" s="1" t="s">
        <v>12</v>
      </c>
    </row>
    <row r="2" spans="1:12" hidden="1">
      <c r="A2" s="1"/>
      <c r="B2" s="1"/>
      <c r="C2" s="1">
        <v>5</v>
      </c>
      <c r="D2" s="1"/>
      <c r="E2" s="1"/>
      <c r="F2" s="1"/>
      <c r="G2" s="1"/>
      <c r="H2" s="1"/>
      <c r="I2" s="1"/>
      <c r="J2" s="1"/>
    </row>
    <row r="3" spans="1:12" hidden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>
      <c r="A4" s="1"/>
      <c r="B4" s="1"/>
      <c r="C4" s="1"/>
      <c r="D4" s="1">
        <v>40</v>
      </c>
      <c r="E4" s="1">
        <v>200</v>
      </c>
      <c r="F4" s="1"/>
      <c r="G4" s="1">
        <v>240</v>
      </c>
      <c r="H4" s="1"/>
      <c r="I4" s="1">
        <v>21</v>
      </c>
      <c r="J4" s="1">
        <v>20022</v>
      </c>
      <c r="K4">
        <f>AVERAGE(G4:G17)</f>
        <v>10271.125</v>
      </c>
      <c r="L4">
        <f>AVEDEV(G4:G17,K4)</f>
        <v>13248.166666666666</v>
      </c>
    </row>
    <row r="5" spans="1:12" hidden="1">
      <c r="A5" s="1"/>
      <c r="B5" s="1"/>
      <c r="C5" s="1">
        <v>15</v>
      </c>
      <c r="D5" s="1"/>
      <c r="E5" s="1"/>
      <c r="F5" s="1"/>
      <c r="G5" s="1"/>
      <c r="H5" s="1"/>
      <c r="I5" s="1"/>
      <c r="J5" s="1"/>
    </row>
    <row r="6" spans="1:12">
      <c r="A6" s="1"/>
      <c r="B6" s="1"/>
      <c r="C6" s="1"/>
      <c r="D6" s="1"/>
      <c r="E6" s="1">
        <v>1000</v>
      </c>
      <c r="F6" s="1"/>
      <c r="G6" s="1">
        <v>1000</v>
      </c>
      <c r="H6" s="1"/>
      <c r="I6" s="1"/>
      <c r="J6" s="1"/>
    </row>
    <row r="7" spans="1:12" hidden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hidden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>
        <v>12</v>
      </c>
      <c r="D9" s="1"/>
      <c r="E9" s="1">
        <v>139</v>
      </c>
      <c r="F9" s="1"/>
      <c r="G9" s="1">
        <v>139</v>
      </c>
      <c r="H9" s="1"/>
      <c r="I9" s="1"/>
      <c r="J9" s="1"/>
    </row>
    <row r="10" spans="1:12">
      <c r="A10" s="1"/>
      <c r="B10" s="1"/>
      <c r="C10" s="1">
        <v>3</v>
      </c>
      <c r="D10" s="1"/>
      <c r="E10" s="1">
        <v>410</v>
      </c>
      <c r="F10" s="1"/>
      <c r="G10" s="1">
        <v>410</v>
      </c>
      <c r="H10" s="1"/>
      <c r="I10" s="1"/>
      <c r="J10" s="1"/>
    </row>
    <row r="11" spans="1:12" hidden="1">
      <c r="A11" s="1"/>
      <c r="B11" s="1"/>
      <c r="C11" s="1">
        <v>2</v>
      </c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>
        <v>44</v>
      </c>
      <c r="D12" s="1">
        <v>22</v>
      </c>
      <c r="E12" s="1">
        <v>20000</v>
      </c>
      <c r="F12" s="1"/>
      <c r="G12" s="1">
        <v>20022</v>
      </c>
      <c r="H12" s="1"/>
      <c r="I12" s="1"/>
      <c r="J12" s="1"/>
    </row>
    <row r="13" spans="1:12">
      <c r="A13" s="1"/>
      <c r="B13" s="1"/>
      <c r="C13" s="1"/>
      <c r="D13" s="1">
        <v>200</v>
      </c>
      <c r="E13" s="1"/>
      <c r="F13" s="1"/>
      <c r="G13" s="1">
        <v>200</v>
      </c>
      <c r="H13" s="1"/>
      <c r="I13" s="1"/>
      <c r="J13" s="1"/>
    </row>
    <row r="14" spans="1:12">
      <c r="A14" s="1"/>
      <c r="B14" s="1"/>
      <c r="C14" s="1"/>
      <c r="D14" s="1">
        <v>137</v>
      </c>
      <c r="E14" s="1">
        <v>60000</v>
      </c>
      <c r="F14" s="1"/>
      <c r="G14" s="1">
        <v>60137</v>
      </c>
      <c r="H14" s="1"/>
      <c r="I14" s="1"/>
      <c r="J14" s="1"/>
    </row>
    <row r="15" spans="1:12" hidden="1">
      <c r="A15" s="1" t="s">
        <v>10</v>
      </c>
      <c r="B15" s="1" t="s">
        <v>11</v>
      </c>
      <c r="C15" s="1">
        <v>12</v>
      </c>
      <c r="D15" s="1"/>
      <c r="E15" s="1"/>
      <c r="F15" s="1"/>
      <c r="G15" s="1"/>
      <c r="H15" s="1"/>
      <c r="I15" s="1"/>
      <c r="J15" s="1"/>
    </row>
    <row r="16" spans="1:12" hidden="1">
      <c r="A16" s="1"/>
      <c r="B16" s="1"/>
      <c r="C16" s="1">
        <v>7</v>
      </c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>
        <v>21</v>
      </c>
      <c r="F17" s="1"/>
      <c r="G17" s="1">
        <v>21</v>
      </c>
      <c r="H17" s="1"/>
      <c r="I17" s="1"/>
      <c r="J17" s="1"/>
    </row>
  </sheetData>
  <autoFilter ref="G1:G17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Albania</vt:lpstr>
      <vt:lpstr>Bangladesh</vt:lpstr>
      <vt:lpstr>Bosnia and Herzegovina</vt:lpstr>
      <vt:lpstr>Bhutan</vt:lpstr>
      <vt:lpstr>China</vt:lpstr>
      <vt:lpstr>Egypt</vt:lpstr>
      <vt:lpstr>Croatia</vt:lpstr>
      <vt:lpstr>Indonesia</vt:lpstr>
      <vt:lpstr>Israel</vt:lpstr>
      <vt:lpstr>Japan</vt:lpstr>
      <vt:lpstr>Cambodia</vt:lpstr>
      <vt:lpstr>Korea</vt:lpstr>
      <vt:lpstr>Lao peoples</vt:lpstr>
      <vt:lpstr>Sri Lanka</vt:lpstr>
      <vt:lpstr>Macedonia</vt:lpstr>
      <vt:lpstr>Myanmar</vt:lpstr>
      <vt:lpstr>Malaysia</vt:lpstr>
      <vt:lpstr>Nepal</vt:lpstr>
      <vt:lpstr>Oman</vt:lpstr>
      <vt:lpstr>Philippines (the)</vt:lpstr>
      <vt:lpstr>Slovenia</vt:lpstr>
      <vt:lpstr>Thailand</vt:lpstr>
      <vt:lpstr>Viet Nam</vt:lpstr>
      <vt:lpstr>Yemen</vt:lpstr>
      <vt:lpstr>Greece</vt:lpstr>
      <vt:lpstr>Pakistan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2023-02-02T14:16:09Z</dcterms:modified>
</cp:coreProperties>
</file>