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X:\07 COMERCIAL\LINK CONTABILIDADE\02 - MARKETING E DESENVOLVIMENTO\Site\ENVIADO EM 19 10 2020\"/>
    </mc:Choice>
  </mc:AlternateContent>
  <bookViews>
    <workbookView xWindow="0" yWindow="0" windowWidth="20490" windowHeight="7530"/>
  </bookViews>
  <sheets>
    <sheet name="Início" sheetId="4" r:id="rId1"/>
    <sheet name="Custos" sheetId="1" r:id="rId2"/>
    <sheet name="Despesas" sheetId="2" r:id="rId3"/>
    <sheet name="gráficos" sheetId="5" r:id="rId4"/>
  </sheets>
  <definedNames>
    <definedName name="_xlnm.Print_Area" localSheetId="1">Custos!$A$7:$N$31</definedName>
    <definedName name="_xlnm.Print_Area" localSheetId="2">Despesas!$B$5:$F$23</definedName>
    <definedName name="_xlnm.Print_Area" localSheetId="3">gráficos!$A$1:$Q$35</definedName>
  </definedNames>
  <calcPr calcId="162913"/>
</workbook>
</file>

<file path=xl/calcChain.xml><?xml version="1.0" encoding="utf-8"?>
<calcChain xmlns="http://schemas.openxmlformats.org/spreadsheetml/2006/main">
  <c r="I25" i="1" l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K24" i="1"/>
  <c r="K23" i="1"/>
  <c r="K22" i="1"/>
  <c r="K21" i="1"/>
  <c r="K20" i="1"/>
  <c r="K19" i="1"/>
  <c r="K18" i="1"/>
  <c r="K17" i="1"/>
  <c r="K16" i="1"/>
  <c r="K15" i="1"/>
  <c r="F25" i="1"/>
  <c r="C22" i="2"/>
  <c r="C28" i="1" s="1"/>
  <c r="F15" i="2" l="1"/>
  <c r="C25" i="1"/>
  <c r="B25" i="1"/>
  <c r="K25" i="1"/>
  <c r="H28" i="1" l="1"/>
  <c r="L17" i="1"/>
  <c r="L21" i="1"/>
  <c r="L15" i="1"/>
  <c r="L22" i="1"/>
  <c r="L23" i="1"/>
  <c r="L16" i="1"/>
  <c r="L18" i="1"/>
  <c r="L19" i="1"/>
  <c r="L20" i="1"/>
  <c r="L24" i="1"/>
  <c r="D24" i="1"/>
  <c r="E24" i="1" s="1"/>
  <c r="D16" i="1"/>
  <c r="E16" i="1" s="1"/>
  <c r="D19" i="1"/>
  <c r="E19" i="1" s="1"/>
  <c r="D22" i="1"/>
  <c r="E22" i="1" s="1"/>
  <c r="D17" i="1"/>
  <c r="E17" i="1" s="1"/>
  <c r="D15" i="1"/>
  <c r="E15" i="1" s="1"/>
  <c r="D18" i="1"/>
  <c r="E18" i="1" s="1"/>
  <c r="D20" i="1"/>
  <c r="E20" i="1" s="1"/>
  <c r="D21" i="1"/>
  <c r="E21" i="1" s="1"/>
  <c r="D23" i="1"/>
  <c r="E23" i="1" s="1"/>
  <c r="C30" i="1"/>
  <c r="J17" i="1" l="1"/>
  <c r="G17" i="1"/>
  <c r="H17" i="1" s="1"/>
  <c r="J19" i="1"/>
  <c r="G19" i="1"/>
  <c r="H19" i="1" s="1"/>
  <c r="J22" i="1"/>
  <c r="G22" i="1"/>
  <c r="H22" i="1" s="1"/>
  <c r="J23" i="1"/>
  <c r="G23" i="1"/>
  <c r="H23" i="1" s="1"/>
  <c r="L25" i="1"/>
  <c r="J18" i="1"/>
  <c r="G18" i="1"/>
  <c r="H18" i="1" s="1"/>
  <c r="J16" i="1"/>
  <c r="G16" i="1"/>
  <c r="H16" i="1" s="1"/>
  <c r="J21" i="1"/>
  <c r="G21" i="1"/>
  <c r="H21" i="1" s="1"/>
  <c r="J24" i="1"/>
  <c r="G24" i="1"/>
  <c r="H24" i="1" s="1"/>
  <c r="J20" i="1"/>
  <c r="G20" i="1"/>
  <c r="H20" i="1" s="1"/>
  <c r="J15" i="1"/>
  <c r="G15" i="1"/>
  <c r="E25" i="1"/>
  <c r="H15" i="1" l="1"/>
  <c r="H25" i="1" s="1"/>
  <c r="G25" i="1"/>
  <c r="J25" i="1"/>
  <c r="C29" i="1" l="1"/>
  <c r="H29" i="1" s="1"/>
  <c r="J29" i="1" s="1"/>
  <c r="H30" i="1"/>
</calcChain>
</file>

<file path=xl/sharedStrings.xml><?xml version="1.0" encoding="utf-8"?>
<sst xmlns="http://schemas.openxmlformats.org/spreadsheetml/2006/main" count="68" uniqueCount="63">
  <si>
    <t>Período:</t>
  </si>
  <si>
    <t>Empresa:</t>
  </si>
  <si>
    <t>Endereço: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</si>
  <si>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</si>
  <si>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</si>
  <si>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</si>
  <si>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</si>
  <si>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</si>
  <si>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</si>
  <si>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</si>
  <si>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</si>
  <si>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</si>
  <si>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</si>
  <si>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</si>
  <si>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Custo compra</t>
  </si>
  <si>
    <t>Outras Despesas</t>
  </si>
  <si>
    <t>Desp. com vendas</t>
  </si>
  <si>
    <t>Custo por Produto</t>
  </si>
  <si>
    <t>Preço de Venda</t>
  </si>
  <si>
    <t>Margem do Produto</t>
  </si>
  <si>
    <t>R$</t>
  </si>
  <si>
    <t>%</t>
  </si>
  <si>
    <t>Qtde de Vendas</t>
  </si>
  <si>
    <t>Total Desp. Variáveis</t>
  </si>
  <si>
    <t>% sobre fatur.</t>
  </si>
  <si>
    <t>Markup</t>
  </si>
  <si>
    <t>Fator</t>
  </si>
  <si>
    <t>Total</t>
  </si>
  <si>
    <t>Despesas Fixas</t>
  </si>
  <si>
    <t>Pró-labore</t>
  </si>
  <si>
    <t xml:space="preserve">Encargos socias </t>
  </si>
  <si>
    <t>Energia elétrica</t>
  </si>
  <si>
    <t>Água</t>
  </si>
  <si>
    <t>Telefone</t>
  </si>
  <si>
    <t>Seguro</t>
  </si>
  <si>
    <t>Depreciação</t>
  </si>
  <si>
    <t>Despesas com veículos</t>
  </si>
  <si>
    <t>Manutenção</t>
  </si>
  <si>
    <t>Descrição</t>
  </si>
  <si>
    <t>Valor</t>
  </si>
  <si>
    <t>Despesas Variáveis</t>
  </si>
  <si>
    <t>Despesas com Vendas</t>
  </si>
  <si>
    <t>Impostos</t>
  </si>
  <si>
    <t>Fretes</t>
  </si>
  <si>
    <t>Embalagens</t>
  </si>
  <si>
    <t>Comissões</t>
  </si>
  <si>
    <t>Propaganda</t>
  </si>
  <si>
    <t>Outros</t>
  </si>
  <si>
    <t>Total %</t>
  </si>
  <si>
    <t>Despesas</t>
  </si>
  <si>
    <t>Material de expediente</t>
  </si>
  <si>
    <t>Outras despesas</t>
  </si>
  <si>
    <t>Salários mão de obra</t>
  </si>
  <si>
    <t>Totais</t>
  </si>
  <si>
    <t>Margem de Lucro</t>
  </si>
  <si>
    <t>Faturamento Total</t>
  </si>
  <si>
    <t>Faturamento R$</t>
  </si>
  <si>
    <t>Contador</t>
  </si>
  <si>
    <t>Empresa Exemplo Ltda</t>
  </si>
  <si>
    <t>Rua Sem Saída, 155</t>
  </si>
  <si>
    <t>Ponto de Equilíbrio</t>
  </si>
  <si>
    <t>CÁLCULO DE CUSTOS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</si>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</sst>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 &quot;#,##0.00"/>
    <numFmt numFmtId="165" formatCode="0.0"/>
    <numFmt numFmtId="166" formatCode="[$-416]mmmm\-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4"/>
      <color theme="6" tint="-0.499984740745262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Up">
        <fgColor theme="6" tint="0.59996337778862885"/>
        <bgColor indexed="65"/>
      </patternFill>
    </fill>
    <fill>
      <patternFill patternType="lightGray">
        <fgColor theme="6" tint="-0.24994659260841701"/>
        <bgColor indexed="65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dotted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/>
      <bottom style="dotted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double">
        <color theme="6" tint="-0.24994659260841701"/>
      </top>
      <bottom style="medium">
        <color theme="6" tint="-0.24994659260841701"/>
      </bottom>
      <diagonal/>
    </border>
    <border>
      <left/>
      <right/>
      <top/>
      <bottom style="double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dotted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dotted">
        <color theme="6" tint="-0.24994659260841701"/>
      </bottom>
      <diagonal/>
    </border>
    <border>
      <left style="medium">
        <color theme="6" tint="-0.24994659260841701"/>
      </left>
      <right style="thin">
        <color theme="1" tint="0.499984740745262"/>
      </right>
      <top style="medium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medium">
        <color theme="6" tint="-0.24994659260841701"/>
      </right>
      <top style="medium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n">
        <color theme="1" tint="0.499984740745262"/>
      </right>
      <top style="dotted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n">
        <color theme="1" tint="0.499984740745262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n">
        <color theme="1" tint="0.499984740745262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6" tint="-0.24994659260841701"/>
      </top>
      <bottom style="dotted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dotted">
        <color theme="6" tint="-0.24994659260841701"/>
      </top>
      <bottom style="dotted">
        <color theme="6" tint="-0.24994659260841701"/>
      </bottom>
      <diagonal/>
    </border>
    <border>
      <left/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dotted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Border="1"/>
    <xf numFmtId="49" fontId="3" fillId="0" borderId="0" xfId="0" applyNumberFormat="1" applyFont="1" applyFill="1" applyBorder="1" applyAlignment="1" applyProtection="1">
      <alignment horizontal="left" vertical="center"/>
      <protection hidden="1"/>
    </xf>
    <xf numFmtId="0" fontId="0" fillId="0" borderId="5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Border="1"/>
    <xf numFmtId="0" fontId="2" fillId="0" borderId="3" xfId="0" applyFont="1" applyFill="1" applyBorder="1"/>
    <xf numFmtId="9" fontId="2" fillId="0" borderId="13" xfId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49" fontId="6" fillId="0" borderId="5" xfId="0" applyNumberFormat="1" applyFont="1" applyFill="1" applyBorder="1" applyAlignment="1" applyProtection="1">
      <alignment horizontal="left" vertical="center"/>
      <protection hidden="1"/>
    </xf>
    <xf numFmtId="49" fontId="6" fillId="0" borderId="7" xfId="0" applyNumberFormat="1" applyFont="1" applyFill="1" applyBorder="1" applyAlignment="1" applyProtection="1">
      <alignment horizontal="left" vertical="center"/>
      <protection hidden="1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/>
    <xf numFmtId="0" fontId="0" fillId="3" borderId="0" xfId="0" applyFill="1"/>
    <xf numFmtId="0" fontId="0" fillId="0" borderId="14" xfId="0" applyBorder="1" applyAlignment="1">
      <alignment horizontal="centerContinuous"/>
    </xf>
    <xf numFmtId="0" fontId="2" fillId="0" borderId="11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9" fontId="2" fillId="0" borderId="17" xfId="1" applyFont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164" fontId="0" fillId="0" borderId="18" xfId="0" applyNumberFormat="1" applyBorder="1"/>
    <xf numFmtId="10" fontId="0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64" fontId="0" fillId="0" borderId="19" xfId="0" applyNumberFormat="1" applyBorder="1"/>
    <xf numFmtId="10" fontId="0" fillId="0" borderId="19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6" borderId="5" xfId="0" applyFill="1" applyBorder="1"/>
    <xf numFmtId="164" fontId="0" fillId="6" borderId="18" xfId="0" applyNumberFormat="1" applyFill="1" applyBorder="1"/>
    <xf numFmtId="0" fontId="0" fillId="6" borderId="7" xfId="0" applyFill="1" applyBorder="1"/>
    <xf numFmtId="164" fontId="0" fillId="6" borderId="19" xfId="0" applyNumberFormat="1" applyFill="1" applyBorder="1"/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9" xfId="0" applyFill="1" applyBorder="1"/>
    <xf numFmtId="164" fontId="0" fillId="6" borderId="22" xfId="0" applyNumberFormat="1" applyFill="1" applyBorder="1"/>
    <xf numFmtId="9" fontId="0" fillId="0" borderId="22" xfId="1" applyFont="1" applyBorder="1" applyAlignment="1">
      <alignment horizontal="center" vertical="center"/>
    </xf>
    <xf numFmtId="164" fontId="0" fillId="0" borderId="22" xfId="0" applyNumberFormat="1" applyBorder="1"/>
    <xf numFmtId="0" fontId="0" fillId="6" borderId="22" xfId="0" applyFill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Continuous"/>
    </xf>
    <xf numFmtId="164" fontId="0" fillId="0" borderId="25" xfId="0" applyNumberFormat="1" applyBorder="1" applyAlignment="1">
      <alignment horizontal="centerContinuous"/>
    </xf>
    <xf numFmtId="164" fontId="0" fillId="0" borderId="27" xfId="0" applyNumberFormat="1" applyBorder="1" applyAlignment="1">
      <alignment horizontal="centerContinuous"/>
    </xf>
    <xf numFmtId="164" fontId="0" fillId="0" borderId="28" xfId="0" applyNumberFormat="1" applyBorder="1" applyAlignment="1">
      <alignment horizontal="centerContinuous"/>
    </xf>
    <xf numFmtId="9" fontId="0" fillId="0" borderId="30" xfId="1" applyFont="1" applyBorder="1" applyAlignment="1">
      <alignment horizontal="centerContinuous"/>
    </xf>
    <xf numFmtId="0" fontId="0" fillId="0" borderId="31" xfId="0" applyBorder="1" applyAlignment="1">
      <alignment horizontal="centerContinuous"/>
    </xf>
    <xf numFmtId="164" fontId="0" fillId="0" borderId="32" xfId="0" applyNumberFormat="1" applyBorder="1" applyAlignment="1">
      <alignment horizontal="centerContinuous"/>
    </xf>
    <xf numFmtId="0" fontId="0" fillId="0" borderId="33" xfId="0" applyBorder="1" applyAlignment="1">
      <alignment horizontal="centerContinuous"/>
    </xf>
    <xf numFmtId="164" fontId="0" fillId="0" borderId="34" xfId="0" applyNumberFormat="1" applyBorder="1" applyAlignment="1">
      <alignment horizontal="centerContinuous"/>
    </xf>
    <xf numFmtId="0" fontId="0" fillId="0" borderId="35" xfId="0" applyBorder="1" applyAlignment="1">
      <alignment horizontal="centerContinuous"/>
    </xf>
    <xf numFmtId="164" fontId="0" fillId="0" borderId="36" xfId="0" applyNumberFormat="1" applyBorder="1" applyAlignment="1">
      <alignment horizontal="centerContinuous"/>
    </xf>
    <xf numFmtId="0" fontId="0" fillId="0" borderId="37" xfId="0" applyBorder="1" applyAlignment="1">
      <alignment horizontal="centerContinuous"/>
    </xf>
    <xf numFmtId="9" fontId="2" fillId="7" borderId="0" xfId="1" applyFont="1" applyFill="1" applyAlignment="1">
      <alignment horizontal="center" vertical="center"/>
    </xf>
    <xf numFmtId="0" fontId="2" fillId="8" borderId="23" xfId="0" applyFont="1" applyFill="1" applyBorder="1" applyAlignment="1">
      <alignment horizontal="centerContinuous" vertical="center"/>
    </xf>
    <xf numFmtId="0" fontId="2" fillId="8" borderId="24" xfId="0" applyFont="1" applyFill="1" applyBorder="1" applyAlignment="1">
      <alignment horizontal="centerContinuous" vertical="center"/>
    </xf>
    <xf numFmtId="0" fontId="2" fillId="8" borderId="26" xfId="0" applyFont="1" applyFill="1" applyBorder="1" applyAlignment="1">
      <alignment horizontal="centerContinuous" vertical="center"/>
    </xf>
    <xf numFmtId="0" fontId="2" fillId="8" borderId="27" xfId="0" applyFont="1" applyFill="1" applyBorder="1" applyAlignment="1">
      <alignment horizontal="centerContinuous" vertical="center"/>
    </xf>
    <xf numFmtId="0" fontId="2" fillId="8" borderId="29" xfId="0" applyFont="1" applyFill="1" applyBorder="1" applyAlignment="1">
      <alignment horizontal="centerContinuous" vertical="center"/>
    </xf>
    <xf numFmtId="0" fontId="2" fillId="8" borderId="30" xfId="0" applyFont="1" applyFill="1" applyBorder="1" applyAlignment="1">
      <alignment horizontal="centerContinuous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7" xfId="0" applyFont="1" applyFill="1" applyBorder="1"/>
    <xf numFmtId="0" fontId="2" fillId="8" borderId="12" xfId="0" applyFont="1" applyFill="1" applyBorder="1"/>
    <xf numFmtId="0" fontId="2" fillId="9" borderId="17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Continuous"/>
    </xf>
    <xf numFmtId="16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428571428571426E-3"/>
          <c:y val="0.12318372703412075"/>
          <c:w val="0.99146817585301839"/>
          <c:h val="0.7911894867308253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540000" h="2540000"/>
              <a:bevelB w="2540000" h="2540000"/>
            </a:sp3d>
          </c:spPr>
          <c:dLbls>
            <c:dLbl>
              <c:idx val="0"/>
              <c:layout>
                <c:manualLayout>
                  <c:x val="-9.540244969378827E-3"/>
                  <c:y val="5.4523184601924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18-4241-93F5-0A77527C39FD}"/>
                </c:ext>
              </c:extLst>
            </c:dLbl>
            <c:dLbl>
              <c:idx val="9"/>
              <c:layout>
                <c:manualLayout>
                  <c:x val="4.5817694663167104E-2"/>
                  <c:y val="6.4353674540682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8-4241-93F5-0A77527C3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Custos!$A$15:$A$24</c:f>
              <c:strCache>
                <c:ptCount val="10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  <c:pt idx="4">
                  <c:v>Produto E</c:v>
                </c:pt>
                <c:pt idx="5">
                  <c:v>Produto F</c:v>
                </c:pt>
                <c:pt idx="6">
                  <c:v>Produto G</c:v>
                </c:pt>
                <c:pt idx="7">
                  <c:v>Produto H</c:v>
                </c:pt>
                <c:pt idx="8">
                  <c:v>Produto I</c:v>
                </c:pt>
                <c:pt idx="9">
                  <c:v>produto J</c:v>
                </c:pt>
              </c:strCache>
            </c:strRef>
          </c:cat>
          <c:val>
            <c:numRef>
              <c:f>Custos!$H$15:$H$24</c:f>
              <c:numCache>
                <c:formatCode>0%</c:formatCode>
                <c:ptCount val="10"/>
                <c:pt idx="0">
                  <c:v>0.31045454545454543</c:v>
                </c:pt>
                <c:pt idx="1">
                  <c:v>0.26500000000000001</c:v>
                </c:pt>
                <c:pt idx="2">
                  <c:v>0.32055555555555554</c:v>
                </c:pt>
                <c:pt idx="3">
                  <c:v>0.26500000000000001</c:v>
                </c:pt>
                <c:pt idx="4">
                  <c:v>0.32750000000000001</c:v>
                </c:pt>
                <c:pt idx="5">
                  <c:v>0.29441176470588237</c:v>
                </c:pt>
                <c:pt idx="6">
                  <c:v>0.26500000000000001</c:v>
                </c:pt>
                <c:pt idx="7">
                  <c:v>0.26500000000000001</c:v>
                </c:pt>
                <c:pt idx="8">
                  <c:v>0.33642857142857141</c:v>
                </c:pt>
                <c:pt idx="9">
                  <c:v>0.33642857142857141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8-4241-93F5-0A77527C39F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238095238095233E-2"/>
          <c:y val="0.15773790776152982"/>
          <c:w val="0.75595238095238093"/>
          <c:h val="0.71785751781027374"/>
        </c:manualLayout>
      </c:layout>
      <c:pie3DChart>
        <c:varyColors val="1"/>
        <c:ser>
          <c:idx val="0"/>
          <c:order val="0"/>
          <c:tx>
            <c:strRef>
              <c:f>Custos!$K$13</c:f>
              <c:strCache>
                <c:ptCount val="1"/>
                <c:pt idx="0">
                  <c:v>Faturamento R$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2540000" h="2540000"/>
              <a:bevelB w="2540000" h="2540000"/>
            </a:sp3d>
          </c:spPr>
          <c:dLbls>
            <c:dLbl>
              <c:idx val="1"/>
              <c:layout>
                <c:manualLayout>
                  <c:x val="-2.5425454630671165E-2"/>
                  <c:y val="2.7757030371203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01-4972-B7C1-12E145EF8615}"/>
                </c:ext>
              </c:extLst>
            </c:dLbl>
            <c:dLbl>
              <c:idx val="2"/>
              <c:layout>
                <c:manualLayout>
                  <c:x val="-9.6148176790401205E-2"/>
                  <c:y val="4.1849643794525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1-4972-B7C1-12E145EF8615}"/>
                </c:ext>
              </c:extLst>
            </c:dLbl>
            <c:dLbl>
              <c:idx val="3"/>
              <c:layout>
                <c:manualLayout>
                  <c:x val="-6.8435742407199102E-2"/>
                  <c:y val="6.289088863892013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01-4972-B7C1-12E145EF8615}"/>
                </c:ext>
              </c:extLst>
            </c:dLbl>
            <c:dLbl>
              <c:idx val="4"/>
              <c:layout>
                <c:manualLayout>
                  <c:x val="-4.3891076115485567E-2"/>
                  <c:y val="2.14829396325459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01-4972-B7C1-12E145EF8615}"/>
                </c:ext>
              </c:extLst>
            </c:dLbl>
            <c:dLbl>
              <c:idx val="5"/>
              <c:layout>
                <c:manualLayout>
                  <c:x val="-2.802212223472066E-2"/>
                  <c:y val="-4.07172853393325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01-4972-B7C1-12E145EF8615}"/>
                </c:ext>
              </c:extLst>
            </c:dLbl>
            <c:dLbl>
              <c:idx val="8"/>
              <c:layout>
                <c:manualLayout>
                  <c:x val="2.9685859580052494E-2"/>
                  <c:y val="4.85594300712410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01-4972-B7C1-12E145EF8615}"/>
                </c:ext>
              </c:extLst>
            </c:dLbl>
            <c:dLbl>
              <c:idx val="9"/>
              <c:layout>
                <c:manualLayout>
                  <c:x val="1.4867125984251968E-2"/>
                  <c:y val="6.2848893888263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01-4972-B7C1-12E145EF8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Custos!$A$14:$A$24</c:f>
              <c:strCache>
                <c:ptCount val="11"/>
                <c:pt idx="1">
                  <c:v>Produto A</c:v>
                </c:pt>
                <c:pt idx="2">
                  <c:v>Produto B</c:v>
                </c:pt>
                <c:pt idx="3">
                  <c:v>Produto C</c:v>
                </c:pt>
                <c:pt idx="4">
                  <c:v>Produto D</c:v>
                </c:pt>
                <c:pt idx="5">
                  <c:v>Produto E</c:v>
                </c:pt>
                <c:pt idx="6">
                  <c:v>Produto F</c:v>
                </c:pt>
                <c:pt idx="7">
                  <c:v>Produto G</c:v>
                </c:pt>
                <c:pt idx="8">
                  <c:v>Produto H</c:v>
                </c:pt>
                <c:pt idx="9">
                  <c:v>Produto I</c:v>
                </c:pt>
                <c:pt idx="10">
                  <c:v>produto J</c:v>
                </c:pt>
              </c:strCache>
            </c:strRef>
          </c:cat>
          <c:val>
            <c:numRef>
              <c:f>Custos!$K$14:$K$24</c:f>
              <c:numCache>
                <c:formatCode>"R$ "#,##0.00</c:formatCode>
                <c:ptCount val="11"/>
                <c:pt idx="1">
                  <c:v>11000</c:v>
                </c:pt>
                <c:pt idx="2">
                  <c:v>19500</c:v>
                </c:pt>
                <c:pt idx="3">
                  <c:v>9000</c:v>
                </c:pt>
                <c:pt idx="4">
                  <c:v>7500</c:v>
                </c:pt>
                <c:pt idx="5">
                  <c:v>8000</c:v>
                </c:pt>
                <c:pt idx="6">
                  <c:v>54400</c:v>
                </c:pt>
                <c:pt idx="7">
                  <c:v>31200</c:v>
                </c:pt>
                <c:pt idx="8">
                  <c:v>21000</c:v>
                </c:pt>
                <c:pt idx="9">
                  <c:v>14000</c:v>
                </c:pt>
                <c:pt idx="10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01-4972-B7C1-12E145EF86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Custos!$A$15:$A$24</c:f>
              <c:strCache>
                <c:ptCount val="10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  <c:pt idx="4">
                  <c:v>Produto E</c:v>
                </c:pt>
                <c:pt idx="5">
                  <c:v>Produto F</c:v>
                </c:pt>
                <c:pt idx="6">
                  <c:v>Produto G</c:v>
                </c:pt>
                <c:pt idx="7">
                  <c:v>Produto H</c:v>
                </c:pt>
                <c:pt idx="8">
                  <c:v>Produto I</c:v>
                </c:pt>
                <c:pt idx="9">
                  <c:v>produto J</c:v>
                </c:pt>
              </c:strCache>
            </c:strRef>
          </c:cat>
          <c:val>
            <c:numRef>
              <c:f>Custos!$I$15:$I$24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5</c:v>
                </c:pt>
                <c:pt idx="5">
                  <c:v>32</c:v>
                </c:pt>
                <c:pt idx="6">
                  <c:v>26</c:v>
                </c:pt>
                <c:pt idx="7">
                  <c:v>21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D-4804-8DD5-4B5B8BE449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028160"/>
        <c:axId val="155309120"/>
        <c:axId val="0"/>
      </c:bar3DChart>
      <c:catAx>
        <c:axId val="18402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09120"/>
        <c:crosses val="autoZero"/>
        <c:auto val="1"/>
        <c:lblAlgn val="ctr"/>
        <c:lblOffset val="100"/>
        <c:noMultiLvlLbl val="0"/>
      </c:catAx>
      <c:valAx>
        <c:axId val="1553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28160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535714285714285"/>
          <c:y val="0.23043607049118861"/>
          <c:w val="0.7857142857142857"/>
          <c:h val="0.76230221222347205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540000" h="2540000"/>
              <a:bevelB w="2540000" h="2540000"/>
            </a:sp3d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Despesas!$B$9:$B$21</c:f>
              <c:strCache>
                <c:ptCount val="13"/>
                <c:pt idx="0">
                  <c:v>Salários mão de obra</c:v>
                </c:pt>
                <c:pt idx="1">
                  <c:v>Pró-labore</c:v>
                </c:pt>
                <c:pt idx="2">
                  <c:v>Encargos socias </c:v>
                </c:pt>
                <c:pt idx="3">
                  <c:v>Contador</c:v>
                </c:pt>
                <c:pt idx="4">
                  <c:v>Energia elétrica</c:v>
                </c:pt>
                <c:pt idx="5">
                  <c:v>Água</c:v>
                </c:pt>
                <c:pt idx="6">
                  <c:v>Telefone</c:v>
                </c:pt>
                <c:pt idx="7">
                  <c:v>Seguro</c:v>
                </c:pt>
                <c:pt idx="8">
                  <c:v>Manutenção</c:v>
                </c:pt>
                <c:pt idx="9">
                  <c:v>Depreciação</c:v>
                </c:pt>
                <c:pt idx="10">
                  <c:v>Despesas com veículos</c:v>
                </c:pt>
                <c:pt idx="11">
                  <c:v>Material de expediente</c:v>
                </c:pt>
                <c:pt idx="12">
                  <c:v>Outras despesas</c:v>
                </c:pt>
              </c:strCache>
            </c:strRef>
          </c:cat>
          <c:val>
            <c:numRef>
              <c:f>Despesas!$C$9:$C$21</c:f>
              <c:numCache>
                <c:formatCode>"R$ "#,##0.00</c:formatCode>
                <c:ptCount val="13"/>
                <c:pt idx="0">
                  <c:v>6000</c:v>
                </c:pt>
                <c:pt idx="1">
                  <c:v>4000</c:v>
                </c:pt>
                <c:pt idx="2">
                  <c:v>500</c:v>
                </c:pt>
                <c:pt idx="3">
                  <c:v>300</c:v>
                </c:pt>
                <c:pt idx="4">
                  <c:v>150</c:v>
                </c:pt>
                <c:pt idx="5">
                  <c:v>80</c:v>
                </c:pt>
                <c:pt idx="6">
                  <c:v>500</c:v>
                </c:pt>
                <c:pt idx="7">
                  <c:v>300</c:v>
                </c:pt>
                <c:pt idx="8">
                  <c:v>500</c:v>
                </c:pt>
                <c:pt idx="9">
                  <c:v>300</c:v>
                </c:pt>
                <c:pt idx="10">
                  <c:v>300</c:v>
                </c:pt>
                <c:pt idx="11">
                  <c:v>150</c:v>
                </c:pt>
                <c:pt idx="1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130-A6BA-9EE10C6510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hyperlink" Target="#Despesas!A1"/><Relationship Id="rId1" Type="http://schemas.openxmlformats.org/officeDocument/2006/relationships/hyperlink" Target="#Custos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hyperlink" Target="#Despesas!A1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hyperlink" Target="#Custos!A1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Cust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espesas!A1"/><Relationship Id="rId5" Type="http://schemas.openxmlformats.org/officeDocument/2006/relationships/hyperlink" Target="#In&#237;cio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9600" y="1905000"/>
          <a:ext cx="1219200" cy="381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Custos</a:t>
          </a:r>
        </a:p>
      </xdr:txBody>
    </xdr:sp>
    <xdr:clientData fPrintsWithSheet="0"/>
  </xdr:twoCellAnchor>
  <xdr:oneCellAnchor>
    <xdr:from>
      <xdr:col>5</xdr:col>
      <xdr:colOff>114300</xdr:colOff>
      <xdr:row>20</xdr:row>
      <xdr:rowOff>66675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62300" y="3876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3</xdr:col>
      <xdr:colOff>600075</xdr:colOff>
      <xdr:row>10</xdr:row>
      <xdr:rowOff>0</xdr:rowOff>
    </xdr:from>
    <xdr:to>
      <xdr:col>5</xdr:col>
      <xdr:colOff>600075</xdr:colOff>
      <xdr:row>12</xdr:row>
      <xdr:rowOff>0</xdr:rowOff>
    </xdr:to>
    <xdr:sp macro="" textlink="">
      <xdr:nvSpPr>
        <xdr:cNvPr id="5" name="Retângulo de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28875" y="1905000"/>
          <a:ext cx="1219200" cy="381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Despesas</a:t>
          </a:r>
        </a:p>
      </xdr:txBody>
    </xdr:sp>
    <xdr:clientData fPrintsWithSheet="0"/>
  </xdr:twoCellAnchor>
  <xdr:twoCellAnchor>
    <xdr:from>
      <xdr:col>7</xdr:col>
      <xdr:colOff>0</xdr:colOff>
      <xdr:row>10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52875" y="1905000"/>
          <a:ext cx="1219200" cy="381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Gráficos</a:t>
          </a:r>
        </a:p>
      </xdr:txBody>
    </xdr:sp>
    <xdr:clientData fPrintsWithSheet="0"/>
  </xdr:twoCellAnchor>
  <xdr:twoCellAnchor editAs="oneCell">
    <xdr:from>
      <xdr:col>0</xdr:col>
      <xdr:colOff>238125</xdr:colOff>
      <xdr:row>0</xdr:row>
      <xdr:rowOff>7938</xdr:rowOff>
    </xdr:from>
    <xdr:to>
      <xdr:col>2</xdr:col>
      <xdr:colOff>43508</xdr:colOff>
      <xdr:row>3</xdr:row>
      <xdr:rowOff>166688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BDC401F-6F5F-43FF-94E2-5EBDBFC6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938"/>
          <a:ext cx="1027758" cy="730250"/>
        </a:xfrm>
        <a:prstGeom prst="rect">
          <a:avLst/>
        </a:prstGeom>
      </xdr:spPr>
    </xdr:pic>
    <xdr:clientData/>
  </xdr:twoCellAnchor>
  <xdr:oneCellAnchor>
    <xdr:from>
      <xdr:col>2</xdr:col>
      <xdr:colOff>65362</xdr:colOff>
      <xdr:row>0</xdr:row>
      <xdr:rowOff>51886</xdr:rowOff>
    </xdr:from>
    <xdr:ext cx="4355826" cy="59330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87737" y="51886"/>
          <a:ext cx="4355826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bevelT w="19050" h="19050" prst="angle"/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Cálculo de Custos</a:t>
          </a:r>
          <a:endParaRPr lang="pt-BR" sz="3200" b="1" cap="none" spc="0">
            <a:ln/>
            <a:solidFill>
              <a:schemeClr val="bg1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123824</xdr:rowOff>
    </xdr:from>
    <xdr:to>
      <xdr:col>1</xdr:col>
      <xdr:colOff>361950</xdr:colOff>
      <xdr:row>6</xdr:row>
      <xdr:rowOff>228599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2875" y="123824"/>
          <a:ext cx="87630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Início</a:t>
          </a:r>
        </a:p>
      </xdr:txBody>
    </xdr:sp>
    <xdr:clientData fPrintsWithSheet="0"/>
  </xdr:twoCellAnchor>
  <xdr:twoCellAnchor>
    <xdr:from>
      <xdr:col>1</xdr:col>
      <xdr:colOff>447675</xdr:colOff>
      <xdr:row>5</xdr:row>
      <xdr:rowOff>123824</xdr:rowOff>
    </xdr:from>
    <xdr:to>
      <xdr:col>2</xdr:col>
      <xdr:colOff>504825</xdr:colOff>
      <xdr:row>6</xdr:row>
      <xdr:rowOff>228599</xdr:rowOff>
    </xdr:to>
    <xdr:sp macro="" textlink="">
      <xdr:nvSpPr>
        <xdr:cNvPr id="4" name="Retângulo de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04900" y="123824"/>
          <a:ext cx="93345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Despesas</a:t>
          </a:r>
        </a:p>
      </xdr:txBody>
    </xdr:sp>
    <xdr:clientData fPrintsWithSheet="0"/>
  </xdr:twoCellAnchor>
  <xdr:twoCellAnchor>
    <xdr:from>
      <xdr:col>2</xdr:col>
      <xdr:colOff>590550</xdr:colOff>
      <xdr:row>5</xdr:row>
      <xdr:rowOff>123824</xdr:rowOff>
    </xdr:from>
    <xdr:to>
      <xdr:col>4</xdr:col>
      <xdr:colOff>152400</xdr:colOff>
      <xdr:row>6</xdr:row>
      <xdr:rowOff>228599</xdr:rowOff>
    </xdr:to>
    <xdr:sp macro="" textlink="">
      <xdr:nvSpPr>
        <xdr:cNvPr id="5" name="Retângulo de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24075" y="123824"/>
          <a:ext cx="87630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Gráficos</a:t>
          </a:r>
        </a:p>
      </xdr:txBody>
    </xdr:sp>
    <xdr:clientData fPrintsWithSheet="0"/>
  </xdr:twoCellAnchor>
  <xdr:twoCellAnchor editAs="oneCell">
    <xdr:from>
      <xdr:col>0</xdr:col>
      <xdr:colOff>266701</xdr:colOff>
      <xdr:row>0</xdr:row>
      <xdr:rowOff>47626</xdr:rowOff>
    </xdr:from>
    <xdr:to>
      <xdr:col>1</xdr:col>
      <xdr:colOff>755196</xdr:colOff>
      <xdr:row>4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641E31-0C5B-419D-A191-8BBEE8C57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47626"/>
          <a:ext cx="1145720" cy="809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</xdr:col>
      <xdr:colOff>876300</xdr:colOff>
      <xdr:row>26</xdr:row>
      <xdr:rowOff>104775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9600" y="4286250"/>
          <a:ext cx="87630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Início</a:t>
          </a:r>
        </a:p>
      </xdr:txBody>
    </xdr:sp>
    <xdr:clientData fPrintsWithSheet="0"/>
  </xdr:twoCellAnchor>
  <xdr:twoCellAnchor>
    <xdr:from>
      <xdr:col>1</xdr:col>
      <xdr:colOff>962025</xdr:colOff>
      <xdr:row>25</xdr:row>
      <xdr:rowOff>0</xdr:rowOff>
    </xdr:from>
    <xdr:to>
      <xdr:col>1</xdr:col>
      <xdr:colOff>1895475</xdr:colOff>
      <xdr:row>26</xdr:row>
      <xdr:rowOff>104775</xdr:rowOff>
    </xdr:to>
    <xdr:sp macro="" textlink="">
      <xdr:nvSpPr>
        <xdr:cNvPr id="4" name="Retângulo de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571625" y="4286250"/>
          <a:ext cx="93345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Custos</a:t>
          </a:r>
        </a:p>
      </xdr:txBody>
    </xdr:sp>
    <xdr:clientData fPrintsWithSheet="0"/>
  </xdr:twoCellAnchor>
  <xdr:twoCellAnchor>
    <xdr:from>
      <xdr:col>1</xdr:col>
      <xdr:colOff>1981200</xdr:colOff>
      <xdr:row>25</xdr:row>
      <xdr:rowOff>0</xdr:rowOff>
    </xdr:from>
    <xdr:to>
      <xdr:col>2</xdr:col>
      <xdr:colOff>57150</xdr:colOff>
      <xdr:row>26</xdr:row>
      <xdr:rowOff>104775</xdr:rowOff>
    </xdr:to>
    <xdr:sp macro="" textlink="">
      <xdr:nvSpPr>
        <xdr:cNvPr id="5" name="Retângulo de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90800" y="4286250"/>
          <a:ext cx="87630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Gráficos</a:t>
          </a:r>
        </a:p>
      </xdr:txBody>
    </xdr:sp>
    <xdr:clientData fPrintsWithSheet="0"/>
  </xdr:twoCellAnchor>
  <xdr:twoCellAnchor editAs="oneCell">
    <xdr:from>
      <xdr:col>0</xdr:col>
      <xdr:colOff>247650</xdr:colOff>
      <xdr:row>0</xdr:row>
      <xdr:rowOff>0</xdr:rowOff>
    </xdr:from>
    <xdr:to>
      <xdr:col>1</xdr:col>
      <xdr:colOff>783770</xdr:colOff>
      <xdr:row>4</xdr:row>
      <xdr:rowOff>47624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AFF0C30-237C-4F12-8C2B-23B45FB09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1145720" cy="80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Arredondar Retângulo no Mesmo Canto Later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2833" y="190500"/>
          <a:ext cx="4296834" cy="381000"/>
        </a:xfrm>
        <a:prstGeom prst="round2SameRect">
          <a:avLst/>
        </a:prstGeom>
        <a:solidFill>
          <a:schemeClr val="tx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Margem de Lucros por Produto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8" name="Arredondar Retângulo no Mesmo Canto Later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085167" y="190500"/>
          <a:ext cx="4296833" cy="381000"/>
        </a:xfrm>
        <a:prstGeom prst="round2SameRect">
          <a:avLst/>
        </a:prstGeom>
        <a:solidFill>
          <a:schemeClr val="tx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% sobre Faturamento por Produto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Arredondar Retângulo no Mesmo Canto Later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28600" y="3429000"/>
          <a:ext cx="4267200" cy="381000"/>
        </a:xfrm>
        <a:prstGeom prst="round2SameRect">
          <a:avLst/>
        </a:prstGeom>
        <a:solidFill>
          <a:schemeClr val="tx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Faturamento por</a:t>
          </a:r>
          <a:r>
            <a:rPr lang="pt-BR" sz="1400" b="1" baseline="0"/>
            <a:t> Unidade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0</xdr:colOff>
      <xdr:row>34</xdr:row>
      <xdr:rowOff>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20</xdr:row>
      <xdr:rowOff>0</xdr:rowOff>
    </xdr:to>
    <xdr:sp macro="" textlink="">
      <xdr:nvSpPr>
        <xdr:cNvPr id="9" name="Arredondar Retângulo no Mesmo Canto Later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705350" y="3429000"/>
          <a:ext cx="4267200" cy="381000"/>
        </a:xfrm>
        <a:prstGeom prst="round2SameRect">
          <a:avLst/>
        </a:prstGeom>
        <a:solidFill>
          <a:schemeClr val="tx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Despesas</a:t>
          </a:r>
          <a:endParaRPr lang="pt-BR" sz="1400" b="1"/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2</xdr:col>
      <xdr:colOff>266700</xdr:colOff>
      <xdr:row>36</xdr:row>
      <xdr:rowOff>104775</xdr:rowOff>
    </xdr:to>
    <xdr:sp macro="" textlink="">
      <xdr:nvSpPr>
        <xdr:cNvPr id="10" name="Retângulo de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28600" y="6667500"/>
          <a:ext cx="876300" cy="295275"/>
        </a:xfrm>
        <a:prstGeom prst="roundRect">
          <a:avLst/>
        </a:prstGeom>
        <a:gradFill>
          <a:gsLst>
            <a:gs pos="2000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Início</a:t>
          </a:r>
        </a:p>
      </xdr:txBody>
    </xdr:sp>
    <xdr:clientData fPrintsWithSheet="0"/>
  </xdr:twoCellAnchor>
  <xdr:twoCellAnchor>
    <xdr:from>
      <xdr:col>4</xdr:col>
      <xdr:colOff>152400</xdr:colOff>
      <xdr:row>35</xdr:row>
      <xdr:rowOff>0</xdr:rowOff>
    </xdr:from>
    <xdr:to>
      <xdr:col>5</xdr:col>
      <xdr:colOff>476250</xdr:colOff>
      <xdr:row>36</xdr:row>
      <xdr:rowOff>104775</xdr:rowOff>
    </xdr:to>
    <xdr:sp macro="" textlink="">
      <xdr:nvSpPr>
        <xdr:cNvPr id="11" name="Retângulo de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209800" y="6667500"/>
          <a:ext cx="93345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Despesas</a:t>
          </a:r>
        </a:p>
      </xdr:txBody>
    </xdr:sp>
    <xdr:clientData fPrintsWithSheet="0"/>
  </xdr:twoCellAnchor>
  <xdr:twoCellAnchor>
    <xdr:from>
      <xdr:col>2</xdr:col>
      <xdr:colOff>381000</xdr:colOff>
      <xdr:row>35</xdr:row>
      <xdr:rowOff>0</xdr:rowOff>
    </xdr:from>
    <xdr:to>
      <xdr:col>4</xdr:col>
      <xdr:colOff>38100</xdr:colOff>
      <xdr:row>36</xdr:row>
      <xdr:rowOff>104775</xdr:rowOff>
    </xdr:to>
    <xdr:sp macro="" textlink="">
      <xdr:nvSpPr>
        <xdr:cNvPr id="12" name="Retângulo de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19200" y="6667500"/>
          <a:ext cx="876300" cy="2952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Custos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K19"/>
  <sheetViews>
    <sheetView showGridLines="0" showRowColHeaders="0" tabSelected="1" zoomScale="120" zoomScaleNormal="120" workbookViewId="0">
      <selection sqref="A1:K4"/>
    </sheetView>
  </sheetViews>
  <sheetFormatPr defaultColWidth="0" defaultRowHeight="15" zeroHeight="1" x14ac:dyDescent="0.25"/>
  <cols>
    <col min="1" max="3" width="9.140625" customWidth="1"/>
    <col min="4" max="4" width="4.42578125" customWidth="1"/>
    <col min="5" max="6" width="9.140625" customWidth="1"/>
    <col min="7" max="7" width="3.28515625" customWidth="1"/>
    <col min="8" max="11" width="9.140625" customWidth="1"/>
    <col min="12" max="16384" width="9.140625" hidden="1"/>
  </cols>
  <sheetData>
    <row r="1" spans="1:11" x14ac:dyDescent="0.2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x14ac:dyDescent="0.25"/>
    <row r="6" spans="1:11" x14ac:dyDescent="0.25"/>
    <row r="7" spans="1:11" x14ac:dyDescent="0.25"/>
    <row r="8" spans="1:11" x14ac:dyDescent="0.25"/>
    <row r="9" spans="1:11" x14ac:dyDescent="0.25"/>
    <row r="10" spans="1:1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</sheetData>
  <mergeCells count="1">
    <mergeCell ref="A1:K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N30"/>
  <sheetViews>
    <sheetView workbookViewId="0">
      <selection activeCell="C1" sqref="C1:N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7109375" customWidth="1"/>
    <col min="4" max="4" width="10.140625" customWidth="1"/>
    <col min="5" max="5" width="12.140625" customWidth="1"/>
    <col min="6" max="6" width="12.85546875" customWidth="1"/>
    <col min="8" max="8" width="9.28515625" customWidth="1"/>
    <col min="10" max="10" width="14.5703125" customWidth="1"/>
    <col min="11" max="11" width="13.5703125" customWidth="1"/>
  </cols>
  <sheetData>
    <row r="1" spans="1:14" x14ac:dyDescent="0.25">
      <c r="A1" s="97"/>
      <c r="B1" s="97"/>
      <c r="C1" s="98" t="s">
        <v>61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ht="18.75" customHeight="1" x14ac:dyDescent="0.25">
      <c r="A2" s="97"/>
      <c r="B2" s="97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1:14" ht="17.25" customHeight="1" x14ac:dyDescent="0.25">
      <c r="A3" s="97"/>
      <c r="B3" s="97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ht="12" customHeight="1" x14ac:dyDescent="0.25">
      <c r="A4" s="97"/>
      <c r="B4" s="97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7" spans="1:14" ht="19.5" thickBot="1" x14ac:dyDescent="0.35">
      <c r="A7" s="85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ht="15.75" thickTop="1" x14ac:dyDescent="0.25"/>
    <row r="9" spans="1:14" x14ac:dyDescent="0.25">
      <c r="A9" s="29" t="s">
        <v>1</v>
      </c>
      <c r="B9" s="87" t="s">
        <v>58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25">
      <c r="A10" s="29" t="s">
        <v>2</v>
      </c>
      <c r="B10" s="87" t="s">
        <v>59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x14ac:dyDescent="0.25">
      <c r="A11" s="29" t="s">
        <v>0</v>
      </c>
      <c r="B11" s="86">
        <v>40179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15.75" thickBot="1" x14ac:dyDescent="0.3"/>
    <row r="13" spans="1:14" ht="15" customHeight="1" x14ac:dyDescent="0.25">
      <c r="A13" s="93" t="s">
        <v>3</v>
      </c>
      <c r="B13" s="89" t="s">
        <v>14</v>
      </c>
      <c r="C13" s="89" t="s">
        <v>15</v>
      </c>
      <c r="D13" s="89" t="s">
        <v>16</v>
      </c>
      <c r="E13" s="89" t="s">
        <v>17</v>
      </c>
      <c r="F13" s="89" t="s">
        <v>18</v>
      </c>
      <c r="G13" s="88" t="s">
        <v>19</v>
      </c>
      <c r="H13" s="88"/>
      <c r="I13" s="89" t="s">
        <v>22</v>
      </c>
      <c r="J13" s="89" t="s">
        <v>23</v>
      </c>
      <c r="K13" s="89" t="s">
        <v>56</v>
      </c>
      <c r="L13" s="89" t="s">
        <v>24</v>
      </c>
      <c r="M13" s="91" t="s">
        <v>25</v>
      </c>
      <c r="N13" s="92"/>
    </row>
    <row r="14" spans="1:14" ht="15.75" thickBot="1" x14ac:dyDescent="0.3">
      <c r="A14" s="94"/>
      <c r="B14" s="90"/>
      <c r="C14" s="90"/>
      <c r="D14" s="90"/>
      <c r="E14" s="90"/>
      <c r="F14" s="90"/>
      <c r="G14" s="80" t="s">
        <v>20</v>
      </c>
      <c r="H14" s="80" t="s">
        <v>21</v>
      </c>
      <c r="I14" s="90"/>
      <c r="J14" s="90"/>
      <c r="K14" s="90"/>
      <c r="L14" s="90"/>
      <c r="M14" s="81" t="s">
        <v>26</v>
      </c>
      <c r="N14" s="82" t="s">
        <v>21</v>
      </c>
    </row>
    <row r="15" spans="1:14" x14ac:dyDescent="0.25">
      <c r="A15" s="53" t="s">
        <v>4</v>
      </c>
      <c r="B15" s="54">
        <v>500</v>
      </c>
      <c r="C15" s="54"/>
      <c r="D15" s="55">
        <f>Despesas!$F$15</f>
        <v>0.23500000000000004</v>
      </c>
      <c r="E15" s="56">
        <f>B15+C15+(F15*D15)</f>
        <v>758.5</v>
      </c>
      <c r="F15" s="54">
        <v>1100</v>
      </c>
      <c r="G15" s="56">
        <f>F15-E15</f>
        <v>341.5</v>
      </c>
      <c r="H15" s="55">
        <f>G15/F15</f>
        <v>0.31045454545454543</v>
      </c>
      <c r="I15" s="57">
        <v>10</v>
      </c>
      <c r="J15" s="56">
        <f>I15*E15</f>
        <v>7585</v>
      </c>
      <c r="K15" s="56">
        <f>I15*F15</f>
        <v>11000</v>
      </c>
      <c r="L15" s="58">
        <f t="shared" ref="L15:L24" si="0">K15/$K$25</f>
        <v>6.0823887199336464E-2</v>
      </c>
      <c r="M15" s="59">
        <f>F15/B15</f>
        <v>2.2000000000000002</v>
      </c>
      <c r="N15" s="60">
        <f>(M15-1)*100</f>
        <v>120.00000000000001</v>
      </c>
    </row>
    <row r="16" spans="1:14" x14ac:dyDescent="0.25">
      <c r="A16" s="47" t="s">
        <v>5</v>
      </c>
      <c r="B16" s="48">
        <v>600</v>
      </c>
      <c r="C16" s="48">
        <v>50</v>
      </c>
      <c r="D16" s="37">
        <f>Despesas!$F$15</f>
        <v>0.23500000000000004</v>
      </c>
      <c r="E16" s="38">
        <f t="shared" ref="E16:E24" si="1">B16+C16+(F16*D16)</f>
        <v>955.5</v>
      </c>
      <c r="F16" s="48">
        <v>1300</v>
      </c>
      <c r="G16" s="38">
        <f t="shared" ref="G16:G24" si="2">F16-E16</f>
        <v>344.5</v>
      </c>
      <c r="H16" s="37">
        <f>G16/F16</f>
        <v>0.26500000000000001</v>
      </c>
      <c r="I16" s="51">
        <v>15</v>
      </c>
      <c r="J16" s="38">
        <f t="shared" ref="J16:J24" si="3">I16*E16</f>
        <v>14332.5</v>
      </c>
      <c r="K16" s="38">
        <f t="shared" ref="K16:K24" si="4">I16*F16</f>
        <v>19500</v>
      </c>
      <c r="L16" s="39">
        <f t="shared" si="0"/>
        <v>0.10782416367155101</v>
      </c>
      <c r="M16" s="40">
        <f t="shared" ref="M16:M24" si="5">F16/B16</f>
        <v>2.1666666666666665</v>
      </c>
      <c r="N16" s="41">
        <f t="shared" ref="N16:N24" si="6">(M16-1)*100</f>
        <v>116.66666666666666</v>
      </c>
    </row>
    <row r="17" spans="1:14" x14ac:dyDescent="0.25">
      <c r="A17" s="47" t="s">
        <v>6</v>
      </c>
      <c r="B17" s="48">
        <v>200</v>
      </c>
      <c r="C17" s="48"/>
      <c r="D17" s="37">
        <f>Despesas!$F$15</f>
        <v>0.23500000000000004</v>
      </c>
      <c r="E17" s="38">
        <f t="shared" si="1"/>
        <v>305.75</v>
      </c>
      <c r="F17" s="48">
        <v>450</v>
      </c>
      <c r="G17" s="38">
        <f t="shared" si="2"/>
        <v>144.25</v>
      </c>
      <c r="H17" s="37">
        <f t="shared" ref="H17:H24" si="7">G17/F17</f>
        <v>0.32055555555555554</v>
      </c>
      <c r="I17" s="51">
        <v>20</v>
      </c>
      <c r="J17" s="38">
        <f t="shared" si="3"/>
        <v>6115</v>
      </c>
      <c r="K17" s="38">
        <f t="shared" si="4"/>
        <v>9000</v>
      </c>
      <c r="L17" s="39">
        <f t="shared" si="0"/>
        <v>4.9764998617638924E-2</v>
      </c>
      <c r="M17" s="40">
        <f t="shared" si="5"/>
        <v>2.25</v>
      </c>
      <c r="N17" s="41">
        <f t="shared" si="6"/>
        <v>125</v>
      </c>
    </row>
    <row r="18" spans="1:14" x14ac:dyDescent="0.25">
      <c r="A18" s="47" t="s">
        <v>7</v>
      </c>
      <c r="B18" s="48">
        <v>150</v>
      </c>
      <c r="C18" s="48"/>
      <c r="D18" s="37">
        <f>Despesas!$F$15</f>
        <v>0.23500000000000004</v>
      </c>
      <c r="E18" s="38">
        <f t="shared" si="1"/>
        <v>220.5</v>
      </c>
      <c r="F18" s="48">
        <v>300</v>
      </c>
      <c r="G18" s="38">
        <f t="shared" si="2"/>
        <v>79.5</v>
      </c>
      <c r="H18" s="37">
        <f t="shared" si="7"/>
        <v>0.26500000000000001</v>
      </c>
      <c r="I18" s="51">
        <v>25</v>
      </c>
      <c r="J18" s="38">
        <f t="shared" si="3"/>
        <v>5512.5</v>
      </c>
      <c r="K18" s="38">
        <f t="shared" si="4"/>
        <v>7500</v>
      </c>
      <c r="L18" s="39">
        <f t="shared" si="0"/>
        <v>4.1470832181365776E-2</v>
      </c>
      <c r="M18" s="40">
        <f t="shared" si="5"/>
        <v>2</v>
      </c>
      <c r="N18" s="41">
        <f t="shared" si="6"/>
        <v>100</v>
      </c>
    </row>
    <row r="19" spans="1:14" x14ac:dyDescent="0.25">
      <c r="A19" s="47" t="s">
        <v>8</v>
      </c>
      <c r="B19" s="48">
        <v>700</v>
      </c>
      <c r="C19" s="48"/>
      <c r="D19" s="37">
        <f>Despesas!$F$15</f>
        <v>0.23500000000000004</v>
      </c>
      <c r="E19" s="38">
        <f t="shared" si="1"/>
        <v>1076</v>
      </c>
      <c r="F19" s="48">
        <v>1600</v>
      </c>
      <c r="G19" s="38">
        <f t="shared" si="2"/>
        <v>524</v>
      </c>
      <c r="H19" s="37">
        <f t="shared" si="7"/>
        <v>0.32750000000000001</v>
      </c>
      <c r="I19" s="51">
        <v>5</v>
      </c>
      <c r="J19" s="38">
        <f t="shared" si="3"/>
        <v>5380</v>
      </c>
      <c r="K19" s="38">
        <f t="shared" si="4"/>
        <v>8000</v>
      </c>
      <c r="L19" s="39">
        <f t="shared" si="0"/>
        <v>4.4235554326790161E-2</v>
      </c>
      <c r="M19" s="40">
        <f t="shared" si="5"/>
        <v>2.2857142857142856</v>
      </c>
      <c r="N19" s="41">
        <f t="shared" si="6"/>
        <v>128.57142857142856</v>
      </c>
    </row>
    <row r="20" spans="1:14" x14ac:dyDescent="0.25">
      <c r="A20" s="47" t="s">
        <v>9</v>
      </c>
      <c r="B20" s="48">
        <v>700</v>
      </c>
      <c r="C20" s="48">
        <v>100</v>
      </c>
      <c r="D20" s="37">
        <f>Despesas!$F$15</f>
        <v>0.23500000000000004</v>
      </c>
      <c r="E20" s="38">
        <f t="shared" si="1"/>
        <v>1199.5</v>
      </c>
      <c r="F20" s="48">
        <v>1700</v>
      </c>
      <c r="G20" s="38">
        <f t="shared" si="2"/>
        <v>500.5</v>
      </c>
      <c r="H20" s="37">
        <f t="shared" si="7"/>
        <v>0.29441176470588237</v>
      </c>
      <c r="I20" s="51">
        <v>32</v>
      </c>
      <c r="J20" s="38">
        <f t="shared" si="3"/>
        <v>38384</v>
      </c>
      <c r="K20" s="38">
        <f t="shared" si="4"/>
        <v>54400</v>
      </c>
      <c r="L20" s="39">
        <f t="shared" si="0"/>
        <v>0.30080176942217307</v>
      </c>
      <c r="M20" s="40">
        <f t="shared" si="5"/>
        <v>2.4285714285714284</v>
      </c>
      <c r="N20" s="41">
        <f t="shared" si="6"/>
        <v>142.85714285714283</v>
      </c>
    </row>
    <row r="21" spans="1:14" x14ac:dyDescent="0.25">
      <c r="A21" s="47" t="s">
        <v>10</v>
      </c>
      <c r="B21" s="48">
        <v>600</v>
      </c>
      <c r="C21" s="48"/>
      <c r="D21" s="37">
        <f>Despesas!$F$15</f>
        <v>0.23500000000000004</v>
      </c>
      <c r="E21" s="38">
        <f t="shared" si="1"/>
        <v>882</v>
      </c>
      <c r="F21" s="48">
        <v>1200</v>
      </c>
      <c r="G21" s="38">
        <f t="shared" si="2"/>
        <v>318</v>
      </c>
      <c r="H21" s="37">
        <f t="shared" si="7"/>
        <v>0.26500000000000001</v>
      </c>
      <c r="I21" s="51">
        <v>26</v>
      </c>
      <c r="J21" s="38">
        <f t="shared" si="3"/>
        <v>22932</v>
      </c>
      <c r="K21" s="38">
        <f t="shared" si="4"/>
        <v>31200</v>
      </c>
      <c r="L21" s="39">
        <f t="shared" si="0"/>
        <v>0.17251866187448162</v>
      </c>
      <c r="M21" s="40">
        <f t="shared" si="5"/>
        <v>2</v>
      </c>
      <c r="N21" s="41">
        <f t="shared" si="6"/>
        <v>100</v>
      </c>
    </row>
    <row r="22" spans="1:14" x14ac:dyDescent="0.25">
      <c r="A22" s="47" t="s">
        <v>11</v>
      </c>
      <c r="B22" s="48">
        <v>500</v>
      </c>
      <c r="C22" s="48"/>
      <c r="D22" s="37">
        <f>Despesas!$F$15</f>
        <v>0.23500000000000004</v>
      </c>
      <c r="E22" s="38">
        <f t="shared" si="1"/>
        <v>735</v>
      </c>
      <c r="F22" s="48">
        <v>1000</v>
      </c>
      <c r="G22" s="38">
        <f t="shared" si="2"/>
        <v>265</v>
      </c>
      <c r="H22" s="37">
        <f t="shared" si="7"/>
        <v>0.26500000000000001</v>
      </c>
      <c r="I22" s="51">
        <v>21</v>
      </c>
      <c r="J22" s="38">
        <f t="shared" si="3"/>
        <v>15435</v>
      </c>
      <c r="K22" s="38">
        <f t="shared" si="4"/>
        <v>21000</v>
      </c>
      <c r="L22" s="39">
        <f t="shared" si="0"/>
        <v>0.11611833010782416</v>
      </c>
      <c r="M22" s="40">
        <f t="shared" si="5"/>
        <v>2</v>
      </c>
      <c r="N22" s="41">
        <f t="shared" si="6"/>
        <v>100</v>
      </c>
    </row>
    <row r="23" spans="1:14" x14ac:dyDescent="0.25">
      <c r="A23" s="47" t="s">
        <v>12</v>
      </c>
      <c r="B23" s="48">
        <v>300</v>
      </c>
      <c r="C23" s="48"/>
      <c r="D23" s="37">
        <f>Despesas!$F$15</f>
        <v>0.23500000000000004</v>
      </c>
      <c r="E23" s="38">
        <f t="shared" si="1"/>
        <v>464.5</v>
      </c>
      <c r="F23" s="48">
        <v>700</v>
      </c>
      <c r="G23" s="38">
        <f t="shared" si="2"/>
        <v>235.5</v>
      </c>
      <c r="H23" s="37">
        <f t="shared" si="7"/>
        <v>0.33642857142857141</v>
      </c>
      <c r="I23" s="51">
        <v>20</v>
      </c>
      <c r="J23" s="38">
        <f t="shared" si="3"/>
        <v>9290</v>
      </c>
      <c r="K23" s="38">
        <f t="shared" si="4"/>
        <v>14000</v>
      </c>
      <c r="L23" s="39">
        <f t="shared" si="0"/>
        <v>7.7412220071882781E-2</v>
      </c>
      <c r="M23" s="40">
        <f t="shared" si="5"/>
        <v>2.3333333333333335</v>
      </c>
      <c r="N23" s="41">
        <f t="shared" si="6"/>
        <v>133.33333333333334</v>
      </c>
    </row>
    <row r="24" spans="1:14" ht="15.75" thickBot="1" x14ac:dyDescent="0.3">
      <c r="A24" s="49" t="s">
        <v>13</v>
      </c>
      <c r="B24" s="50">
        <v>150</v>
      </c>
      <c r="C24" s="50"/>
      <c r="D24" s="42">
        <f>Despesas!$F$15</f>
        <v>0.23500000000000004</v>
      </c>
      <c r="E24" s="43">
        <f t="shared" si="1"/>
        <v>232.25</v>
      </c>
      <c r="F24" s="50">
        <v>350</v>
      </c>
      <c r="G24" s="43">
        <f t="shared" si="2"/>
        <v>117.75</v>
      </c>
      <c r="H24" s="42">
        <f t="shared" si="7"/>
        <v>0.33642857142857141</v>
      </c>
      <c r="I24" s="52">
        <v>15</v>
      </c>
      <c r="J24" s="43">
        <f t="shared" si="3"/>
        <v>3483.75</v>
      </c>
      <c r="K24" s="43">
        <f t="shared" si="4"/>
        <v>5250</v>
      </c>
      <c r="L24" s="44">
        <f t="shared" si="0"/>
        <v>2.902958252695604E-2</v>
      </c>
      <c r="M24" s="45">
        <f t="shared" si="5"/>
        <v>2.3333333333333335</v>
      </c>
      <c r="N24" s="46">
        <f t="shared" si="6"/>
        <v>133.33333333333334</v>
      </c>
    </row>
    <row r="25" spans="1:14" s="28" customFormat="1" ht="16.5" thickTop="1" thickBot="1" x14ac:dyDescent="0.3">
      <c r="A25" s="32" t="s">
        <v>53</v>
      </c>
      <c r="B25" s="33">
        <f>SUM(B15:B24)</f>
        <v>4400</v>
      </c>
      <c r="C25" s="33">
        <f>SUM(C15:C24)</f>
        <v>150</v>
      </c>
      <c r="D25" s="83"/>
      <c r="E25" s="33">
        <f>SUM(E15:E24)</f>
        <v>6829.5</v>
      </c>
      <c r="F25" s="33">
        <f>SUM(F15:F24)</f>
        <v>9700</v>
      </c>
      <c r="G25" s="33">
        <f>AVERAGE(G15:G24)</f>
        <v>287.05</v>
      </c>
      <c r="H25" s="34">
        <f>AVERAGE(H15:H24)</f>
        <v>0.29857790085731262</v>
      </c>
      <c r="I25" s="35">
        <f>SUM(I15:I24)</f>
        <v>189</v>
      </c>
      <c r="J25" s="33">
        <f>SUM(J15:J24)</f>
        <v>128449.75</v>
      </c>
      <c r="K25" s="33">
        <f>SUM(K15:K24)</f>
        <v>180850</v>
      </c>
      <c r="L25" s="36">
        <f>SUM(L15:L24)</f>
        <v>1</v>
      </c>
      <c r="M25" s="83"/>
      <c r="N25" s="84"/>
    </row>
    <row r="27" spans="1:14" ht="15.75" thickBot="1" x14ac:dyDescent="0.3"/>
    <row r="28" spans="1:14" x14ac:dyDescent="0.25">
      <c r="A28" s="74" t="s">
        <v>28</v>
      </c>
      <c r="B28" s="75"/>
      <c r="C28" s="61">
        <f>Despesas!C22</f>
        <v>13580</v>
      </c>
      <c r="D28" s="62"/>
      <c r="F28" s="74" t="s">
        <v>55</v>
      </c>
      <c r="G28" s="75"/>
      <c r="H28" s="67">
        <f>K25</f>
        <v>180850</v>
      </c>
      <c r="I28" s="68"/>
    </row>
    <row r="29" spans="1:14" x14ac:dyDescent="0.25">
      <c r="A29" s="76" t="s">
        <v>40</v>
      </c>
      <c r="B29" s="77"/>
      <c r="C29" s="63">
        <f>J25</f>
        <v>128449.75</v>
      </c>
      <c r="D29" s="64"/>
      <c r="F29" s="76" t="s">
        <v>54</v>
      </c>
      <c r="G29" s="77"/>
      <c r="H29" s="69">
        <f>H28-C28-C29</f>
        <v>38820.25</v>
      </c>
      <c r="I29" s="70"/>
      <c r="J29" s="73">
        <f>H29/H28</f>
        <v>0.21465440973182195</v>
      </c>
    </row>
    <row r="30" spans="1:14" ht="15.75" thickBot="1" x14ac:dyDescent="0.3">
      <c r="A30" s="78" t="s">
        <v>41</v>
      </c>
      <c r="B30" s="79"/>
      <c r="C30" s="65">
        <f>Despesas!F15</f>
        <v>0.23500000000000004</v>
      </c>
      <c r="D30" s="66"/>
      <c r="F30" s="78" t="s">
        <v>60</v>
      </c>
      <c r="G30" s="79"/>
      <c r="H30" s="71">
        <f>C28/(K25/J25)</f>
        <v>9645.2729057229753</v>
      </c>
      <c r="I30" s="72"/>
    </row>
  </sheetData>
  <mergeCells count="13">
    <mergeCell ref="C1:N4"/>
    <mergeCell ref="F13:F14"/>
    <mergeCell ref="A13:A14"/>
    <mergeCell ref="B13:B14"/>
    <mergeCell ref="C13:C14"/>
    <mergeCell ref="D13:D14"/>
    <mergeCell ref="E13:E14"/>
    <mergeCell ref="G13:H13"/>
    <mergeCell ref="I13:I14"/>
    <mergeCell ref="J13:J14"/>
    <mergeCell ref="L13:L14"/>
    <mergeCell ref="M13:N13"/>
    <mergeCell ref="K13:K14"/>
  </mergeCells>
  <pageMargins left="0.511811024" right="0.511811024" top="0.78740157499999996" bottom="0.78740157499999996" header="0.31496062000000002" footer="0.31496062000000002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K25"/>
  <sheetViews>
    <sheetView workbookViewId="0">
      <selection activeCell="I12" sqref="I12"/>
    </sheetView>
  </sheetViews>
  <sheetFormatPr defaultRowHeight="15" x14ac:dyDescent="0.25"/>
  <cols>
    <col min="2" max="2" width="42" customWidth="1"/>
    <col min="3" max="3" width="14.85546875" customWidth="1"/>
    <col min="4" max="4" width="4.28515625" customWidth="1"/>
    <col min="5" max="5" width="15" customWidth="1"/>
    <col min="6" max="6" width="13.7109375" customWidth="1"/>
  </cols>
  <sheetData>
    <row r="1" spans="1:11" x14ac:dyDescent="0.25">
      <c r="A1" s="98" t="s">
        <v>62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</row>
    <row r="4" spans="1:1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21.75" thickBot="1" x14ac:dyDescent="0.4">
      <c r="B5" s="95" t="s">
        <v>49</v>
      </c>
      <c r="C5" s="95"/>
      <c r="D5" s="95"/>
      <c r="E5" s="95"/>
      <c r="F5" s="95"/>
    </row>
    <row r="6" spans="1:11" ht="16.5" thickTop="1" thickBot="1" x14ac:dyDescent="0.3"/>
    <row r="7" spans="1:11" ht="15.75" x14ac:dyDescent="0.25">
      <c r="B7" s="13" t="s">
        <v>49</v>
      </c>
      <c r="C7" s="14"/>
      <c r="E7" s="17" t="s">
        <v>41</v>
      </c>
      <c r="F7" s="18"/>
    </row>
    <row r="8" spans="1:11" ht="16.5" thickBot="1" x14ac:dyDescent="0.3">
      <c r="B8" s="15" t="s">
        <v>38</v>
      </c>
      <c r="C8" s="16" t="s">
        <v>39</v>
      </c>
      <c r="E8" s="19" t="s">
        <v>38</v>
      </c>
      <c r="F8" s="20" t="s">
        <v>39</v>
      </c>
    </row>
    <row r="9" spans="1:11" x14ac:dyDescent="0.25">
      <c r="B9" s="21" t="s">
        <v>52</v>
      </c>
      <c r="C9" s="24">
        <v>6000</v>
      </c>
      <c r="D9" s="1"/>
      <c r="E9" s="6" t="s">
        <v>42</v>
      </c>
      <c r="F9" s="9">
        <v>0.11</v>
      </c>
      <c r="G9" s="1"/>
    </row>
    <row r="10" spans="1:11" x14ac:dyDescent="0.25">
      <c r="B10" s="22" t="s">
        <v>29</v>
      </c>
      <c r="C10" s="25">
        <v>4000</v>
      </c>
      <c r="D10" s="1"/>
      <c r="E10" s="3" t="s">
        <v>43</v>
      </c>
      <c r="F10" s="10">
        <v>0.02</v>
      </c>
      <c r="G10" s="1"/>
    </row>
    <row r="11" spans="1:11" x14ac:dyDescent="0.25">
      <c r="B11" s="22" t="s">
        <v>30</v>
      </c>
      <c r="C11" s="25">
        <v>500</v>
      </c>
      <c r="D11" s="1"/>
      <c r="E11" s="4" t="s">
        <v>44</v>
      </c>
      <c r="F11" s="10">
        <v>0.01</v>
      </c>
      <c r="G11" s="1"/>
    </row>
    <row r="12" spans="1:11" x14ac:dyDescent="0.25">
      <c r="B12" s="22" t="s">
        <v>57</v>
      </c>
      <c r="C12" s="25">
        <v>300</v>
      </c>
      <c r="D12" s="1"/>
      <c r="E12" s="4" t="s">
        <v>45</v>
      </c>
      <c r="F12" s="10">
        <v>0.03</v>
      </c>
      <c r="G12" s="1"/>
    </row>
    <row r="13" spans="1:11" x14ac:dyDescent="0.25">
      <c r="B13" s="22" t="s">
        <v>31</v>
      </c>
      <c r="C13" s="25">
        <v>150</v>
      </c>
      <c r="D13" s="1"/>
      <c r="E13" s="4" t="s">
        <v>46</v>
      </c>
      <c r="F13" s="10">
        <v>0.05</v>
      </c>
      <c r="G13" s="1"/>
    </row>
    <row r="14" spans="1:11" ht="15.75" thickBot="1" x14ac:dyDescent="0.3">
      <c r="B14" s="22" t="s">
        <v>32</v>
      </c>
      <c r="C14" s="25">
        <v>80</v>
      </c>
      <c r="D14" s="1"/>
      <c r="E14" s="5" t="s">
        <v>47</v>
      </c>
      <c r="F14" s="11">
        <v>1.4999999999999999E-2</v>
      </c>
      <c r="G14" s="1"/>
    </row>
    <row r="15" spans="1:11" ht="16.5" thickTop="1" thickBot="1" x14ac:dyDescent="0.3">
      <c r="B15" s="22" t="s">
        <v>33</v>
      </c>
      <c r="C15" s="25">
        <v>500</v>
      </c>
      <c r="D15" s="1"/>
      <c r="E15" s="7" t="s">
        <v>48</v>
      </c>
      <c r="F15" s="8">
        <f>SUM(F9:F14)</f>
        <v>0.23500000000000004</v>
      </c>
      <c r="G15" s="1"/>
    </row>
    <row r="16" spans="1:11" x14ac:dyDescent="0.25">
      <c r="B16" s="22" t="s">
        <v>34</v>
      </c>
      <c r="C16" s="25">
        <v>300</v>
      </c>
      <c r="D16" s="1"/>
      <c r="G16" s="1"/>
    </row>
    <row r="17" spans="2:7" x14ac:dyDescent="0.25">
      <c r="B17" s="22" t="s">
        <v>37</v>
      </c>
      <c r="C17" s="25">
        <v>500</v>
      </c>
      <c r="D17" s="1"/>
      <c r="E17" s="1"/>
      <c r="F17" s="1"/>
      <c r="G17" s="1"/>
    </row>
    <row r="18" spans="2:7" x14ac:dyDescent="0.25">
      <c r="B18" s="22" t="s">
        <v>35</v>
      </c>
      <c r="C18" s="25">
        <v>300</v>
      </c>
      <c r="D18" s="1"/>
      <c r="E18" s="1"/>
      <c r="F18" s="1"/>
      <c r="G18" s="1"/>
    </row>
    <row r="19" spans="2:7" x14ac:dyDescent="0.25">
      <c r="B19" s="22" t="s">
        <v>36</v>
      </c>
      <c r="C19" s="25">
        <v>300</v>
      </c>
      <c r="D19" s="1"/>
      <c r="E19" s="1"/>
      <c r="F19" s="1"/>
      <c r="G19" s="1"/>
    </row>
    <row r="20" spans="2:7" x14ac:dyDescent="0.25">
      <c r="B20" s="22" t="s">
        <v>50</v>
      </c>
      <c r="C20" s="25">
        <v>150</v>
      </c>
      <c r="D20" s="1"/>
      <c r="E20" s="1"/>
      <c r="F20" s="1"/>
      <c r="G20" s="1"/>
    </row>
    <row r="21" spans="2:7" ht="15.75" thickBot="1" x14ac:dyDescent="0.3">
      <c r="B21" s="23" t="s">
        <v>51</v>
      </c>
      <c r="C21" s="26">
        <v>500</v>
      </c>
      <c r="D21" s="1"/>
      <c r="E21" s="1"/>
      <c r="F21" s="1"/>
      <c r="G21" s="1"/>
    </row>
    <row r="22" spans="2:7" ht="16.5" thickTop="1" thickBot="1" x14ac:dyDescent="0.3">
      <c r="B22" s="12" t="s">
        <v>27</v>
      </c>
      <c r="C22" s="27">
        <f>SUM(C9:C21)</f>
        <v>13580</v>
      </c>
      <c r="D22" s="1"/>
      <c r="E22" s="1"/>
      <c r="F22" s="1"/>
      <c r="G22" s="1"/>
    </row>
    <row r="23" spans="2:7" x14ac:dyDescent="0.25">
      <c r="E23" s="1"/>
    </row>
    <row r="24" spans="2:7" x14ac:dyDescent="0.25">
      <c r="B24" s="2"/>
    </row>
    <row r="25" spans="2:7" x14ac:dyDescent="0.25">
      <c r="B25" s="2"/>
    </row>
  </sheetData>
  <mergeCells count="2">
    <mergeCell ref="B5:F5"/>
    <mergeCell ref="A1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"/>
  <sheetViews>
    <sheetView zoomScaleNormal="100" workbookViewId="0">
      <selection activeCell="O39" sqref="O39"/>
    </sheetView>
  </sheetViews>
  <sheetFormatPr defaultRowHeight="15" x14ac:dyDescent="0.25"/>
  <cols>
    <col min="1" max="1" width="3.42578125" customWidth="1"/>
    <col min="8" max="8" width="9.140625" customWidth="1"/>
    <col min="9" max="9" width="3.140625" customWidth="1"/>
  </cols>
  <sheetData/>
  <printOptions horizontalCentered="1" verticalCentered="1"/>
  <pageMargins left="0.51181102362204722" right="0.51181102362204722" top="0.59055118110236227" bottom="0.59055118110236227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Início</vt:lpstr>
      <vt:lpstr>Custos</vt:lpstr>
      <vt:lpstr>Despesas</vt:lpstr>
      <vt:lpstr>gráficos</vt:lpstr>
      <vt:lpstr>Custos!Area_de_impressao</vt:lpstr>
      <vt:lpstr>Despesas!Area_de_impressao</vt:lpstr>
      <vt:lpstr>gráficos!Area_de_impressao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VipMart.com.br</dc:creator>
  <cp:lastModifiedBy>Comercial</cp:lastModifiedBy>
  <cp:lastPrinted>2010-07-12T17:37:00Z</cp:lastPrinted>
  <dcterms:created xsi:type="dcterms:W3CDTF">2010-07-12T12:25:57Z</dcterms:created>
  <dcterms:modified xsi:type="dcterms:W3CDTF">2020-10-26T22:51:57Z</dcterms:modified>
</cp:coreProperties>
</file>