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ustokerezi/Desktop/data-analytics/excel/Manufacturing+Downtime/"/>
    </mc:Choice>
  </mc:AlternateContent>
  <xr:revisionPtr revIDLastSave="0" documentId="13_ncr:1_{B33402B4-79E4-F446-85D0-8D7326C088CD}" xr6:coauthVersionLast="47" xr6:coauthVersionMax="47" xr10:uidLastSave="{00000000-0000-0000-0000-000000000000}"/>
  <bookViews>
    <workbookView xWindow="160" yWindow="660" windowWidth="28480" windowHeight="14820" xr2:uid="{8FF62ED8-A67E-423F-8325-F23DB684777C}"/>
  </bookViews>
  <sheets>
    <sheet name="Line productivity" sheetId="1" r:id="rId1"/>
    <sheet name="Products" sheetId="8" r:id="rId2"/>
    <sheet name="Downtime factors" sheetId="3" r:id="rId3"/>
    <sheet name="Line downtime" sheetId="2" r:id="rId4"/>
    <sheet name="Pivot Table" sheetId="10" r:id="rId5"/>
    <sheet name="Dashboard" sheetId="12" r:id="rId6"/>
  </sheets>
  <definedNames>
    <definedName name="_xlnm._FilterDatabase" localSheetId="2" hidden="1">'Downtime factors'!$A$1:$C$13</definedName>
    <definedName name="_xlnm._FilterDatabase" localSheetId="0" hidden="1">'Line productivity'!$A$1:$H$39</definedName>
    <definedName name="_xlchart.v1.0" hidden="1">'Downtime factors'!$K$2:$K$13</definedName>
    <definedName name="_xlchart.v1.1" hidden="1">'Downtime factors'!$L$1</definedName>
    <definedName name="_xlchart.v1.10" hidden="1">'Downtime factors'!$K$2:$K$13</definedName>
    <definedName name="_xlchart.v1.11" hidden="1">'Downtime factors'!$L$1</definedName>
    <definedName name="_xlchart.v1.12" hidden="1">'Downtime factors'!$L$2:$L$13</definedName>
    <definedName name="_xlchart.v1.13" hidden="1">'Downtime factors'!$M$1</definedName>
    <definedName name="_xlchart.v1.14" hidden="1">'Downtime factors'!$M$2:$M$13</definedName>
    <definedName name="_xlchart.v1.15" hidden="1">'Downtime factors'!$K$2:$K$13</definedName>
    <definedName name="_xlchart.v1.16" hidden="1">'Downtime factors'!$L$1</definedName>
    <definedName name="_xlchart.v1.17" hidden="1">'Downtime factors'!$L$2:$L$13</definedName>
    <definedName name="_xlchart.v1.18" hidden="1">'Downtime factors'!$M$1</definedName>
    <definedName name="_xlchart.v1.19" hidden="1">'Downtime factors'!$M$2:$M$13</definedName>
    <definedName name="_xlchart.v1.2" hidden="1">'Downtime factors'!$L$2:$L$13</definedName>
    <definedName name="_xlchart.v1.3" hidden="1">'Downtime factors'!$M$1</definedName>
    <definedName name="_xlchart.v1.4" hidden="1">'Downtime factors'!$M$2:$M$13</definedName>
    <definedName name="_xlchart.v1.5" hidden="1">'Downtime factors'!$K$2:$K$13</definedName>
    <definedName name="_xlchart.v1.6" hidden="1">'Downtime factors'!$L$1</definedName>
    <definedName name="_xlchart.v1.7" hidden="1">'Downtime factors'!$L$2:$L$13</definedName>
    <definedName name="_xlchart.v1.8" hidden="1">'Downtime factors'!$M$1</definedName>
    <definedName name="_xlchart.v1.9" hidden="1">'Downtime factors'!$M$2:$M$13</definedName>
  </definedNames>
  <calcPr calcId="191029"/>
  <pivotCaches>
    <pivotCache cacheId="123" r:id="rId7"/>
    <pivotCache cacheId="124" r:id="rId8"/>
    <pivotCache cacheId="125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4" i="12" l="1"/>
  <c r="O15" i="12"/>
  <c r="O16" i="12"/>
  <c r="O13" i="12"/>
  <c r="N14" i="12"/>
  <c r="N15" i="12"/>
  <c r="N16" i="12"/>
  <c r="N13" i="12"/>
  <c r="M14" i="12"/>
  <c r="M15" i="12"/>
  <c r="M16" i="12"/>
  <c r="M13" i="12"/>
  <c r="L13" i="12"/>
  <c r="L14" i="12"/>
  <c r="L15" i="12"/>
  <c r="L16" i="12"/>
  <c r="O4" i="2" l="1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3" i="2"/>
  <c r="O13" i="1"/>
  <c r="O14" i="1"/>
  <c r="O15" i="1"/>
  <c r="O12" i="1"/>
  <c r="D42" i="2" l="1"/>
  <c r="D5" i="3" s="1" a="1"/>
  <c r="D5" i="3" s="1"/>
  <c r="E42" i="2"/>
  <c r="D10" i="3" s="1" a="1"/>
  <c r="D10" i="3" s="1"/>
  <c r="F42" i="2"/>
  <c r="D4" i="3" s="1" a="1"/>
  <c r="D4" i="3" s="1"/>
  <c r="G42" i="2"/>
  <c r="D8" i="3" s="1" a="1"/>
  <c r="D8" i="3" s="1"/>
  <c r="H42" i="2"/>
  <c r="D2" i="3" s="1" a="1"/>
  <c r="D2" i="3" s="1"/>
  <c r="E9" i="3" s="1"/>
  <c r="I42" i="2"/>
  <c r="D3" i="3" s="1" a="1"/>
  <c r="D3" i="3" s="1"/>
  <c r="J42" i="2"/>
  <c r="D6" i="3" s="1" a="1"/>
  <c r="D6" i="3" s="1"/>
  <c r="K42" i="2"/>
  <c r="D12" i="3" s="1" a="1"/>
  <c r="D12" i="3" s="1"/>
  <c r="L42" i="2"/>
  <c r="D9" i="3" s="1" a="1"/>
  <c r="D9" i="3" s="1"/>
  <c r="M42" i="2"/>
  <c r="D11" i="3" s="1" a="1"/>
  <c r="D11" i="3" s="1"/>
  <c r="N42" i="2"/>
  <c r="D7" i="3" s="1" a="1"/>
  <c r="D7" i="3" s="1"/>
  <c r="C42" i="2"/>
  <c r="D13" i="3" s="1" a="1"/>
  <c r="D13" i="3" s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3" i="2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2" i="1"/>
  <c r="M12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2" i="1"/>
  <c r="E6" i="3" l="1"/>
  <c r="E13" i="3"/>
  <c r="E5" i="3"/>
  <c r="E11" i="3"/>
  <c r="E2" i="3"/>
  <c r="E3" i="3"/>
  <c r="E12" i="3"/>
  <c r="E4" i="3"/>
  <c r="E8" i="3"/>
  <c r="E10" i="3"/>
  <c r="E7" i="3"/>
  <c r="N14" i="1"/>
  <c r="M15" i="1"/>
  <c r="N15" i="1"/>
  <c r="N13" i="1"/>
  <c r="M14" i="1"/>
  <c r="N12" i="1"/>
  <c r="M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<sst xmlns="http://schemas.openxmlformats.org/spreadsheetml/2006/main" count="203" uniqueCount="61">
  <si>
    <t>Date</t>
  </si>
  <si>
    <t>Product</t>
  </si>
  <si>
    <t>Batch</t>
  </si>
  <si>
    <t>Operator</t>
  </si>
  <si>
    <t>Start Time</t>
  </si>
  <si>
    <t>End Time</t>
  </si>
  <si>
    <t>Factor</t>
  </si>
  <si>
    <t>Operator Error</t>
  </si>
  <si>
    <t>Batch change</t>
  </si>
  <si>
    <t>Machine adjustment</t>
  </si>
  <si>
    <t>Product spill</t>
  </si>
  <si>
    <t>Label switch</t>
  </si>
  <si>
    <t>Machine failure</t>
  </si>
  <si>
    <t>Batch coding error</t>
  </si>
  <si>
    <t>Inventory shortage</t>
  </si>
  <si>
    <t>Conveyor belt jam</t>
  </si>
  <si>
    <t>Other</t>
  </si>
  <si>
    <t>Emergency stop</t>
  </si>
  <si>
    <t>Calibration error</t>
  </si>
  <si>
    <t>Labeling error</t>
  </si>
  <si>
    <t>No</t>
  </si>
  <si>
    <t>Yes</t>
  </si>
  <si>
    <t>Description</t>
  </si>
  <si>
    <t>Downtime factor</t>
  </si>
  <si>
    <t>OR-600</t>
  </si>
  <si>
    <t>LE-600</t>
  </si>
  <si>
    <t>CO-600</t>
  </si>
  <si>
    <t>DC-600</t>
  </si>
  <si>
    <t>RB-600</t>
  </si>
  <si>
    <t>CO-2L</t>
  </si>
  <si>
    <t>Flavor</t>
  </si>
  <si>
    <t>Size</t>
  </si>
  <si>
    <t>Orange</t>
  </si>
  <si>
    <t>Lemon lime</t>
  </si>
  <si>
    <t>Cola</t>
  </si>
  <si>
    <t>Diet Cola</t>
  </si>
  <si>
    <t>Root Beer</t>
  </si>
  <si>
    <t>2 L</t>
  </si>
  <si>
    <t>600 ml</t>
  </si>
  <si>
    <t>Min batch time</t>
  </si>
  <si>
    <t>Charlie</t>
  </si>
  <si>
    <t>Dee</t>
  </si>
  <si>
    <t>Dennis</t>
  </si>
  <si>
    <t>Mac</t>
  </si>
  <si>
    <t>Batch Time</t>
  </si>
  <si>
    <t>Min Time</t>
  </si>
  <si>
    <t>Efficiency</t>
  </si>
  <si>
    <t>Downtime</t>
  </si>
  <si>
    <t>Total</t>
  </si>
  <si>
    <t>Column Labels</t>
  </si>
  <si>
    <t>Grand Total</t>
  </si>
  <si>
    <t>Row Labels</t>
  </si>
  <si>
    <t>Sum of Efficiency</t>
  </si>
  <si>
    <t>Total Min Time</t>
  </si>
  <si>
    <t>Total Batch Time</t>
  </si>
  <si>
    <t>Pareto</t>
  </si>
  <si>
    <t>Average of Efficiency</t>
  </si>
  <si>
    <t>Average Efficiency</t>
  </si>
  <si>
    <t>Sum of Downtime</t>
  </si>
  <si>
    <t>Cola Manufacturing Downtime Analysis</t>
  </si>
  <si>
    <t>Total Downtime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</si>
</sst>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[$]hh:mm;@" x16r2:formatCode16="[$-en-NG,1]hh:mm;@"/>
    <numFmt numFmtId="166" formatCode="0.0%"/>
  </numFmts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28"/>
      <color theme="0"/>
      <name val="Aptos Narrow (Body)"/>
    </font>
    <font>
      <sz val="11"/>
      <color theme="0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scheme val="minor"/>
    </font>
    <font>
      <sz val="14"/>
      <color theme="1"/>
      <name val="Aptos Narrow (Body)"/>
    </font>
    <font>
      <sz val="12"/>
      <color theme="0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2"/>
      <color theme="4"/>
      <name val="Aptos Narrow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8">
    <xf numFmtId="0" fontId="0" fillId="0" borderId="0" xfId="0"/>
    <xf numFmtId="164" fontId="0" fillId="0" borderId="0" xfId="0" applyNumberFormat="1"/>
    <xf numFmtId="0" fontId="1" fillId="2" borderId="0" xfId="0" applyFont="1" applyFill="1"/>
    <xf numFmtId="165" fontId="1" fillId="2" borderId="0" xfId="0" applyNumberFormat="1" applyFont="1" applyFill="1"/>
    <xf numFmtId="165" fontId="0" fillId="0" borderId="0" xfId="0" applyNumberFormat="1"/>
    <xf numFmtId="2" fontId="1" fillId="2" borderId="0" xfId="0" applyNumberFormat="1" applyFont="1" applyFill="1"/>
    <xf numFmtId="2" fontId="0" fillId="0" borderId="0" xfId="0" applyNumberFormat="1"/>
    <xf numFmtId="1" fontId="0" fillId="0" borderId="0" xfId="0" applyNumberFormat="1"/>
    <xf numFmtId="0" fontId="0" fillId="3" borderId="0" xfId="0" applyFill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0" fontId="0" fillId="0" borderId="0" xfId="1" applyNumberFormat="1" applyFont="1"/>
    <xf numFmtId="0" fontId="0" fillId="4" borderId="0" xfId="0" applyFill="1"/>
    <xf numFmtId="0" fontId="1" fillId="0" borderId="0" xfId="0" applyFont="1"/>
    <xf numFmtId="1" fontId="1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2" borderId="0" xfId="0" applyFont="1" applyFill="1" applyAlignment="1">
      <alignment horizontal="center"/>
    </xf>
    <xf numFmtId="0" fontId="4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10" fillId="2" borderId="0" xfId="0" applyFont="1" applyFill="1"/>
    <xf numFmtId="0" fontId="11" fillId="0" borderId="0" xfId="0" applyFont="1"/>
    <xf numFmtId="0" fontId="5" fillId="7" borderId="0" xfId="0" applyFont="1" applyFill="1"/>
    <xf numFmtId="0" fontId="9" fillId="7" borderId="0" xfId="0" applyNumberFormat="1" applyFont="1" applyFill="1"/>
    <xf numFmtId="0" fontId="5" fillId="6" borderId="0" xfId="0" applyFont="1" applyFill="1"/>
    <xf numFmtId="0" fontId="0" fillId="8" borderId="0" xfId="0" applyFont="1" applyFill="1"/>
  </cellXfs>
  <cellStyles count="2">
    <cellStyle name="Normal" xfId="0" builtinId="0"/>
    <cellStyle name="Per cent" xfId="1" builtinId="5"/>
  </cellStyles>
  <dxfs count="12">
    <dxf>
      <numFmt numFmtId="13" formatCode="0%"/>
    </dxf>
    <dxf>
      <numFmt numFmtId="13" formatCode="0%"/>
    </dxf>
    <dxf>
      <numFmt numFmtId="166" formatCode="0.0%"/>
    </dxf>
    <dxf>
      <numFmt numFmtId="0" formatCode="General"/>
    </dxf>
    <dxf>
      <numFmt numFmtId="13" formatCode="0%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mruColors>
      <color rgb="FFFF53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23/09/relationships/Python" Target="pytho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[Manufacturing_Line_Productivity.xlsx]Pivot Table!PivotTable3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chemeClr val="tx2">
                    <a:lumMod val="50000"/>
                    <a:lumOff val="50000"/>
                  </a:schemeClr>
                </a:solidFill>
              </a:rPr>
              <a:t>Overall</a:t>
            </a:r>
            <a:r>
              <a:rPr lang="en-US" sz="1800" b="1" baseline="0">
                <a:solidFill>
                  <a:schemeClr val="tx2">
                    <a:lumMod val="50000"/>
                    <a:lumOff val="50000"/>
                  </a:schemeClr>
                </a:solidFill>
              </a:rPr>
              <a:t> Line Efficiency (64%)</a:t>
            </a:r>
            <a:endParaRPr lang="en-US" sz="1800" b="1">
              <a:solidFill>
                <a:schemeClr val="tx2">
                  <a:lumMod val="50000"/>
                  <a:lumOff val="50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52400">
            <a:solidFill>
              <a:schemeClr val="accen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 w="152400">
            <a:solidFill>
              <a:schemeClr val="accent6"/>
            </a:solidFill>
            <a:miter lim="800000"/>
          </a:ln>
          <a:effectLst/>
        </c:spPr>
        <c:dLbl>
          <c:idx val="0"/>
          <c:layout>
            <c:manualLayout>
              <c:x val="3.3333333333333229E-2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>
              <a:lumMod val="60000"/>
              <a:lumOff val="40000"/>
            </a:schemeClr>
          </a:solidFill>
          <a:ln w="152400">
            <a:solidFill>
              <a:schemeClr val="accent6">
                <a:lumMod val="60000"/>
                <a:lumOff val="40000"/>
              </a:schemeClr>
            </a:solidFill>
            <a:miter lim="800000"/>
          </a:ln>
          <a:effectLst/>
        </c:spPr>
        <c:dLbl>
          <c:idx val="0"/>
          <c:layout>
            <c:manualLayout>
              <c:x val="2.7777777777777776E-2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C000"/>
          </a:solidFill>
          <a:ln w="152400">
            <a:solidFill>
              <a:srgbClr val="FFC000"/>
            </a:solidFill>
            <a:miter lim="800000"/>
          </a:ln>
          <a:effectLst/>
        </c:spPr>
        <c:dLbl>
          <c:idx val="0"/>
          <c:layout>
            <c:manualLayout>
              <c:x val="2.2222222222222223E-2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535A"/>
          </a:solidFill>
          <a:ln w="152400">
            <a:solidFill>
              <a:srgbClr val="FF535A"/>
            </a:solidFill>
            <a:miter lim="800000"/>
          </a:ln>
          <a:effectLst/>
        </c:spPr>
        <c:dLbl>
          <c:idx val="0"/>
          <c:layout>
            <c:manualLayout>
              <c:x val="2.2222222222222223E-2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Table'!$B$2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 w="152400">
              <a:solidFill>
                <a:schemeClr val="accent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35A"/>
              </a:solidFill>
              <a:ln w="152400">
                <a:solidFill>
                  <a:srgbClr val="FF535A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5-2AD3-A047-92A3-A9A785E33320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 w="152400">
                <a:solidFill>
                  <a:srgbClr val="FFC000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4-2AD3-A047-92A3-A9A785E33320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52400">
                <a:solidFill>
                  <a:schemeClr val="accent6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2-2AD3-A047-92A3-A9A785E33320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/>
              </a:solidFill>
              <a:ln w="152400">
                <a:solidFill>
                  <a:schemeClr val="accent6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3-2AD3-A047-92A3-A9A785E33320}"/>
              </c:ext>
            </c:extLst>
          </c:dPt>
          <c:dLbls>
            <c:dLbl>
              <c:idx val="0"/>
              <c:layout>
                <c:manualLayout>
                  <c:x val="2.2222222222222223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AD3-A047-92A3-A9A785E33320}"/>
                </c:ext>
              </c:extLst>
            </c:dLbl>
            <c:dLbl>
              <c:idx val="1"/>
              <c:layout>
                <c:manualLayout>
                  <c:x val="2.2222222222222223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AD3-A047-92A3-A9A785E33320}"/>
                </c:ext>
              </c:extLst>
            </c:dLbl>
            <c:dLbl>
              <c:idx val="2"/>
              <c:layout>
                <c:manualLayout>
                  <c:x val="2.7777777777777776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AD3-A047-92A3-A9A785E33320}"/>
                </c:ext>
              </c:extLst>
            </c:dLbl>
            <c:dLbl>
              <c:idx val="3"/>
              <c:layout>
                <c:manualLayout>
                  <c:x val="3.3333333333333229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AD3-A047-92A3-A9A785E3332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'Pivot Table'!$A$3:$A$7</c:f>
              <c:strCache>
                <c:ptCount val="4"/>
                <c:pt idx="0">
                  <c:v>Mac</c:v>
                </c:pt>
                <c:pt idx="1">
                  <c:v>Dennis</c:v>
                </c:pt>
                <c:pt idx="2">
                  <c:v>Dee</c:v>
                </c:pt>
                <c:pt idx="3">
                  <c:v>Charlie</c:v>
                </c:pt>
              </c:strCache>
            </c:strRef>
          </c:cat>
          <c:val>
            <c:numRef>
              <c:f>'Pivot Table'!$B$3:$B$7</c:f>
              <c:numCache>
                <c:formatCode>0%</c:formatCode>
                <c:ptCount val="4"/>
                <c:pt idx="0">
                  <c:v>0.60941176470588243</c:v>
                </c:pt>
                <c:pt idx="1">
                  <c:v>0.63170731707317074</c:v>
                </c:pt>
                <c:pt idx="2">
                  <c:v>0.64077669902912626</c:v>
                </c:pt>
                <c:pt idx="3">
                  <c:v>0.66839378238341973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D3-A047-92A3-A9A785E3332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94394255"/>
        <c:axId val="94395967"/>
      </c:barChart>
      <c:catAx>
        <c:axId val="943942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94395967"/>
        <c:crosses val="autoZero"/>
        <c:auto val="1"/>
        <c:lblAlgn val="ctr"/>
        <c:lblOffset val="100"/>
        <c:noMultiLvlLbl val="0"/>
      </c:catAx>
      <c:valAx>
        <c:axId val="94395967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94394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[Manufacturing_Line_Productivity.xlsx]Pivot Table!PivotTable3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chemeClr val="accent1"/>
                </a:solidFill>
              </a:rPr>
              <a:t>Overall</a:t>
            </a:r>
            <a:r>
              <a:rPr lang="en-US" sz="1800" b="1" baseline="0">
                <a:solidFill>
                  <a:schemeClr val="accent1"/>
                </a:solidFill>
              </a:rPr>
              <a:t> Line Efficiency (64%)</a:t>
            </a:r>
            <a:endParaRPr lang="en-US" sz="1800" b="1">
              <a:solidFill>
                <a:schemeClr val="accent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52400">
            <a:solidFill>
              <a:schemeClr val="accen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 w="152400">
            <a:solidFill>
              <a:schemeClr val="accent6"/>
            </a:solidFill>
            <a:miter lim="800000"/>
          </a:ln>
          <a:effectLst/>
        </c:spPr>
        <c:dLbl>
          <c:idx val="0"/>
          <c:layout>
            <c:manualLayout>
              <c:x val="3.3333333333333229E-2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>
              <a:lumMod val="60000"/>
              <a:lumOff val="40000"/>
            </a:schemeClr>
          </a:solidFill>
          <a:ln w="152400">
            <a:solidFill>
              <a:schemeClr val="accent6">
                <a:lumMod val="60000"/>
                <a:lumOff val="40000"/>
              </a:schemeClr>
            </a:solidFill>
            <a:miter lim="800000"/>
          </a:ln>
          <a:effectLst/>
        </c:spPr>
        <c:dLbl>
          <c:idx val="0"/>
          <c:layout>
            <c:manualLayout>
              <c:x val="2.7777777777777776E-2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C000"/>
          </a:solidFill>
          <a:ln w="152400">
            <a:solidFill>
              <a:srgbClr val="FFC000"/>
            </a:solidFill>
            <a:miter lim="800000"/>
          </a:ln>
          <a:effectLst/>
        </c:spPr>
        <c:dLbl>
          <c:idx val="0"/>
          <c:layout>
            <c:manualLayout>
              <c:x val="2.2222222222222223E-2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535A"/>
          </a:solidFill>
          <a:ln w="152400">
            <a:solidFill>
              <a:srgbClr val="FF535A"/>
            </a:solidFill>
            <a:miter lim="800000"/>
          </a:ln>
          <a:effectLst/>
        </c:spPr>
        <c:dLbl>
          <c:idx val="0"/>
          <c:layout>
            <c:manualLayout>
              <c:x val="2.2222222222222223E-2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52400">
            <a:solidFill>
              <a:schemeClr val="accen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FF535A"/>
          </a:solidFill>
          <a:ln w="152400">
            <a:solidFill>
              <a:srgbClr val="FF535A"/>
            </a:solidFill>
            <a:miter lim="800000"/>
          </a:ln>
          <a:effectLst/>
        </c:spPr>
        <c:dLbl>
          <c:idx val="0"/>
          <c:layout>
            <c:manualLayout>
              <c:x val="2.2222222222222223E-2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FFC000"/>
          </a:solidFill>
          <a:ln w="152400">
            <a:solidFill>
              <a:srgbClr val="FFC000"/>
            </a:solidFill>
            <a:miter lim="800000"/>
          </a:ln>
          <a:effectLst/>
        </c:spPr>
        <c:dLbl>
          <c:idx val="0"/>
          <c:layout>
            <c:manualLayout>
              <c:x val="2.2222222222222223E-2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>
              <a:lumMod val="60000"/>
              <a:lumOff val="40000"/>
            </a:schemeClr>
          </a:solidFill>
          <a:ln w="152400">
            <a:solidFill>
              <a:schemeClr val="accent6">
                <a:lumMod val="60000"/>
                <a:lumOff val="40000"/>
              </a:schemeClr>
            </a:solidFill>
            <a:miter lim="800000"/>
          </a:ln>
          <a:effectLst/>
        </c:spPr>
        <c:dLbl>
          <c:idx val="0"/>
          <c:layout>
            <c:manualLayout>
              <c:x val="2.7777777777777776E-2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6"/>
          </a:solidFill>
          <a:ln w="152400">
            <a:solidFill>
              <a:schemeClr val="accent6"/>
            </a:solidFill>
            <a:miter lim="800000"/>
          </a:ln>
          <a:effectLst/>
        </c:spPr>
        <c:dLbl>
          <c:idx val="0"/>
          <c:layout>
            <c:manualLayout>
              <c:x val="3.3333333333333229E-2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52400">
            <a:solidFill>
              <a:schemeClr val="accen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FF535A"/>
          </a:solidFill>
          <a:ln w="152400">
            <a:solidFill>
              <a:srgbClr val="FF535A"/>
            </a:solidFill>
            <a:miter lim="800000"/>
          </a:ln>
          <a:effectLst/>
        </c:spPr>
        <c:dLbl>
          <c:idx val="0"/>
          <c:layout>
            <c:manualLayout>
              <c:x val="2.2222222222222223E-2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6"/>
          </a:solidFill>
          <a:ln w="152400">
            <a:solidFill>
              <a:schemeClr val="accent6"/>
            </a:solidFill>
            <a:miter lim="800000"/>
          </a:ln>
          <a:effectLst/>
        </c:spPr>
        <c:dLbl>
          <c:idx val="0"/>
          <c:layout>
            <c:manualLayout>
              <c:x val="2.2222222222222223E-2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6"/>
          </a:solidFill>
          <a:ln w="152400">
            <a:solidFill>
              <a:schemeClr val="accent6"/>
            </a:solidFill>
            <a:miter lim="800000"/>
          </a:ln>
          <a:effectLst/>
        </c:spPr>
        <c:dLbl>
          <c:idx val="0"/>
          <c:layout>
            <c:manualLayout>
              <c:x val="2.7777777777777776E-2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6"/>
          </a:solidFill>
          <a:ln w="152400">
            <a:solidFill>
              <a:schemeClr val="accent6"/>
            </a:solidFill>
            <a:miter lim="800000"/>
          </a:ln>
          <a:effectLst/>
        </c:spPr>
        <c:dLbl>
          <c:idx val="0"/>
          <c:layout>
            <c:manualLayout>
              <c:x val="3.3333333333333229E-2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Table'!$B$2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 w="152400">
              <a:solidFill>
                <a:schemeClr val="accent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35A"/>
              </a:solidFill>
              <a:ln w="152400">
                <a:solidFill>
                  <a:srgbClr val="FF535A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1-E9C4-144E-B640-E75106A1743B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/>
              </a:solidFill>
              <a:ln w="152400">
                <a:solidFill>
                  <a:schemeClr val="accent6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3-E9C4-144E-B640-E75106A1743B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 w="152400">
                <a:solidFill>
                  <a:schemeClr val="accent6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5-E9C4-144E-B640-E75106A1743B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/>
              </a:solidFill>
              <a:ln w="152400">
                <a:solidFill>
                  <a:schemeClr val="accent6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7-E9C4-144E-B640-E75106A1743B}"/>
              </c:ext>
            </c:extLst>
          </c:dPt>
          <c:dLbls>
            <c:dLbl>
              <c:idx val="0"/>
              <c:layout>
                <c:manualLayout>
                  <c:x val="2.2222222222222223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9C4-144E-B640-E75106A1743B}"/>
                </c:ext>
              </c:extLst>
            </c:dLbl>
            <c:dLbl>
              <c:idx val="1"/>
              <c:layout>
                <c:manualLayout>
                  <c:x val="2.2222222222222223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9C4-144E-B640-E75106A1743B}"/>
                </c:ext>
              </c:extLst>
            </c:dLbl>
            <c:dLbl>
              <c:idx val="2"/>
              <c:layout>
                <c:manualLayout>
                  <c:x val="2.7777777777777776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9C4-144E-B640-E75106A1743B}"/>
                </c:ext>
              </c:extLst>
            </c:dLbl>
            <c:dLbl>
              <c:idx val="3"/>
              <c:layout>
                <c:manualLayout>
                  <c:x val="3.3333333333333229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9C4-144E-B640-E75106A1743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'Pivot Table'!$A$3:$A$7</c:f>
              <c:strCache>
                <c:ptCount val="4"/>
                <c:pt idx="0">
                  <c:v>Mac</c:v>
                </c:pt>
                <c:pt idx="1">
                  <c:v>Dennis</c:v>
                </c:pt>
                <c:pt idx="2">
                  <c:v>Dee</c:v>
                </c:pt>
                <c:pt idx="3">
                  <c:v>Charlie</c:v>
                </c:pt>
              </c:strCache>
            </c:strRef>
          </c:cat>
          <c:val>
            <c:numRef>
              <c:f>'Pivot Table'!$B$3:$B$7</c:f>
              <c:numCache>
                <c:formatCode>0%</c:formatCode>
                <c:ptCount val="4"/>
                <c:pt idx="0">
                  <c:v>0.60941176470588243</c:v>
                </c:pt>
                <c:pt idx="1">
                  <c:v>0.63170731707317074</c:v>
                </c:pt>
                <c:pt idx="2">
                  <c:v>0.64077669902912626</c:v>
                </c:pt>
                <c:pt idx="3">
                  <c:v>0.66839378238341973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9C4-144E-B640-E75106A1743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94394255"/>
        <c:axId val="94395967"/>
      </c:barChart>
      <c:catAx>
        <c:axId val="943942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94395967"/>
        <c:crosses val="autoZero"/>
        <c:auto val="1"/>
        <c:lblAlgn val="ctr"/>
        <c:lblOffset val="100"/>
        <c:noMultiLvlLbl val="0"/>
      </c:catAx>
      <c:valAx>
        <c:axId val="94395967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94394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</cx:chartData>
  <cx:chart>
    <cx:title pos="t" align="ctr" overlay="0"/>
    <cx:plotArea>
      <cx:plotAreaRegion>
        <cx:series layoutId="clusteredColumn" uniqueId="{1A01D1CE-93CB-BD40-B308-CBD553A60526}" formatIdx="0">
          <cx:tx>
            <cx:txData>
              <cx:f>_xlchart.v1.1</cx:f>
              <cx:v>Downtime</cx:v>
            </cx:txData>
          </cx:tx>
          <cx:dataPt idx="0">
            <cx:spPr>
              <a:solidFill>
                <a:srgbClr val="FF535A"/>
              </a:solidFill>
            </cx:spPr>
          </cx:dataPt>
          <cx:dataPt idx="1">
            <cx:spPr>
              <a:solidFill>
                <a:srgbClr val="FF535A"/>
              </a:solidFill>
            </cx:spPr>
          </cx:dataPt>
          <cx:dataPt idx="2">
            <cx:spPr>
              <a:solidFill>
                <a:srgbClr val="FF535A"/>
              </a:solidFill>
            </cx:spPr>
          </cx:dataPt>
          <cx:dataPt idx="3">
            <cx:spPr>
              <a:solidFill>
                <a:srgbClr val="FF535A"/>
              </a:solidFill>
            </cx:spPr>
          </cx:dataPt>
          <cx:dataPt idx="4">
            <cx:spPr>
              <a:solidFill>
                <a:srgbClr val="FF535A"/>
              </a:solidFill>
            </cx:spPr>
          </cx:dataPt>
          <cx:dataPt idx="5">
            <cx:spPr>
              <a:solidFill>
                <a:srgbClr val="E8E8E8"/>
              </a:solidFill>
            </cx:spPr>
          </cx:dataPt>
          <cx:dataPt idx="6">
            <cx:spPr>
              <a:solidFill>
                <a:srgbClr val="E8E8E8"/>
              </a:solidFill>
            </cx:spPr>
          </cx:dataPt>
          <cx:dataPt idx="7">
            <cx:spPr>
              <a:solidFill>
                <a:srgbClr val="E8E8E8"/>
              </a:solidFill>
            </cx:spPr>
          </cx:dataPt>
          <cx:dataPt idx="8">
            <cx:spPr>
              <a:solidFill>
                <a:srgbClr val="E8E8E8"/>
              </a:solidFill>
            </cx:spPr>
          </cx:dataPt>
          <cx:dataPt idx="9">
            <cx:spPr>
              <a:solidFill>
                <a:srgbClr val="E8E8E8"/>
              </a:solidFill>
            </cx:spPr>
          </cx:dataPt>
          <cx:dataPt idx="10">
            <cx:spPr>
              <a:solidFill>
                <a:srgbClr val="E8E8E8"/>
              </a:solidFill>
            </cx:spPr>
          </cx:dataPt>
          <cx:dataLabels pos="inEnd"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73C5A71A-F02C-6048-9DB3-60DFDC9638DF}" formatIdx="1">
          <cx:spPr>
            <a:ln>
              <a:solidFill>
                <a:schemeClr val="accent2"/>
              </a:solidFill>
            </a:ln>
          </cx:spPr>
          <cx:axisId val="2"/>
        </cx:series>
        <cx:series layoutId="clusteredColumn" hidden="1" uniqueId="{8C9D2BAF-9E2A-1249-BD83-248E1E9167AE}" formatIdx="2">
          <cx:tx>
            <cx:txData>
              <cx:f>_xlchart.v1.3</cx:f>
              <cx:v>Pareto</cx:v>
            </cx:txData>
          </cx:tx>
          <cx:dataLabels/>
          <cx:dataId val="1"/>
          <cx:layoutPr>
            <cx:aggregation/>
          </cx:layoutPr>
          <cx:axisId val="1"/>
        </cx:series>
        <cx:series layoutId="paretoLine" ownerIdx="2" uniqueId="{F97D498C-54F9-AA43-B91B-45F151DD4499}" formatIdx="3">
          <cx:axisId val="2"/>
        </cx:series>
      </cx:plotAreaRegion>
      <cx:axis id="0">
        <cx:catScaling gapWidth="0"/>
        <cx:tickLabels/>
      </cx:axis>
      <cx:axis id="1" hidden="1">
        <cx:valScaling/>
        <cx:title>
          <cx:tx>
            <cx:txData>
              <cx:v>Downtime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GB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Downtime</a:t>
              </a:r>
            </a:p>
          </cx:txPr>
        </cx:title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val">
        <cx:f>_xlchart.v1.17</cx:f>
      </cx:numDim>
    </cx:data>
    <cx:data id="1">
      <cx:strDim type="cat">
        <cx:f>_xlchart.v1.15</cx:f>
      </cx:strDim>
      <cx:numDim type="val">
        <cx:f>_xlchart.v1.19</cx:f>
      </cx:numDim>
    </cx:data>
  </cx:chartData>
  <cx:chart>
    <cx:title pos="t" align="ctr" overlay="0">
      <cx:tx>
        <cx:txData>
          <cx:v>Top 5 Factors Contributing to 80% Downtime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600" b="1" i="0" u="none" strike="noStrike" baseline="0">
              <a:solidFill>
                <a:schemeClr val="accent1"/>
              </a:solidFill>
              <a:latin typeface="Aptos Narrow" panose="02110004020202020204"/>
            </a:rPr>
            <a:t>Top 5 Factors Contributing to 80% Downtime</a:t>
          </a:r>
        </a:p>
      </cx:txPr>
    </cx:title>
    <cx:plotArea>
      <cx:plotAreaRegion>
        <cx:series layoutId="clusteredColumn" uniqueId="{1A01D1CE-93CB-BD40-B308-CBD553A60526}" formatIdx="0">
          <cx:tx>
            <cx:txData>
              <cx:f>_xlchart.v1.16</cx:f>
              <cx:v>Downtime</cx:v>
            </cx:txData>
          </cx:tx>
          <cx:dataPt idx="0">
            <cx:spPr>
              <a:solidFill>
                <a:srgbClr val="FF535A"/>
              </a:solidFill>
            </cx:spPr>
          </cx:dataPt>
          <cx:dataPt idx="1">
            <cx:spPr>
              <a:solidFill>
                <a:srgbClr val="FF535A"/>
              </a:solidFill>
            </cx:spPr>
          </cx:dataPt>
          <cx:dataPt idx="2">
            <cx:spPr>
              <a:solidFill>
                <a:srgbClr val="FF535A"/>
              </a:solidFill>
            </cx:spPr>
          </cx:dataPt>
          <cx:dataPt idx="3">
            <cx:spPr>
              <a:solidFill>
                <a:srgbClr val="FF535A"/>
              </a:solidFill>
            </cx:spPr>
          </cx:dataPt>
          <cx:dataPt idx="4">
            <cx:spPr>
              <a:solidFill>
                <a:srgbClr val="FF535A"/>
              </a:solidFill>
            </cx:spPr>
          </cx:dataPt>
          <cx:dataPt idx="5">
            <cx:spPr>
              <a:solidFill>
                <a:srgbClr val="E8E8E8"/>
              </a:solidFill>
            </cx:spPr>
          </cx:dataPt>
          <cx:dataPt idx="6">
            <cx:spPr>
              <a:solidFill>
                <a:srgbClr val="E8E8E8"/>
              </a:solidFill>
            </cx:spPr>
          </cx:dataPt>
          <cx:dataPt idx="7">
            <cx:spPr>
              <a:solidFill>
                <a:srgbClr val="E8E8E8"/>
              </a:solidFill>
            </cx:spPr>
          </cx:dataPt>
          <cx:dataPt idx="8">
            <cx:spPr>
              <a:solidFill>
                <a:srgbClr val="E8E8E8"/>
              </a:solidFill>
            </cx:spPr>
          </cx:dataPt>
          <cx:dataPt idx="9">
            <cx:spPr>
              <a:solidFill>
                <a:srgbClr val="E8E8E8"/>
              </a:solidFill>
            </cx:spPr>
          </cx:dataPt>
          <cx:dataPt idx="10">
            <cx:spPr>
              <a:solidFill>
                <a:srgbClr val="E8E8E8"/>
              </a:solidFill>
            </cx:spPr>
          </cx:dataPt>
          <cx:dataLabels pos="inEnd"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73C5A71A-F02C-6048-9DB3-60DFDC9638DF}" formatIdx="1">
          <cx:spPr>
            <a:ln>
              <a:solidFill>
                <a:schemeClr val="accent2"/>
              </a:solidFill>
            </a:ln>
          </cx:spPr>
          <cx:axisId val="2"/>
        </cx:series>
        <cx:series layoutId="clusteredColumn" hidden="1" uniqueId="{8C9D2BAF-9E2A-1249-BD83-248E1E9167AE}" formatIdx="2">
          <cx:tx>
            <cx:txData>
              <cx:f>_xlchart.v1.18</cx:f>
              <cx:v>Pareto</cx:v>
            </cx:txData>
          </cx:tx>
          <cx:dataLabels/>
          <cx:dataId val="1"/>
          <cx:layoutPr>
            <cx:aggregation/>
          </cx:layoutPr>
          <cx:axisId val="1"/>
        </cx:series>
        <cx:series layoutId="paretoLine" ownerIdx="2" uniqueId="{F97D498C-54F9-AA43-B91B-45F151DD4499}" formatIdx="3">
          <cx:axisId val="2"/>
        </cx:series>
      </cx:plotAreaRegion>
      <cx:axis id="0">
        <cx:catScaling gapWidth="0"/>
        <cx:tickLabels/>
      </cx:axis>
      <cx:axis id="1" hidden="1">
        <cx:valScaling/>
        <cx:title>
          <cx:tx>
            <cx:txData>
              <cx:v>Downtime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GB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Downtime</a:t>
              </a:r>
            </a:p>
          </cx:txPr>
        </cx:title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14</xdr:row>
      <xdr:rowOff>63500</xdr:rowOff>
    </xdr:from>
    <xdr:to>
      <xdr:col>14</xdr:col>
      <xdr:colOff>50800</xdr:colOff>
      <xdr:row>33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44EC4573-6689-9E94-8F66-05D49DF5341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13400" y="2730500"/>
              <a:ext cx="5867400" cy="3632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1</xdr:row>
      <xdr:rowOff>57150</xdr:rowOff>
    </xdr:from>
    <xdr:to>
      <xdr:col>14</xdr:col>
      <xdr:colOff>749300</xdr:colOff>
      <xdr:row>15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DE529C-6D7C-51D7-4CEA-8E4918EB9C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12700</xdr:rowOff>
    </xdr:from>
    <xdr:to>
      <xdr:col>4</xdr:col>
      <xdr:colOff>88900</xdr:colOff>
      <xdr:row>26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842997-0723-F941-9944-7F1024FB08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152400</xdr:colOff>
      <xdr:row>9</xdr:row>
      <xdr:rowOff>12700</xdr:rowOff>
    </xdr:from>
    <xdr:to>
      <xdr:col>9</xdr:col>
      <xdr:colOff>0</xdr:colOff>
      <xdr:row>26</xdr:row>
      <xdr:rowOff>25400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D97BB3A-91A8-384D-9B61-51BD8C131E5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27600" y="1727200"/>
              <a:ext cx="4838700" cy="3302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38100</xdr:colOff>
      <xdr:row>18</xdr:row>
      <xdr:rowOff>76200</xdr:rowOff>
    </xdr:from>
    <xdr:to>
      <xdr:col>15</xdr:col>
      <xdr:colOff>0</xdr:colOff>
      <xdr:row>26</xdr:row>
      <xdr:rowOff>88900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E5667C7-4150-2E9C-CC60-AB956C65D403}"/>
            </a:ext>
          </a:extLst>
        </xdr:cNvPr>
        <xdr:cNvSpPr/>
      </xdr:nvSpPr>
      <xdr:spPr>
        <a:xfrm>
          <a:off x="10033000" y="3568700"/>
          <a:ext cx="6324600" cy="15875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25400</xdr:colOff>
      <xdr:row>5</xdr:row>
      <xdr:rowOff>63500</xdr:rowOff>
    </xdr:from>
    <xdr:to>
      <xdr:col>14</xdr:col>
      <xdr:colOff>1358900</xdr:colOff>
      <xdr:row>9</xdr:row>
      <xdr:rowOff>101600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3ECB64D-CE1E-3EAD-AF93-7E5C2035DE0C}"/>
            </a:ext>
          </a:extLst>
        </xdr:cNvPr>
        <xdr:cNvSpPr/>
      </xdr:nvSpPr>
      <xdr:spPr>
        <a:xfrm>
          <a:off x="10020300" y="1016000"/>
          <a:ext cx="6311900" cy="800100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177800</xdr:colOff>
      <xdr:row>5</xdr:row>
      <xdr:rowOff>177800</xdr:rowOff>
    </xdr:from>
    <xdr:to>
      <xdr:col>14</xdr:col>
      <xdr:colOff>1219200</xdr:colOff>
      <xdr:row>9</xdr:row>
      <xdr:rowOff>12700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319DBA1-8124-4F4C-2462-B5AA7CD86FBB}"/>
            </a:ext>
          </a:extLst>
        </xdr:cNvPr>
        <xdr:cNvSpPr txBox="1"/>
      </xdr:nvSpPr>
      <xdr:spPr>
        <a:xfrm>
          <a:off x="10172700" y="1130300"/>
          <a:ext cx="6019800" cy="596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 b="1">
              <a:solidFill>
                <a:schemeClr val="bg1"/>
              </a:solidFill>
            </a:rPr>
            <a:t>3 main Downtime</a:t>
          </a:r>
          <a:r>
            <a:rPr lang="en-GB" sz="1600" b="1" baseline="0">
              <a:solidFill>
                <a:schemeClr val="bg1"/>
              </a:solidFill>
            </a:rPr>
            <a:t> factors are due to Operator error</a:t>
          </a:r>
        </a:p>
        <a:p>
          <a:r>
            <a:rPr lang="en-GB" sz="1400" b="0" baseline="0">
              <a:solidFill>
                <a:schemeClr val="bg1">
                  <a:lumMod val="85000"/>
                </a:schemeClr>
              </a:solidFill>
            </a:rPr>
            <a:t>key focus should be on Machine Adjustment and Batch change</a:t>
          </a:r>
          <a:endParaRPr lang="en-GB" sz="1400" b="0">
            <a:solidFill>
              <a:schemeClr val="bg1">
                <a:lumMod val="85000"/>
              </a:schemeClr>
            </a:solidFill>
          </a:endParaRPr>
        </a:p>
      </xdr:txBody>
    </xdr:sp>
    <xdr:clientData/>
  </xdr:twoCellAnchor>
  <xdr:twoCellAnchor>
    <xdr:from>
      <xdr:col>10</xdr:col>
      <xdr:colOff>127000</xdr:colOff>
      <xdr:row>19</xdr:row>
      <xdr:rowOff>25400</xdr:rowOff>
    </xdr:from>
    <xdr:to>
      <xdr:col>14</xdr:col>
      <xdr:colOff>1320800</xdr:colOff>
      <xdr:row>26</xdr:row>
      <xdr:rowOff>50800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7047063-4E47-F00A-98E0-5F93E7ED30E1}"/>
            </a:ext>
          </a:extLst>
        </xdr:cNvPr>
        <xdr:cNvSpPr txBox="1"/>
      </xdr:nvSpPr>
      <xdr:spPr>
        <a:xfrm>
          <a:off x="10121900" y="3708400"/>
          <a:ext cx="6172200" cy="1409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800" b="1">
              <a:solidFill>
                <a:schemeClr val="accent1"/>
              </a:solidFill>
            </a:rPr>
            <a:t>Recommendation:</a:t>
          </a:r>
        </a:p>
        <a:p>
          <a:r>
            <a:rPr lang="en-GB" sz="1400" b="0">
              <a:solidFill>
                <a:schemeClr val="accent1"/>
              </a:solidFill>
            </a:rPr>
            <a:t>1. Provide</a:t>
          </a:r>
          <a:r>
            <a:rPr lang="en-GB" sz="1400" b="0" baseline="0">
              <a:solidFill>
                <a:schemeClr val="accent1"/>
              </a:solidFill>
            </a:rPr>
            <a:t> special training on Machine adjustments for all operators to improve line efficiency.</a:t>
          </a:r>
        </a:p>
        <a:p>
          <a:r>
            <a:rPr lang="en-GB" sz="1400" b="0" baseline="0">
              <a:solidFill>
                <a:schemeClr val="accent1"/>
              </a:solidFill>
            </a:rPr>
            <a:t>2. More attention should be given to the top 5 factors contributing th downtime.</a:t>
          </a:r>
        </a:p>
        <a:p>
          <a:r>
            <a:rPr lang="en-GB" sz="1400" b="0" baseline="0">
              <a:solidFill>
                <a:schemeClr val="accent1"/>
              </a:solidFill>
            </a:rPr>
            <a:t>3. special Batch change training should be given to Mac </a:t>
          </a:r>
          <a:endParaRPr lang="en-GB" sz="1400" b="0">
            <a:solidFill>
              <a:schemeClr val="accent1"/>
            </a:solidFill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rust Okerezi" refreshedDate="45757.726788425927" createdVersion="8" refreshedVersion="8" minRefreshableVersion="3" recordCount="12" xr:uid="{AA571CFA-784A-464F-9CEA-CD9824756F50}">
  <cacheSource type="worksheet">
    <worksheetSource name="Downtime_Factors"/>
  </cacheSource>
  <cacheFields count="5">
    <cacheField name="Factor" numFmtId="0">
      <sharedItems containsSemiMixedTypes="0" containsString="0" containsNumber="1" containsInteger="1" minValue="1" maxValue="12"/>
    </cacheField>
    <cacheField name="Description" numFmtId="0">
      <sharedItems count="12">
        <s v="Machine adjustment"/>
        <s v="Machine failure"/>
        <s v="Inventory shortage"/>
        <s v="Batch change"/>
        <s v="Batch coding error"/>
        <s v="Other"/>
        <s v="Product spill"/>
        <s v="Calibration error"/>
        <s v="Labeling error"/>
        <s v="Label switch"/>
        <s v="Conveyor belt jam"/>
        <s v="Emergency stop"/>
      </sharedItems>
    </cacheField>
    <cacheField name="Operator Error" numFmtId="0">
      <sharedItems/>
    </cacheField>
    <cacheField name="Downtime" numFmtId="1">
      <sharedItems containsSemiMixedTypes="0" containsString="0" containsNumber="1" containsInteger="1" minValue="0" maxValue="332"/>
    </cacheField>
    <cacheField name="Pareto" numFmtId="9">
      <sharedItems containsSemiMixedTypes="0" containsString="0" containsNumber="1" minValue="0.23919308357348704" maxValue="1" count="11">
        <n v="0.23919308357348704"/>
        <n v="0.42219020172910665"/>
        <n v="0.58429394812680113"/>
        <n v="0.69956772334293948"/>
        <n v="0.80403458213256485"/>
        <n v="0.85734870317002887"/>
        <n v="0.89841498559077815"/>
        <n v="0.93371757925072041"/>
        <n v="0.96397694524495681"/>
        <n v="0.98775216138328525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rust Okerezi" refreshedDate="45757.726788541666" createdVersion="8" refreshedVersion="8" minRefreshableVersion="3" recordCount="4" xr:uid="{0E11C771-9F12-0D49-9942-380F78F94703}">
  <cacheSource type="worksheet">
    <worksheetSource ref="L11:O15" sheet="Line productivity"/>
  </cacheSource>
  <cacheFields count="4">
    <cacheField name="Operator" numFmtId="0">
      <sharedItems count="4">
        <s v="Mac"/>
        <s v="Charlie"/>
        <s v="Dennis"/>
        <s v="Dee"/>
      </sharedItems>
    </cacheField>
    <cacheField name="Total Min Time" numFmtId="0">
      <sharedItems containsSemiMixedTypes="0" containsString="0" containsNumber="1" containsInteger="1" minValue="518" maxValue="774"/>
    </cacheField>
    <cacheField name="Total Batch Time" numFmtId="0">
      <sharedItems containsSemiMixedTypes="0" containsString="0" containsNumber="1" minValue="820" maxValue="1158"/>
    </cacheField>
    <cacheField name="Efficiency" numFmtId="0">
      <sharedItems containsSemiMixedTypes="0" containsString="0" containsNumber="1" minValue="0.60941176470588243" maxValue="0.6683937823834197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rust Okerezi" refreshedDate="45757.726788657405" createdVersion="8" refreshedVersion="8" minRefreshableVersion="3" recordCount="4" xr:uid="{C99A6D97-0BFD-F641-A97A-43BA9CD1311D}">
  <cacheSource type="worksheet">
    <worksheetSource name="Efficiency"/>
  </cacheSource>
  <cacheFields count="4">
    <cacheField name="Operator" numFmtId="0">
      <sharedItems count="4">
        <s v="Mac"/>
        <s v="Charlie"/>
        <s v="Dennis"/>
        <s v="Dee"/>
      </sharedItems>
    </cacheField>
    <cacheField name="Total Min Time" numFmtId="0">
      <sharedItems containsSemiMixedTypes="0" containsString="0" containsNumber="1" containsInteger="1" minValue="518" maxValue="774"/>
    </cacheField>
    <cacheField name="Total Batch Time" numFmtId="0">
      <sharedItems containsSemiMixedTypes="0" containsString="0" containsNumber="1" minValue="820" maxValue="1158"/>
    </cacheField>
    <cacheField name="Efficiency" numFmtId="0">
      <sharedItems containsSemiMixedTypes="0" containsString="0" containsNumber="1" minValue="0.60941176470588243" maxValue="0.6683937823834197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n v="6"/>
    <x v="0"/>
    <s v="Yes"/>
    <n v="332"/>
    <x v="0"/>
  </r>
  <r>
    <n v="7"/>
    <x v="1"/>
    <s v="No"/>
    <n v="254"/>
    <x v="1"/>
  </r>
  <r>
    <n v="4"/>
    <x v="2"/>
    <s v="No"/>
    <n v="225"/>
    <x v="2"/>
  </r>
  <r>
    <n v="2"/>
    <x v="3"/>
    <s v="Yes"/>
    <n v="160"/>
    <x v="3"/>
  </r>
  <r>
    <n v="8"/>
    <x v="4"/>
    <s v="Yes"/>
    <n v="145"/>
    <x v="4"/>
  </r>
  <r>
    <n v="12"/>
    <x v="5"/>
    <s v="No"/>
    <n v="74"/>
    <x v="5"/>
  </r>
  <r>
    <n v="5"/>
    <x v="6"/>
    <s v="Yes"/>
    <n v="57"/>
    <x v="6"/>
  </r>
  <r>
    <n v="10"/>
    <x v="7"/>
    <s v="Yes"/>
    <n v="49"/>
    <x v="7"/>
  </r>
  <r>
    <n v="3"/>
    <x v="8"/>
    <s v="No"/>
    <n v="42"/>
    <x v="8"/>
  </r>
  <r>
    <n v="11"/>
    <x v="9"/>
    <s v="Yes"/>
    <n v="33"/>
    <x v="9"/>
  </r>
  <r>
    <n v="9"/>
    <x v="10"/>
    <s v="No"/>
    <n v="17"/>
    <x v="10"/>
  </r>
  <r>
    <n v="1"/>
    <x v="11"/>
    <s v="No"/>
    <n v="0"/>
    <x v="1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  <n v="518"/>
    <n v="849.99999999999989"/>
    <n v="0.60941176470588243"/>
  </r>
  <r>
    <x v="1"/>
    <n v="774"/>
    <n v="1158"/>
    <n v="0.66839378238341973"/>
  </r>
  <r>
    <x v="2"/>
    <n v="518"/>
    <n v="820"/>
    <n v="0.63170731707317074"/>
  </r>
  <r>
    <x v="3"/>
    <n v="660"/>
    <n v="1030"/>
    <n v="0.6407766990291262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  <n v="518"/>
    <n v="849.99999999999989"/>
    <n v="0.60941176470588243"/>
  </r>
  <r>
    <x v="1"/>
    <n v="774"/>
    <n v="1158"/>
    <n v="0.66839378238341973"/>
  </r>
  <r>
    <x v="2"/>
    <n v="518"/>
    <n v="820"/>
    <n v="0.63170731707317074"/>
  </r>
  <r>
    <x v="3"/>
    <n v="660"/>
    <n v="1030"/>
    <n v="0.6407766990291262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5F7767-379C-444E-B625-86D4B914BEE5}" name="PivotTable2" cacheId="12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multipleFieldFilters="0">
  <location ref="L17:M21" firstHeaderRow="1" firstDataRow="1" firstDataCol="1"/>
  <pivotFields count="4">
    <pivotField axis="axisRow" showAll="0">
      <items count="5">
        <item x="1"/>
        <item x="3"/>
        <item x="2"/>
        <item x="0"/>
        <item t="default"/>
      </items>
    </pivotField>
    <pivotField showAll="0"/>
    <pivotField showAll="0"/>
    <pivotField dataField="1" numFmtId="9" showAll="0"/>
  </pivotFields>
  <rowFields count="1">
    <field x="0"/>
  </rowFields>
  <rowItems count="4">
    <i>
      <x/>
    </i>
    <i>
      <x v="1"/>
    </i>
    <i>
      <x v="2"/>
    </i>
    <i>
      <x v="3"/>
    </i>
  </rowItems>
  <colItems count="1">
    <i/>
  </colItems>
  <dataFields count="1">
    <dataField name="Sum of Efficiency" fld="3" baseField="0" baseItem="0" numFmtId="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C0F860-BE25-3C4A-BCC9-30207AF2EDD4}" name="PivotTable3" cacheId="1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6">
  <location ref="A2:B7" firstHeaderRow="1" firstDataRow="1" firstDataCol="1"/>
  <pivotFields count="4">
    <pivotField axis="axisRow" showAll="0" sortType="ascending">
      <items count="5">
        <item x="1"/>
        <item x="3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numFmtId="9" showAll="0"/>
  </pivotFields>
  <rowFields count="1">
    <field x="0"/>
  </rowFields>
  <rowItems count="5">
    <i>
      <x v="3"/>
    </i>
    <i>
      <x v="2"/>
    </i>
    <i>
      <x v="1"/>
    </i>
    <i>
      <x/>
    </i>
    <i t="grand">
      <x/>
    </i>
  </rowItems>
  <colItems count="1">
    <i/>
  </colItems>
  <dataFields count="1">
    <dataField name="Average of Efficiency" fld="3" subtotal="average" baseField="0" baseItem="0" numFmtId="166"/>
  </dataFields>
  <formats count="4">
    <format dxfId="3">
      <pivotArea outline="0" collapsedLevelsAreSubtotals="1" fieldPosition="0"/>
    </format>
    <format dxfId="2">
      <pivotArea outline="0" fieldPosition="0">
        <references count="1">
          <reference field="4294967294" count="1">
            <x v="0"/>
          </reference>
        </references>
      </pivotArea>
    </format>
    <format dxfId="1">
      <pivotArea grandRow="1" outline="0" collapsedLevelsAreSubtotals="1" fieldPosition="0"/>
    </format>
    <format dxfId="0">
      <pivotArea collapsedLevelsAreSubtotals="1" fieldPosition="0">
        <references count="1">
          <reference field="0" count="0"/>
        </references>
      </pivotArea>
    </format>
  </format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5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5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5" format="1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5" format="14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EE9104-C6A1-A04E-8D7B-400611E47087}" name="PivotTable4" cacheId="1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1">
  <location ref="A20:M34" firstHeaderRow="1" firstDataRow="2" firstDataCol="1"/>
  <pivotFields count="5">
    <pivotField showAll="0"/>
    <pivotField axis="axisRow" showAll="0" sortType="descending">
      <items count="13">
        <item x="3"/>
        <item x="4"/>
        <item x="7"/>
        <item x="10"/>
        <item x="11"/>
        <item x="2"/>
        <item x="9"/>
        <item x="8"/>
        <item x="0"/>
        <item x="1"/>
        <item x="5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numFmtId="1" showAll="0"/>
    <pivotField axis="axisCol" numFmtId="9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1">
    <field x="1"/>
  </rowFields>
  <rowItems count="13">
    <i>
      <x v="8"/>
    </i>
    <i>
      <x v="9"/>
    </i>
    <i>
      <x v="5"/>
    </i>
    <i>
      <x/>
    </i>
    <i>
      <x v="1"/>
    </i>
    <i>
      <x v="10"/>
    </i>
    <i>
      <x v="11"/>
    </i>
    <i>
      <x v="2"/>
    </i>
    <i>
      <x v="7"/>
    </i>
    <i>
      <x v="6"/>
    </i>
    <i>
      <x v="3"/>
    </i>
    <i>
      <x v="4"/>
    </i>
    <i t="grand">
      <x/>
    </i>
  </rowItems>
  <colFields count="1">
    <field x="4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Sum of Downtime" fld="3" baseField="0" baseItem="0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717F46C-EE88-EB4D-A3E2-1A39CF8ABE37}" name="Efficiency" displayName="Efficiency" ref="L11:O15" totalsRowShown="0" headerRowDxfId="11">
  <autoFilter ref="L11:O15" xr:uid="{E717F46C-EE88-EB4D-A3E2-1A39CF8ABE37}"/>
  <tableColumns count="4">
    <tableColumn id="1" xr3:uid="{75DEF7E6-8264-8246-A3EB-9DC4FD86BCFB}" name="Operator"/>
    <tableColumn id="2" xr3:uid="{0B1B753F-1DEE-744D-8711-A13B60F4982D}" name="Total Min Time">
      <calculatedColumnFormula>SUMIF(D:D,L12,G:G)</calculatedColumnFormula>
    </tableColumn>
    <tableColumn id="3" xr3:uid="{3B09E599-CCD8-1D40-BCFC-28804247D7D4}" name="Total Batch Time">
      <calculatedColumnFormula>SUMIF(D:D,L12,H:H)</calculatedColumnFormula>
    </tableColumn>
    <tableColumn id="4" xr3:uid="{16A4F76B-EFE3-B94A-BD30-B7B00B274F79}" name="Efficiency" dataDxfId="10" dataCellStyle="Per cent">
      <calculatedColumnFormula>M12/N12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9E4F065-89E8-5C41-BD5D-5B2722FC9CBA}" name="Downtime_Factors" displayName="Downtime_Factors" ref="A1:E13" totalsRowShown="0" headerRowDxfId="9">
  <autoFilter ref="A1:E13" xr:uid="{B9E4F065-89E8-5C41-BD5D-5B2722FC9CBA}"/>
  <tableColumns count="5">
    <tableColumn id="1" xr3:uid="{FDF63D41-36A8-294C-9EA8-116B15767219}" name="Factor" dataDxfId="8"/>
    <tableColumn id="2" xr3:uid="{6C1A9823-DF3C-E54C-902D-8B8C30587316}" name="Description" dataDxfId="7"/>
    <tableColumn id="3" xr3:uid="{C852AC2F-374A-144E-8A50-98E7BB67F96E}" name="Operator Error" dataDxfId="6"/>
    <tableColumn id="4" xr3:uid="{CC53FB37-6873-2845-94FC-B9EAFB288708}" name="Downtime" dataDxfId="5">
      <calculatedColumnFormula array="1">INDEX('Line downtime'!$C$42:$N$42, ,MATCH(A2,'Line downtime'!$C$2:$N$2,0))</calculatedColumnFormula>
    </tableColumn>
    <tableColumn id="5" xr3:uid="{017D4FE8-4854-354A-9EF8-59BC795BC65D}" name="Pareto" dataDxfId="4">
      <calculatedColumnFormula>SUM($D$2:D2)/SUM($D$2:$D$13)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62F3-8C54-4C2B-8E48-722D67F8C002}">
  <dimension ref="A1:O39"/>
  <sheetViews>
    <sheetView tabSelected="1" workbookViewId="0">
      <selection activeCell="O12" sqref="O12:O15"/>
    </sheetView>
  </sheetViews>
  <sheetFormatPr baseColWidth="10" defaultColWidth="8.83203125" defaultRowHeight="15" x14ac:dyDescent="0.2"/>
  <cols>
    <col min="1" max="1" width="10.5" bestFit="1" customWidth="1"/>
    <col min="2" max="2" width="9.5" bestFit="1" customWidth="1"/>
    <col min="3" max="3" width="8.83203125" customWidth="1"/>
    <col min="4" max="4" width="9.5" bestFit="1" customWidth="1"/>
    <col min="5" max="5" width="9.5" style="4" bestFit="1" customWidth="1"/>
    <col min="6" max="7" width="8.83203125" style="4" customWidth="1"/>
    <col min="8" max="8" width="8.6640625" style="6" bestFit="1" customWidth="1"/>
    <col min="9" max="11" width="8.83203125" customWidth="1"/>
    <col min="12" max="12" width="12.1640625" bestFit="1" customWidth="1"/>
    <col min="13" max="13" width="14.33203125" bestFit="1" customWidth="1"/>
    <col min="14" max="14" width="16.1640625" customWidth="1"/>
    <col min="15" max="16" width="15.1640625" bestFit="1" customWidth="1"/>
    <col min="17" max="17" width="10" bestFit="1" customWidth="1"/>
  </cols>
  <sheetData>
    <row r="1" spans="1:15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45</v>
      </c>
      <c r="H1" s="5" t="s">
        <v>44</v>
      </c>
    </row>
    <row r="2" spans="1:15" x14ac:dyDescent="0.2">
      <c r="A2" s="1">
        <v>45533</v>
      </c>
      <c r="B2" t="s">
        <v>24</v>
      </c>
      <c r="C2">
        <v>422111</v>
      </c>
      <c r="D2" t="s">
        <v>43</v>
      </c>
      <c r="E2" s="4">
        <v>0.49305555555555558</v>
      </c>
      <c r="F2" s="4">
        <v>0.58680555555555558</v>
      </c>
      <c r="G2" s="7">
        <f>_xlfn.XLOOKUP(B2,Products!A:A,Products!D:D," ",0)</f>
        <v>60</v>
      </c>
      <c r="H2" s="7">
        <f>(F2-E2)*24*60</f>
        <v>135</v>
      </c>
    </row>
    <row r="3" spans="1:15" x14ac:dyDescent="0.2">
      <c r="A3" s="1">
        <v>45533</v>
      </c>
      <c r="B3" t="s">
        <v>25</v>
      </c>
      <c r="C3">
        <v>422112</v>
      </c>
      <c r="D3" t="s">
        <v>43</v>
      </c>
      <c r="E3" s="4">
        <v>0.58680555555555558</v>
      </c>
      <c r="F3" s="4">
        <v>0.65625</v>
      </c>
      <c r="G3" s="7">
        <f>_xlfn.XLOOKUP(B3,Products!A:A,Products!D:D," ",0)</f>
        <v>60</v>
      </c>
      <c r="H3" s="7">
        <f t="shared" ref="H3:H39" si="0">(F3-E3)*24*60</f>
        <v>99.999999999999972</v>
      </c>
    </row>
    <row r="4" spans="1:15" x14ac:dyDescent="0.2">
      <c r="A4" s="1">
        <v>45533</v>
      </c>
      <c r="B4" t="s">
        <v>25</v>
      </c>
      <c r="C4">
        <v>422113</v>
      </c>
      <c r="D4" t="s">
        <v>43</v>
      </c>
      <c r="E4" s="4">
        <v>0.65625</v>
      </c>
      <c r="F4" s="4">
        <v>0.73263888888888884</v>
      </c>
      <c r="G4" s="7">
        <f>_xlfn.XLOOKUP(B4,Products!A:A,Products!D:D," ",0)</f>
        <v>60</v>
      </c>
      <c r="H4" s="7">
        <f t="shared" si="0"/>
        <v>109.99999999999993</v>
      </c>
    </row>
    <row r="5" spans="1:15" x14ac:dyDescent="0.2">
      <c r="A5" s="1">
        <v>45533</v>
      </c>
      <c r="B5" t="s">
        <v>25</v>
      </c>
      <c r="C5">
        <v>422114</v>
      </c>
      <c r="D5" t="s">
        <v>43</v>
      </c>
      <c r="E5" s="4">
        <v>0.73263888888888884</v>
      </c>
      <c r="F5" s="4">
        <v>0.80208333333333326</v>
      </c>
      <c r="G5" s="7">
        <f>_xlfn.XLOOKUP(B5,Products!A:A,Products!D:D," ",0)</f>
        <v>60</v>
      </c>
      <c r="H5" s="7">
        <f t="shared" si="0"/>
        <v>99.999999999999972</v>
      </c>
    </row>
    <row r="6" spans="1:15" x14ac:dyDescent="0.2">
      <c r="A6" s="1">
        <v>45533</v>
      </c>
      <c r="B6" t="s">
        <v>25</v>
      </c>
      <c r="C6">
        <v>422115</v>
      </c>
      <c r="D6" t="s">
        <v>40</v>
      </c>
      <c r="E6" s="4">
        <v>0.80208333333333326</v>
      </c>
      <c r="F6" s="4">
        <v>0.86041666666666661</v>
      </c>
      <c r="G6" s="7">
        <f>_xlfn.XLOOKUP(B6,Products!A:A,Products!D:D," ",0)</f>
        <v>60</v>
      </c>
      <c r="H6" s="7">
        <f t="shared" si="0"/>
        <v>84.000000000000028</v>
      </c>
    </row>
    <row r="7" spans="1:15" x14ac:dyDescent="0.2">
      <c r="A7" s="1">
        <v>45533</v>
      </c>
      <c r="B7" t="s">
        <v>25</v>
      </c>
      <c r="C7">
        <v>422116</v>
      </c>
      <c r="D7" t="s">
        <v>40</v>
      </c>
      <c r="E7" s="4">
        <v>0.86041666666666661</v>
      </c>
      <c r="F7" s="4">
        <v>0.90208333333333324</v>
      </c>
      <c r="G7" s="7">
        <f>_xlfn.XLOOKUP(B7,Products!A:A,Products!D:D," ",0)</f>
        <v>60</v>
      </c>
      <c r="H7" s="7">
        <f t="shared" si="0"/>
        <v>59.999999999999943</v>
      </c>
    </row>
    <row r="8" spans="1:15" x14ac:dyDescent="0.2">
      <c r="A8" s="1">
        <v>45533</v>
      </c>
      <c r="B8" t="s">
        <v>25</v>
      </c>
      <c r="C8">
        <v>422117</v>
      </c>
      <c r="D8" t="s">
        <v>40</v>
      </c>
      <c r="E8" s="4">
        <v>0.90208333333333324</v>
      </c>
      <c r="F8" s="4">
        <v>0.95416666666666661</v>
      </c>
      <c r="G8" s="7">
        <f>_xlfn.XLOOKUP(B8,Products!A:A,Products!D:D," ",0)</f>
        <v>60</v>
      </c>
      <c r="H8" s="7">
        <f t="shared" si="0"/>
        <v>75.000000000000057</v>
      </c>
    </row>
    <row r="9" spans="1:15" x14ac:dyDescent="0.2">
      <c r="A9" s="1">
        <v>45534</v>
      </c>
      <c r="B9" t="s">
        <v>26</v>
      </c>
      <c r="C9">
        <v>422118</v>
      </c>
      <c r="D9" t="s">
        <v>41</v>
      </c>
      <c r="E9" s="4">
        <v>0.1701388888888889</v>
      </c>
      <c r="F9" s="4">
        <v>0.25347222222222221</v>
      </c>
      <c r="G9" s="7">
        <f>_xlfn.XLOOKUP(B9,Products!A:A,Products!D:D," ",0)</f>
        <v>60</v>
      </c>
      <c r="H9" s="7">
        <f t="shared" si="0"/>
        <v>119.99999999999997</v>
      </c>
    </row>
    <row r="10" spans="1:15" x14ac:dyDescent="0.2">
      <c r="A10" s="1">
        <v>45534</v>
      </c>
      <c r="B10" t="s">
        <v>26</v>
      </c>
      <c r="C10">
        <v>422119</v>
      </c>
      <c r="D10" t="s">
        <v>41</v>
      </c>
      <c r="E10" s="4">
        <v>0.25347222222222221</v>
      </c>
      <c r="F10" s="4">
        <v>0.3125</v>
      </c>
      <c r="G10" s="7">
        <f>_xlfn.XLOOKUP(B10,Products!A:A,Products!D:D," ",0)</f>
        <v>60</v>
      </c>
      <c r="H10" s="7">
        <f t="shared" si="0"/>
        <v>85.000000000000014</v>
      </c>
    </row>
    <row r="11" spans="1:15" x14ac:dyDescent="0.2">
      <c r="A11" s="1">
        <v>45534</v>
      </c>
      <c r="B11" t="s">
        <v>26</v>
      </c>
      <c r="C11">
        <v>422120</v>
      </c>
      <c r="D11" t="s">
        <v>41</v>
      </c>
      <c r="E11" s="4">
        <v>0.3125</v>
      </c>
      <c r="F11" s="4">
        <v>0.39027777777777778</v>
      </c>
      <c r="G11" s="7">
        <f>_xlfn.XLOOKUP(B11,Products!A:A,Products!D:D," ",0)</f>
        <v>60</v>
      </c>
      <c r="H11" s="7">
        <f t="shared" si="0"/>
        <v>112</v>
      </c>
      <c r="L11" t="s">
        <v>3</v>
      </c>
      <c r="M11" t="s">
        <v>53</v>
      </c>
      <c r="N11" t="s">
        <v>54</v>
      </c>
      <c r="O11" t="s">
        <v>46</v>
      </c>
    </row>
    <row r="12" spans="1:15" x14ac:dyDescent="0.2">
      <c r="A12" s="1">
        <v>45534</v>
      </c>
      <c r="B12" t="s">
        <v>26</v>
      </c>
      <c r="C12">
        <v>422121</v>
      </c>
      <c r="D12" t="s">
        <v>42</v>
      </c>
      <c r="E12" s="4">
        <v>0.39027777777777778</v>
      </c>
      <c r="F12" s="4">
        <v>0.44236111111111109</v>
      </c>
      <c r="G12" s="7">
        <f>_xlfn.XLOOKUP(B12,Products!A:A,Products!D:D," ",0)</f>
        <v>60</v>
      </c>
      <c r="H12" s="7">
        <f t="shared" si="0"/>
        <v>74.999999999999972</v>
      </c>
      <c r="L12" t="s">
        <v>43</v>
      </c>
      <c r="M12">
        <f>SUMIF(D:D,L12,G:G)</f>
        <v>518</v>
      </c>
      <c r="N12">
        <f>SUMIF(D:D,L12,H:H)</f>
        <v>849.99999999999989</v>
      </c>
      <c r="O12" s="12">
        <f>M12/N12</f>
        <v>0.60941176470588243</v>
      </c>
    </row>
    <row r="13" spans="1:15" x14ac:dyDescent="0.2">
      <c r="A13" s="1">
        <v>45534</v>
      </c>
      <c r="B13" t="s">
        <v>26</v>
      </c>
      <c r="C13">
        <v>422122</v>
      </c>
      <c r="D13" t="s">
        <v>42</v>
      </c>
      <c r="E13" s="4">
        <v>0.44236111111111109</v>
      </c>
      <c r="F13" s="4">
        <v>0.50138888888888888</v>
      </c>
      <c r="G13" s="7">
        <f>_xlfn.XLOOKUP(B13,Products!A:A,Products!D:D," ",0)</f>
        <v>60</v>
      </c>
      <c r="H13" s="7">
        <f t="shared" si="0"/>
        <v>85.000000000000014</v>
      </c>
      <c r="L13" t="s">
        <v>40</v>
      </c>
      <c r="M13">
        <f>SUMIF(D:D,L13,G:G)</f>
        <v>774</v>
      </c>
      <c r="N13">
        <f>SUMIF(D:D,L13,H:H)</f>
        <v>1158</v>
      </c>
      <c r="O13" s="12">
        <f t="shared" ref="O13:O15" si="1">M13/N13</f>
        <v>0.66839378238341973</v>
      </c>
    </row>
    <row r="14" spans="1:15" x14ac:dyDescent="0.2">
      <c r="A14" s="1">
        <v>45534</v>
      </c>
      <c r="B14" t="s">
        <v>26</v>
      </c>
      <c r="C14">
        <v>422123</v>
      </c>
      <c r="D14" t="s">
        <v>42</v>
      </c>
      <c r="E14" s="4">
        <v>0.50138888888888888</v>
      </c>
      <c r="F14" s="4">
        <v>0.59375</v>
      </c>
      <c r="G14" s="7">
        <f>_xlfn.XLOOKUP(B14,Products!A:A,Products!D:D," ",0)</f>
        <v>60</v>
      </c>
      <c r="H14" s="7">
        <f t="shared" si="0"/>
        <v>133</v>
      </c>
      <c r="L14" t="s">
        <v>42</v>
      </c>
      <c r="M14">
        <f>SUMIF(D:D,L14,G:G)</f>
        <v>518</v>
      </c>
      <c r="N14">
        <f>SUMIF(D:D,L14,H:H)</f>
        <v>820</v>
      </c>
      <c r="O14" s="12">
        <f t="shared" si="1"/>
        <v>0.63170731707317074</v>
      </c>
    </row>
    <row r="15" spans="1:15" x14ac:dyDescent="0.2">
      <c r="A15" s="1">
        <v>45534</v>
      </c>
      <c r="B15" t="s">
        <v>26</v>
      </c>
      <c r="C15">
        <v>422124</v>
      </c>
      <c r="D15" t="s">
        <v>42</v>
      </c>
      <c r="E15" s="4">
        <v>0.59375</v>
      </c>
      <c r="F15" s="4">
        <v>0.66319444444444442</v>
      </c>
      <c r="G15" s="7">
        <f>_xlfn.XLOOKUP(B15,Products!A:A,Products!D:D," ",0)</f>
        <v>60</v>
      </c>
      <c r="H15" s="7">
        <f t="shared" si="0"/>
        <v>99.999999999999972</v>
      </c>
      <c r="L15" t="s">
        <v>41</v>
      </c>
      <c r="M15">
        <f>SUMIF(D:D,L15,G:G)</f>
        <v>660</v>
      </c>
      <c r="N15">
        <f>SUMIF(D:D,L15,H:H)</f>
        <v>1030</v>
      </c>
      <c r="O15" s="12">
        <f t="shared" si="1"/>
        <v>0.64077669902912626</v>
      </c>
    </row>
    <row r="16" spans="1:15" x14ac:dyDescent="0.2">
      <c r="A16" s="1">
        <v>45534</v>
      </c>
      <c r="B16" t="s">
        <v>26</v>
      </c>
      <c r="C16">
        <v>422125</v>
      </c>
      <c r="D16" t="s">
        <v>40</v>
      </c>
      <c r="E16" s="4">
        <v>0.66319444444444442</v>
      </c>
      <c r="F16" s="4">
        <v>0.71875</v>
      </c>
      <c r="G16" s="7">
        <f>_xlfn.XLOOKUP(B16,Products!A:A,Products!D:D," ",0)</f>
        <v>60</v>
      </c>
      <c r="H16" s="7">
        <f t="shared" si="0"/>
        <v>80.000000000000028</v>
      </c>
    </row>
    <row r="17" spans="1:13" x14ac:dyDescent="0.2">
      <c r="A17" s="1">
        <v>45534</v>
      </c>
      <c r="B17" t="s">
        <v>26</v>
      </c>
      <c r="C17">
        <v>422126</v>
      </c>
      <c r="D17" t="s">
        <v>40</v>
      </c>
      <c r="E17" s="4">
        <v>0.71875</v>
      </c>
      <c r="F17" s="4">
        <v>0.79097222222222219</v>
      </c>
      <c r="G17" s="7">
        <f>_xlfn.XLOOKUP(B17,Products!A:A,Products!D:D," ",0)</f>
        <v>60</v>
      </c>
      <c r="H17" s="7">
        <f t="shared" si="0"/>
        <v>103.99999999999994</v>
      </c>
      <c r="L17" s="9" t="s">
        <v>51</v>
      </c>
      <c r="M17" t="s">
        <v>52</v>
      </c>
    </row>
    <row r="18" spans="1:13" x14ac:dyDescent="0.2">
      <c r="A18" s="1">
        <v>45534</v>
      </c>
      <c r="B18" t="s">
        <v>26</v>
      </c>
      <c r="C18">
        <v>422127</v>
      </c>
      <c r="D18" t="s">
        <v>40</v>
      </c>
      <c r="E18" s="4">
        <v>0.79097222222222219</v>
      </c>
      <c r="F18" s="4">
        <v>0.84861111111111109</v>
      </c>
      <c r="G18" s="7">
        <f>_xlfn.XLOOKUP(B18,Products!A:A,Products!D:D," ",0)</f>
        <v>60</v>
      </c>
      <c r="H18" s="7">
        <f t="shared" si="0"/>
        <v>83.000000000000028</v>
      </c>
      <c r="L18" s="10" t="s">
        <v>40</v>
      </c>
      <c r="M18" s="11">
        <v>0.66839378238341973</v>
      </c>
    </row>
    <row r="19" spans="1:13" x14ac:dyDescent="0.2">
      <c r="A19" s="1">
        <v>45534</v>
      </c>
      <c r="B19" t="s">
        <v>26</v>
      </c>
      <c r="C19">
        <v>422128</v>
      </c>
      <c r="D19" t="s">
        <v>40</v>
      </c>
      <c r="E19" s="4">
        <v>0.84861111111111109</v>
      </c>
      <c r="F19" s="4">
        <v>0.92638888888888893</v>
      </c>
      <c r="G19" s="7">
        <f>_xlfn.XLOOKUP(B19,Products!A:A,Products!D:D," ",0)</f>
        <v>60</v>
      </c>
      <c r="H19" s="7">
        <f t="shared" si="0"/>
        <v>112.00000000000009</v>
      </c>
      <c r="L19" s="10" t="s">
        <v>41</v>
      </c>
      <c r="M19" s="11">
        <v>0.64077669902912626</v>
      </c>
    </row>
    <row r="20" spans="1:13" x14ac:dyDescent="0.2">
      <c r="A20" s="1">
        <v>45534</v>
      </c>
      <c r="B20" t="s">
        <v>26</v>
      </c>
      <c r="C20">
        <v>422129</v>
      </c>
      <c r="D20" t="s">
        <v>40</v>
      </c>
      <c r="E20" s="4">
        <v>0.92638888888888893</v>
      </c>
      <c r="F20" s="4">
        <v>0.97847222222222219</v>
      </c>
      <c r="G20" s="7">
        <f>_xlfn.XLOOKUP(B20,Products!A:A,Products!D:D," ",0)</f>
        <v>60</v>
      </c>
      <c r="H20" s="7">
        <f t="shared" si="0"/>
        <v>74.999999999999886</v>
      </c>
      <c r="L20" s="10" t="s">
        <v>42</v>
      </c>
      <c r="M20" s="11">
        <v>0.63170731707317074</v>
      </c>
    </row>
    <row r="21" spans="1:13" x14ac:dyDescent="0.2">
      <c r="A21" s="1">
        <v>45535</v>
      </c>
      <c r="B21" t="s">
        <v>26</v>
      </c>
      <c r="C21">
        <v>422130</v>
      </c>
      <c r="D21" t="s">
        <v>41</v>
      </c>
      <c r="E21" s="4">
        <v>0.32291666666666669</v>
      </c>
      <c r="F21" s="4">
        <v>0.37847222222222221</v>
      </c>
      <c r="G21" s="7">
        <f>_xlfn.XLOOKUP(B21,Products!A:A,Products!D:D," ",0)</f>
        <v>60</v>
      </c>
      <c r="H21" s="7">
        <f t="shared" si="0"/>
        <v>79.999999999999957</v>
      </c>
      <c r="L21" s="10" t="s">
        <v>43</v>
      </c>
      <c r="M21" s="11">
        <v>0.60941176470588243</v>
      </c>
    </row>
    <row r="22" spans="1:13" x14ac:dyDescent="0.2">
      <c r="A22" s="1">
        <v>45535</v>
      </c>
      <c r="B22" t="s">
        <v>26</v>
      </c>
      <c r="C22">
        <v>422131</v>
      </c>
      <c r="D22" t="s">
        <v>41</v>
      </c>
      <c r="E22" s="4">
        <v>0.37847222222222221</v>
      </c>
      <c r="F22" s="4">
        <v>0.44097222222222221</v>
      </c>
      <c r="G22" s="7">
        <f>_xlfn.XLOOKUP(B22,Products!A:A,Products!D:D," ",0)</f>
        <v>60</v>
      </c>
      <c r="H22" s="7">
        <f t="shared" si="0"/>
        <v>90</v>
      </c>
    </row>
    <row r="23" spans="1:13" x14ac:dyDescent="0.2">
      <c r="A23" s="1">
        <v>45535</v>
      </c>
      <c r="B23" t="s">
        <v>26</v>
      </c>
      <c r="C23">
        <v>422132</v>
      </c>
      <c r="D23" t="s">
        <v>41</v>
      </c>
      <c r="E23" s="4">
        <v>0.44097222222222221</v>
      </c>
      <c r="F23" s="4">
        <v>0.4826388888888889</v>
      </c>
      <c r="G23" s="7">
        <f>_xlfn.XLOOKUP(B23,Products!A:A,Products!D:D," ",0)</f>
        <v>60</v>
      </c>
      <c r="H23" s="7">
        <f t="shared" si="0"/>
        <v>60.000000000000028</v>
      </c>
    </row>
    <row r="24" spans="1:13" x14ac:dyDescent="0.2">
      <c r="A24" s="1">
        <v>45535</v>
      </c>
      <c r="B24" t="s">
        <v>27</v>
      </c>
      <c r="C24">
        <v>422133</v>
      </c>
      <c r="D24" t="s">
        <v>41</v>
      </c>
      <c r="E24" s="4">
        <v>0.4826388888888889</v>
      </c>
      <c r="F24" s="4">
        <v>0.53819444444444442</v>
      </c>
      <c r="G24" s="7">
        <f>_xlfn.XLOOKUP(B24,Products!A:A,Products!D:D," ",0)</f>
        <v>60</v>
      </c>
      <c r="H24" s="7">
        <f t="shared" si="0"/>
        <v>79.999999999999957</v>
      </c>
    </row>
    <row r="25" spans="1:13" x14ac:dyDescent="0.2">
      <c r="A25" s="1">
        <v>45535</v>
      </c>
      <c r="B25" t="s">
        <v>27</v>
      </c>
      <c r="C25">
        <v>422134</v>
      </c>
      <c r="D25" t="s">
        <v>43</v>
      </c>
      <c r="E25" s="4">
        <v>0.53819444444444442</v>
      </c>
      <c r="F25" s="4">
        <v>0.61458333333333337</v>
      </c>
      <c r="G25" s="7">
        <f>_xlfn.XLOOKUP(B25,Products!A:A,Products!D:D," ",0)</f>
        <v>60</v>
      </c>
      <c r="H25" s="7">
        <f t="shared" si="0"/>
        <v>110.00000000000009</v>
      </c>
    </row>
    <row r="26" spans="1:13" x14ac:dyDescent="0.2">
      <c r="A26" s="1">
        <v>45535</v>
      </c>
      <c r="B26" t="s">
        <v>27</v>
      </c>
      <c r="C26">
        <v>422135</v>
      </c>
      <c r="D26" t="s">
        <v>43</v>
      </c>
      <c r="E26" s="4">
        <v>0.61458333333333337</v>
      </c>
      <c r="F26" s="4">
        <v>0.6875</v>
      </c>
      <c r="G26" s="7">
        <f>_xlfn.XLOOKUP(B26,Products!A:A,Products!D:D," ",0)</f>
        <v>60</v>
      </c>
      <c r="H26" s="7">
        <f t="shared" si="0"/>
        <v>104.99999999999994</v>
      </c>
    </row>
    <row r="27" spans="1:13" x14ac:dyDescent="0.2">
      <c r="A27" s="1">
        <v>45535</v>
      </c>
      <c r="B27" t="s">
        <v>27</v>
      </c>
      <c r="C27">
        <v>422136</v>
      </c>
      <c r="D27" t="s">
        <v>43</v>
      </c>
      <c r="E27" s="4">
        <v>0.6875</v>
      </c>
      <c r="F27" s="4">
        <v>0.72916666666666663</v>
      </c>
      <c r="G27" s="7">
        <f>_xlfn.XLOOKUP(B27,Products!A:A,Products!D:D," ",0)</f>
        <v>60</v>
      </c>
      <c r="H27" s="7">
        <f t="shared" si="0"/>
        <v>59.999999999999943</v>
      </c>
    </row>
    <row r="28" spans="1:13" x14ac:dyDescent="0.2">
      <c r="A28" s="1">
        <v>45537</v>
      </c>
      <c r="B28" t="s">
        <v>28</v>
      </c>
      <c r="C28">
        <v>422137</v>
      </c>
      <c r="D28" t="s">
        <v>41</v>
      </c>
      <c r="E28" s="4">
        <v>4.1666666666666664E-2</v>
      </c>
      <c r="F28" s="4">
        <v>0.11458333333333333</v>
      </c>
      <c r="G28" s="7">
        <f>_xlfn.XLOOKUP(B28,Products!A:A,Products!D:D," ",0)</f>
        <v>60</v>
      </c>
      <c r="H28" s="7">
        <f t="shared" si="0"/>
        <v>104.99999999999999</v>
      </c>
    </row>
    <row r="29" spans="1:13" x14ac:dyDescent="0.2">
      <c r="A29" s="1">
        <v>45537</v>
      </c>
      <c r="B29" t="s">
        <v>28</v>
      </c>
      <c r="C29">
        <v>422138</v>
      </c>
      <c r="D29" t="s">
        <v>41</v>
      </c>
      <c r="E29" s="4">
        <v>0.11458333333333333</v>
      </c>
      <c r="F29" s="4">
        <v>0.1701388888888889</v>
      </c>
      <c r="G29" s="7">
        <f>_xlfn.XLOOKUP(B29,Products!A:A,Products!D:D," ",0)</f>
        <v>60</v>
      </c>
      <c r="H29" s="7">
        <f t="shared" si="0"/>
        <v>80.000000000000014</v>
      </c>
    </row>
    <row r="30" spans="1:13" x14ac:dyDescent="0.2">
      <c r="A30" s="1">
        <v>45537</v>
      </c>
      <c r="B30" t="s">
        <v>28</v>
      </c>
      <c r="C30">
        <v>422139</v>
      </c>
      <c r="D30" t="s">
        <v>41</v>
      </c>
      <c r="E30" s="4">
        <v>0.1701388888888889</v>
      </c>
      <c r="F30" s="4">
        <v>0.2361111111111111</v>
      </c>
      <c r="G30" s="7">
        <f>_xlfn.XLOOKUP(B30,Products!A:A,Products!D:D," ",0)</f>
        <v>60</v>
      </c>
      <c r="H30" s="7">
        <f t="shared" si="0"/>
        <v>94.999999999999986</v>
      </c>
    </row>
    <row r="31" spans="1:13" x14ac:dyDescent="0.2">
      <c r="A31" s="1">
        <v>45537</v>
      </c>
      <c r="B31" t="s">
        <v>28</v>
      </c>
      <c r="C31">
        <v>422140</v>
      </c>
      <c r="D31" t="s">
        <v>41</v>
      </c>
      <c r="E31" s="4">
        <v>0.2361111111111111</v>
      </c>
      <c r="F31" s="4">
        <v>0.3215277777777778</v>
      </c>
      <c r="G31" s="7">
        <f>_xlfn.XLOOKUP(B31,Products!A:A,Products!D:D," ",0)</f>
        <v>60</v>
      </c>
      <c r="H31" s="7">
        <f t="shared" si="0"/>
        <v>123.00000000000004</v>
      </c>
    </row>
    <row r="32" spans="1:13" x14ac:dyDescent="0.2">
      <c r="A32" s="1">
        <v>45537</v>
      </c>
      <c r="B32" t="s">
        <v>28</v>
      </c>
      <c r="C32">
        <v>422141</v>
      </c>
      <c r="D32" t="s">
        <v>42</v>
      </c>
      <c r="E32" s="4">
        <v>0.3215277777777778</v>
      </c>
      <c r="F32" s="4">
        <v>0.36805555555555558</v>
      </c>
      <c r="G32" s="7">
        <f>_xlfn.XLOOKUP(B32,Products!A:A,Products!D:D," ",0)</f>
        <v>60</v>
      </c>
      <c r="H32" s="7">
        <f t="shared" si="0"/>
        <v>67</v>
      </c>
    </row>
    <row r="33" spans="1:8" x14ac:dyDescent="0.2">
      <c r="A33" s="1">
        <v>45537</v>
      </c>
      <c r="B33" t="s">
        <v>28</v>
      </c>
      <c r="C33">
        <v>422142</v>
      </c>
      <c r="D33" t="s">
        <v>42</v>
      </c>
      <c r="E33" s="4">
        <v>0.36805555555555558</v>
      </c>
      <c r="F33" s="4">
        <v>0.43055555555555558</v>
      </c>
      <c r="G33" s="7">
        <f>_xlfn.XLOOKUP(B33,Products!A:A,Products!D:D," ",0)</f>
        <v>60</v>
      </c>
      <c r="H33" s="7">
        <f t="shared" si="0"/>
        <v>90</v>
      </c>
    </row>
    <row r="34" spans="1:8" x14ac:dyDescent="0.2">
      <c r="A34" s="1">
        <v>45537</v>
      </c>
      <c r="B34" t="s">
        <v>28</v>
      </c>
      <c r="C34">
        <v>422143</v>
      </c>
      <c r="D34" t="s">
        <v>42</v>
      </c>
      <c r="E34" s="4">
        <v>0.43055555555555558</v>
      </c>
      <c r="F34" s="4">
        <v>0.51249999999999996</v>
      </c>
      <c r="G34" s="7">
        <f>_xlfn.XLOOKUP(B34,Products!A:A,Products!D:D," ",0)</f>
        <v>60</v>
      </c>
      <c r="H34" s="7">
        <f t="shared" si="0"/>
        <v>117.9999999999999</v>
      </c>
    </row>
    <row r="35" spans="1:8" x14ac:dyDescent="0.2">
      <c r="A35" s="1">
        <v>45537</v>
      </c>
      <c r="B35" t="s">
        <v>29</v>
      </c>
      <c r="C35">
        <v>422144</v>
      </c>
      <c r="D35" t="s">
        <v>42</v>
      </c>
      <c r="E35" s="4">
        <v>0.51249999999999996</v>
      </c>
      <c r="F35" s="4">
        <v>0.61805555555555558</v>
      </c>
      <c r="G35" s="7">
        <f>_xlfn.XLOOKUP(B35,Products!A:A,Products!D:D," ",0)</f>
        <v>98</v>
      </c>
      <c r="H35" s="7">
        <f t="shared" si="0"/>
        <v>152.00000000000011</v>
      </c>
    </row>
    <row r="36" spans="1:8" x14ac:dyDescent="0.2">
      <c r="A36" s="1">
        <v>45537</v>
      </c>
      <c r="B36" t="s">
        <v>29</v>
      </c>
      <c r="C36">
        <v>422145</v>
      </c>
      <c r="D36" t="s">
        <v>40</v>
      </c>
      <c r="E36" s="4">
        <v>0.61805555555555558</v>
      </c>
      <c r="F36" s="4">
        <v>0.70138888888888895</v>
      </c>
      <c r="G36" s="7">
        <f>_xlfn.XLOOKUP(B36,Products!A:A,Products!D:D," ",0)</f>
        <v>98</v>
      </c>
      <c r="H36" s="7">
        <f t="shared" si="0"/>
        <v>120.00000000000006</v>
      </c>
    </row>
    <row r="37" spans="1:8" x14ac:dyDescent="0.2">
      <c r="A37" s="1">
        <v>45537</v>
      </c>
      <c r="B37" t="s">
        <v>29</v>
      </c>
      <c r="C37">
        <v>422146</v>
      </c>
      <c r="D37" t="s">
        <v>40</v>
      </c>
      <c r="E37" s="4">
        <v>0.70138888888888895</v>
      </c>
      <c r="F37" s="4">
        <v>0.8125</v>
      </c>
      <c r="G37" s="7">
        <f>_xlfn.XLOOKUP(B37,Products!A:A,Products!D:D," ",0)</f>
        <v>98</v>
      </c>
      <c r="H37" s="7">
        <f t="shared" si="0"/>
        <v>159.99999999999991</v>
      </c>
    </row>
    <row r="38" spans="1:8" x14ac:dyDescent="0.2">
      <c r="A38" s="1">
        <v>45537</v>
      </c>
      <c r="B38" t="s">
        <v>29</v>
      </c>
      <c r="C38">
        <v>422147</v>
      </c>
      <c r="D38" t="s">
        <v>40</v>
      </c>
      <c r="E38" s="4">
        <v>0.8125</v>
      </c>
      <c r="F38" s="4">
        <v>0.95486111111111116</v>
      </c>
      <c r="G38" s="7">
        <f>_xlfn.XLOOKUP(B38,Products!A:A,Products!D:D," ",0)</f>
        <v>98</v>
      </c>
      <c r="H38" s="7">
        <f t="shared" si="0"/>
        <v>205.00000000000006</v>
      </c>
    </row>
    <row r="39" spans="1:8" x14ac:dyDescent="0.2">
      <c r="A39" s="1">
        <v>45538</v>
      </c>
      <c r="B39" t="s">
        <v>29</v>
      </c>
      <c r="C39">
        <v>422148</v>
      </c>
      <c r="D39" t="s">
        <v>43</v>
      </c>
      <c r="E39" s="4">
        <v>0.95486111111111116</v>
      </c>
      <c r="F39" s="4">
        <v>1.0451388888888888</v>
      </c>
      <c r="G39" s="7">
        <f>_xlfn.XLOOKUP(B39,Products!A:A,Products!D:D," ",0)</f>
        <v>98</v>
      </c>
      <c r="H39" s="7">
        <f t="shared" si="0"/>
        <v>129.99999999999986</v>
      </c>
    </row>
  </sheetData>
  <sheetProtection sheet="1" objects="1" scenarios="1"/>
  <autoFilter ref="A1:H39" xr:uid="{A9D962F3-8C54-4C2B-8E48-722D67F8C002}"/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7A9A-369F-46C5-93C5-09FBB32FF7C0}">
  <dimension ref="A1:D7"/>
  <sheetViews>
    <sheetView workbookViewId="0"/>
  </sheetViews>
  <sheetFormatPr baseColWidth="10" defaultColWidth="8.83203125" defaultRowHeight="15" x14ac:dyDescent="0.2"/>
  <cols>
    <col min="2" max="2" width="11.1640625" bestFit="1" customWidth="1"/>
    <col min="4" max="4" width="14.5" bestFit="1" customWidth="1"/>
  </cols>
  <sheetData>
    <row r="1" spans="1:4" x14ac:dyDescent="0.2">
      <c r="A1" s="2" t="s">
        <v>1</v>
      </c>
      <c r="B1" s="2" t="s">
        <v>30</v>
      </c>
      <c r="C1" s="2" t="s">
        <v>31</v>
      </c>
      <c r="D1" s="2" t="s">
        <v>39</v>
      </c>
    </row>
    <row r="2" spans="1:4" x14ac:dyDescent="0.2">
      <c r="A2" t="s">
        <v>24</v>
      </c>
      <c r="B2" t="s">
        <v>32</v>
      </c>
      <c r="C2" t="s">
        <v>38</v>
      </c>
      <c r="D2">
        <v>60</v>
      </c>
    </row>
    <row r="3" spans="1:4" x14ac:dyDescent="0.2">
      <c r="A3" t="s">
        <v>25</v>
      </c>
      <c r="B3" t="s">
        <v>33</v>
      </c>
      <c r="C3" t="s">
        <v>38</v>
      </c>
      <c r="D3">
        <v>60</v>
      </c>
    </row>
    <row r="4" spans="1:4" x14ac:dyDescent="0.2">
      <c r="A4" t="s">
        <v>26</v>
      </c>
      <c r="B4" t="s">
        <v>34</v>
      </c>
      <c r="C4" t="s">
        <v>38</v>
      </c>
      <c r="D4">
        <v>60</v>
      </c>
    </row>
    <row r="5" spans="1:4" x14ac:dyDescent="0.2">
      <c r="A5" t="s">
        <v>27</v>
      </c>
      <c r="B5" t="s">
        <v>35</v>
      </c>
      <c r="C5" t="s">
        <v>38</v>
      </c>
      <c r="D5">
        <v>60</v>
      </c>
    </row>
    <row r="6" spans="1:4" x14ac:dyDescent="0.2">
      <c r="A6" t="s">
        <v>28</v>
      </c>
      <c r="B6" t="s">
        <v>36</v>
      </c>
      <c r="C6" t="s">
        <v>38</v>
      </c>
      <c r="D6">
        <v>60</v>
      </c>
    </row>
    <row r="7" spans="1:4" x14ac:dyDescent="0.2">
      <c r="A7" t="s">
        <v>29</v>
      </c>
      <c r="B7" t="s">
        <v>34</v>
      </c>
      <c r="C7" t="s">
        <v>37</v>
      </c>
      <c r="D7">
        <v>98</v>
      </c>
    </row>
  </sheetData>
  <sheetProtection sheet="1" objects="1" scenarios="1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156D-DBB5-4EA9-A733-8897AD1035D5}">
  <dimension ref="A1:M13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8.83203125" customWidth="1"/>
    <col min="2" max="2" width="19.33203125" bestFit="1" customWidth="1"/>
    <col min="3" max="3" width="14.83203125" customWidth="1"/>
    <col min="4" max="4" width="11.5" style="7" customWidth="1"/>
    <col min="11" max="11" width="16" bestFit="1" customWidth="1"/>
  </cols>
  <sheetData>
    <row r="1" spans="1:13" x14ac:dyDescent="0.2">
      <c r="A1" s="14" t="s">
        <v>6</v>
      </c>
      <c r="B1" s="14" t="s">
        <v>22</v>
      </c>
      <c r="C1" s="14" t="s">
        <v>7</v>
      </c>
      <c r="D1" s="15" t="s">
        <v>47</v>
      </c>
      <c r="E1" s="14" t="s">
        <v>55</v>
      </c>
      <c r="K1" t="s">
        <v>22</v>
      </c>
      <c r="L1" t="s">
        <v>47</v>
      </c>
      <c r="M1" t="s">
        <v>55</v>
      </c>
    </row>
    <row r="2" spans="1:13" x14ac:dyDescent="0.2">
      <c r="A2">
        <v>6</v>
      </c>
      <c r="B2" t="s">
        <v>9</v>
      </c>
      <c r="C2" t="s">
        <v>21</v>
      </c>
      <c r="D2" s="7" cm="1">
        <f t="array" ref="D2">INDEX('Line downtime'!$C$42:$N$42, ,MATCH(A2,'Line downtime'!$C$2:$N$2,0))</f>
        <v>332</v>
      </c>
      <c r="E2" s="11">
        <f>SUM($D$2:D2)/SUM($D$2:$D$13)</f>
        <v>0.23919308357348704</v>
      </c>
      <c r="K2" t="s">
        <v>9</v>
      </c>
      <c r="L2">
        <v>332</v>
      </c>
      <c r="M2">
        <v>0.23919308357348704</v>
      </c>
    </row>
    <row r="3" spans="1:13" x14ac:dyDescent="0.2">
      <c r="A3">
        <v>7</v>
      </c>
      <c r="B3" t="s">
        <v>12</v>
      </c>
      <c r="C3" t="s">
        <v>20</v>
      </c>
      <c r="D3" s="7" cm="1">
        <f t="array" ref="D3">INDEX('Line downtime'!$C$42:$N$42, ,MATCH(A3,'Line downtime'!$C$2:$N$2,0))</f>
        <v>254</v>
      </c>
      <c r="E3" s="11">
        <f>SUM($D$2:D3)/SUM($D$2:$D$13)</f>
        <v>0.42219020172910665</v>
      </c>
      <c r="K3" t="s">
        <v>12</v>
      </c>
      <c r="L3">
        <v>254</v>
      </c>
      <c r="M3">
        <v>0.42219020172910665</v>
      </c>
    </row>
    <row r="4" spans="1:13" x14ac:dyDescent="0.2">
      <c r="A4">
        <v>4</v>
      </c>
      <c r="B4" t="s">
        <v>14</v>
      </c>
      <c r="C4" t="s">
        <v>20</v>
      </c>
      <c r="D4" s="7" cm="1">
        <f t="array" ref="D4">INDEX('Line downtime'!$C$42:$N$42, ,MATCH(A4,'Line downtime'!$C$2:$N$2,0))</f>
        <v>225</v>
      </c>
      <c r="E4" s="11">
        <f>SUM($D$2:D4)/SUM($D$2:$D$13)</f>
        <v>0.58429394812680113</v>
      </c>
      <c r="K4" t="s">
        <v>14</v>
      </c>
      <c r="L4">
        <v>225</v>
      </c>
      <c r="M4">
        <v>0.58429394812680113</v>
      </c>
    </row>
    <row r="5" spans="1:13" x14ac:dyDescent="0.2">
      <c r="A5">
        <v>2</v>
      </c>
      <c r="B5" t="s">
        <v>8</v>
      </c>
      <c r="C5" t="s">
        <v>21</v>
      </c>
      <c r="D5" s="7" cm="1">
        <f t="array" ref="D5">INDEX('Line downtime'!$C$42:$N$42, ,MATCH(A5,'Line downtime'!$C$2:$N$2,0))</f>
        <v>160</v>
      </c>
      <c r="E5" s="11">
        <f>SUM($D$2:D5)/SUM($D$2:$D$13)</f>
        <v>0.69956772334293948</v>
      </c>
      <c r="K5" t="s">
        <v>8</v>
      </c>
      <c r="L5">
        <v>160</v>
      </c>
      <c r="M5">
        <v>0.69956772334293948</v>
      </c>
    </row>
    <row r="6" spans="1:13" x14ac:dyDescent="0.2">
      <c r="A6">
        <v>8</v>
      </c>
      <c r="B6" t="s">
        <v>13</v>
      </c>
      <c r="C6" t="s">
        <v>21</v>
      </c>
      <c r="D6" s="7" cm="1">
        <f t="array" ref="D6">INDEX('Line downtime'!$C$42:$N$42, ,MATCH(A6,'Line downtime'!$C$2:$N$2,0))</f>
        <v>145</v>
      </c>
      <c r="E6" s="11">
        <f>SUM($D$2:D6)/SUM($D$2:$D$13)</f>
        <v>0.80403458213256485</v>
      </c>
      <c r="K6" t="s">
        <v>13</v>
      </c>
      <c r="L6">
        <v>145</v>
      </c>
      <c r="M6">
        <v>0.80403458213256485</v>
      </c>
    </row>
    <row r="7" spans="1:13" x14ac:dyDescent="0.2">
      <c r="A7">
        <v>12</v>
      </c>
      <c r="B7" t="s">
        <v>16</v>
      </c>
      <c r="C7" t="s">
        <v>20</v>
      </c>
      <c r="D7" s="7" cm="1">
        <f t="array" ref="D7">INDEX('Line downtime'!$C$42:$N$42, ,MATCH(A7,'Line downtime'!$C$2:$N$2,0))</f>
        <v>74</v>
      </c>
      <c r="E7" s="11">
        <f>SUM($D$2:D7)/SUM($D$2:$D$13)</f>
        <v>0.85734870317002887</v>
      </c>
      <c r="K7" t="s">
        <v>16</v>
      </c>
      <c r="L7">
        <v>74</v>
      </c>
      <c r="M7">
        <v>0.85734870317002887</v>
      </c>
    </row>
    <row r="8" spans="1:13" x14ac:dyDescent="0.2">
      <c r="A8">
        <v>5</v>
      </c>
      <c r="B8" t="s">
        <v>10</v>
      </c>
      <c r="C8" t="s">
        <v>21</v>
      </c>
      <c r="D8" s="7" cm="1">
        <f t="array" ref="D8">INDEX('Line downtime'!$C$42:$N$42, ,MATCH(A8,'Line downtime'!$C$2:$N$2,0))</f>
        <v>57</v>
      </c>
      <c r="E8" s="11">
        <f>SUM($D$2:D8)/SUM($D$2:$D$13)</f>
        <v>0.89841498559077815</v>
      </c>
      <c r="K8" t="s">
        <v>10</v>
      </c>
      <c r="L8">
        <v>57</v>
      </c>
      <c r="M8">
        <v>0.89841498559077815</v>
      </c>
    </row>
    <row r="9" spans="1:13" x14ac:dyDescent="0.2">
      <c r="A9">
        <v>10</v>
      </c>
      <c r="B9" t="s">
        <v>18</v>
      </c>
      <c r="C9" t="s">
        <v>21</v>
      </c>
      <c r="D9" s="7" cm="1">
        <f t="array" ref="D9">INDEX('Line downtime'!$C$42:$N$42, ,MATCH(A9,'Line downtime'!$C$2:$N$2,0))</f>
        <v>49</v>
      </c>
      <c r="E9" s="11">
        <f>SUM($D$2:D9)/SUM($D$2:$D$13)</f>
        <v>0.93371757925072041</v>
      </c>
      <c r="K9" t="s">
        <v>18</v>
      </c>
      <c r="L9">
        <v>49</v>
      </c>
      <c r="M9">
        <v>0.93371757925072041</v>
      </c>
    </row>
    <row r="10" spans="1:13" x14ac:dyDescent="0.2">
      <c r="A10">
        <v>3</v>
      </c>
      <c r="B10" t="s">
        <v>19</v>
      </c>
      <c r="C10" t="s">
        <v>20</v>
      </c>
      <c r="D10" s="7" cm="1">
        <f t="array" ref="D10">INDEX('Line downtime'!$C$42:$N$42, ,MATCH(A10,'Line downtime'!$C$2:$N$2,0))</f>
        <v>42</v>
      </c>
      <c r="E10" s="11">
        <f>SUM($D$2:D10)/SUM($D$2:$D$13)</f>
        <v>0.96397694524495681</v>
      </c>
      <c r="K10" t="s">
        <v>19</v>
      </c>
      <c r="L10">
        <v>42</v>
      </c>
      <c r="M10">
        <v>0.96397694524495681</v>
      </c>
    </row>
    <row r="11" spans="1:13" x14ac:dyDescent="0.2">
      <c r="A11">
        <v>11</v>
      </c>
      <c r="B11" t="s">
        <v>11</v>
      </c>
      <c r="C11" t="s">
        <v>21</v>
      </c>
      <c r="D11" s="7" cm="1">
        <f t="array" ref="D11">INDEX('Line downtime'!$C$42:$N$42, ,MATCH(A11,'Line downtime'!$C$2:$N$2,0))</f>
        <v>33</v>
      </c>
      <c r="E11" s="11">
        <f>SUM($D$2:D11)/SUM($D$2:$D$13)</f>
        <v>0.98775216138328525</v>
      </c>
      <c r="K11" t="s">
        <v>11</v>
      </c>
      <c r="L11">
        <v>33</v>
      </c>
      <c r="M11">
        <v>0.98775216138328525</v>
      </c>
    </row>
    <row r="12" spans="1:13" x14ac:dyDescent="0.2">
      <c r="A12">
        <v>9</v>
      </c>
      <c r="B12" t="s">
        <v>15</v>
      </c>
      <c r="C12" t="s">
        <v>20</v>
      </c>
      <c r="D12" s="7" cm="1">
        <f t="array" ref="D12">INDEX('Line downtime'!$C$42:$N$42, ,MATCH(A12,'Line downtime'!$C$2:$N$2,0))</f>
        <v>17</v>
      </c>
      <c r="E12" s="11">
        <f>SUM($D$2:D12)/SUM($D$2:$D$13)</f>
        <v>1</v>
      </c>
      <c r="K12" t="s">
        <v>15</v>
      </c>
      <c r="L12">
        <v>17</v>
      </c>
      <c r="M12">
        <v>1</v>
      </c>
    </row>
    <row r="13" spans="1:13" x14ac:dyDescent="0.2">
      <c r="A13">
        <v>1</v>
      </c>
      <c r="B13" t="s">
        <v>17</v>
      </c>
      <c r="C13" t="s">
        <v>20</v>
      </c>
      <c r="D13" s="7" cm="1">
        <f t="array" ref="D13">INDEX('Line downtime'!$C$42:$N$42, ,MATCH(A13,'Line downtime'!$C$2:$N$2,0))</f>
        <v>0</v>
      </c>
      <c r="E13" s="11">
        <f>SUM($D$2:D13)/SUM($D$2:$D$13)</f>
        <v>1</v>
      </c>
      <c r="K13" t="s">
        <v>17</v>
      </c>
      <c r="L13">
        <v>0</v>
      </c>
      <c r="M13">
        <v>1</v>
      </c>
    </row>
  </sheetData>
  <sheetProtection sheet="1" objects="1" scenarios="1"/>
  <sortState xmlns:xlrd2="http://schemas.microsoft.com/office/spreadsheetml/2017/richdata2" ref="A2:D13">
    <sortCondition descending="1" ref="D2:D13"/>
  </sortState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03E6B-C648-491E-9E5D-F67501FDD632}">
  <dimension ref="A1:O42"/>
  <sheetViews>
    <sheetView topLeftCell="A32" workbookViewId="0">
      <selection activeCell="O53" sqref="O53"/>
    </sheetView>
  </sheetViews>
  <sheetFormatPr baseColWidth="10" defaultColWidth="8.83203125" defaultRowHeight="15" x14ac:dyDescent="0.2"/>
  <cols>
    <col min="1" max="2" width="8.83203125" customWidth="1"/>
    <col min="3" max="14" width="5.5" customWidth="1"/>
    <col min="15" max="15" width="12.6640625" bestFit="1" customWidth="1"/>
    <col min="17" max="17" width="12.1640625" bestFit="1" customWidth="1"/>
    <col min="18" max="18" width="15.1640625" bestFit="1" customWidth="1"/>
    <col min="19" max="21" width="11.33203125" bestFit="1" customWidth="1"/>
    <col min="22" max="29" width="7.83203125" bestFit="1" customWidth="1"/>
  </cols>
  <sheetData>
    <row r="1" spans="1:15" x14ac:dyDescent="0.2">
      <c r="C1" s="19" t="s">
        <v>23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5" x14ac:dyDescent="0.2">
      <c r="A2" s="2" t="s">
        <v>2</v>
      </c>
      <c r="B2" s="2" t="s">
        <v>3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2" t="s">
        <v>60</v>
      </c>
    </row>
    <row r="3" spans="1:15" x14ac:dyDescent="0.2">
      <c r="A3">
        <v>422111</v>
      </c>
      <c r="B3" t="str">
        <f>_xlfn.XLOOKUP(A3,'Line productivity'!C:C,'Line productivity'!D:D, " ",0)</f>
        <v>Mac</v>
      </c>
      <c r="D3">
        <v>60</v>
      </c>
      <c r="I3">
        <v>15</v>
      </c>
      <c r="O3">
        <f>SUM(C3:N3)</f>
        <v>75</v>
      </c>
    </row>
    <row r="4" spans="1:15" x14ac:dyDescent="0.2">
      <c r="A4">
        <v>422112</v>
      </c>
      <c r="B4" t="str">
        <f>_xlfn.XLOOKUP(A4,'Line productivity'!C:C,'Line productivity'!D:D, " ",0)</f>
        <v>Mac</v>
      </c>
      <c r="D4">
        <v>20</v>
      </c>
      <c r="J4">
        <v>20</v>
      </c>
      <c r="O4">
        <f t="shared" ref="O4:O40" si="0">SUM(C4:N4)</f>
        <v>40</v>
      </c>
    </row>
    <row r="5" spans="1:15" x14ac:dyDescent="0.2">
      <c r="A5">
        <v>422113</v>
      </c>
      <c r="B5" t="str">
        <f>_xlfn.XLOOKUP(A5,'Line productivity'!C:C,'Line productivity'!D:D, " ",0)</f>
        <v>Mac</v>
      </c>
      <c r="D5">
        <v>50</v>
      </c>
      <c r="O5">
        <f t="shared" si="0"/>
        <v>50</v>
      </c>
    </row>
    <row r="6" spans="1:15" x14ac:dyDescent="0.2">
      <c r="A6">
        <v>422114</v>
      </c>
      <c r="B6" t="str">
        <f>_xlfn.XLOOKUP(A6,'Line productivity'!C:C,'Line productivity'!D:D, " ",0)</f>
        <v>Mac</v>
      </c>
      <c r="F6">
        <v>25</v>
      </c>
      <c r="H6">
        <v>15</v>
      </c>
      <c r="O6">
        <f t="shared" si="0"/>
        <v>40</v>
      </c>
    </row>
    <row r="7" spans="1:15" x14ac:dyDescent="0.2">
      <c r="A7">
        <v>422115</v>
      </c>
      <c r="B7" t="str">
        <f>_xlfn.XLOOKUP(A7,'Line productivity'!C:C,'Line productivity'!D:D, " ",0)</f>
        <v>Charlie</v>
      </c>
      <c r="L7">
        <v>24</v>
      </c>
      <c r="O7">
        <f t="shared" si="0"/>
        <v>24</v>
      </c>
    </row>
    <row r="8" spans="1:15" x14ac:dyDescent="0.2">
      <c r="A8">
        <v>422116</v>
      </c>
      <c r="B8" t="str">
        <f>_xlfn.XLOOKUP(A8,'Line productivity'!C:C,'Line productivity'!D:D, " ",0)</f>
        <v>Charlie</v>
      </c>
      <c r="O8">
        <f t="shared" si="0"/>
        <v>0</v>
      </c>
    </row>
    <row r="9" spans="1:15" x14ac:dyDescent="0.2">
      <c r="A9">
        <v>422117</v>
      </c>
      <c r="B9" t="str">
        <f>_xlfn.XLOOKUP(A9,'Line productivity'!C:C,'Line productivity'!D:D, " ",0)</f>
        <v>Charlie</v>
      </c>
      <c r="D9">
        <v>10</v>
      </c>
      <c r="H9">
        <v>5</v>
      </c>
      <c r="O9">
        <f t="shared" si="0"/>
        <v>15</v>
      </c>
    </row>
    <row r="10" spans="1:15" x14ac:dyDescent="0.2">
      <c r="A10">
        <v>422118</v>
      </c>
      <c r="B10" t="str">
        <f>_xlfn.XLOOKUP(A10,'Line productivity'!C:C,'Line productivity'!D:D, " ",0)</f>
        <v>Dee</v>
      </c>
      <c r="H10">
        <v>14</v>
      </c>
      <c r="I10">
        <v>16</v>
      </c>
      <c r="M10">
        <v>10</v>
      </c>
      <c r="N10">
        <v>20</v>
      </c>
      <c r="O10">
        <f t="shared" si="0"/>
        <v>60</v>
      </c>
    </row>
    <row r="11" spans="1:15" x14ac:dyDescent="0.2">
      <c r="A11">
        <v>422119</v>
      </c>
      <c r="B11" t="str">
        <f>_xlfn.XLOOKUP(A11,'Line productivity'!C:C,'Line productivity'!D:D, " ",0)</f>
        <v>Dee</v>
      </c>
      <c r="F11">
        <v>25</v>
      </c>
      <c r="O11">
        <f t="shared" si="0"/>
        <v>25</v>
      </c>
    </row>
    <row r="12" spans="1:15" x14ac:dyDescent="0.2">
      <c r="A12">
        <v>422120</v>
      </c>
      <c r="B12" t="str">
        <f>_xlfn.XLOOKUP(A12,'Line productivity'!C:C,'Line productivity'!D:D, " ",0)</f>
        <v>Dee</v>
      </c>
      <c r="F12">
        <v>20</v>
      </c>
      <c r="G12">
        <v>15</v>
      </c>
      <c r="K12">
        <v>17</v>
      </c>
      <c r="O12">
        <f t="shared" si="0"/>
        <v>52</v>
      </c>
    </row>
    <row r="13" spans="1:15" x14ac:dyDescent="0.2">
      <c r="A13">
        <v>422121</v>
      </c>
      <c r="B13" t="str">
        <f>_xlfn.XLOOKUP(A13,'Line productivity'!C:C,'Line productivity'!D:D, " ",0)</f>
        <v>Dennis</v>
      </c>
      <c r="I13">
        <v>15</v>
      </c>
      <c r="O13">
        <f t="shared" si="0"/>
        <v>15</v>
      </c>
    </row>
    <row r="14" spans="1:15" x14ac:dyDescent="0.2">
      <c r="A14">
        <v>422122</v>
      </c>
      <c r="B14" t="str">
        <f>_xlfn.XLOOKUP(A14,'Line productivity'!C:C,'Line productivity'!D:D, " ",0)</f>
        <v>Dennis</v>
      </c>
      <c r="I14">
        <v>25</v>
      </c>
      <c r="O14">
        <f t="shared" si="0"/>
        <v>25</v>
      </c>
    </row>
    <row r="15" spans="1:15" x14ac:dyDescent="0.2">
      <c r="A15">
        <v>422123</v>
      </c>
      <c r="B15" t="str">
        <f>_xlfn.XLOOKUP(A15,'Line productivity'!C:C,'Line productivity'!D:D, " ",0)</f>
        <v>Dennis</v>
      </c>
      <c r="F15">
        <v>43</v>
      </c>
      <c r="I15">
        <v>30</v>
      </c>
      <c r="O15">
        <f t="shared" si="0"/>
        <v>73</v>
      </c>
    </row>
    <row r="16" spans="1:15" x14ac:dyDescent="0.2">
      <c r="A16">
        <v>422124</v>
      </c>
      <c r="B16" t="str">
        <f>_xlfn.XLOOKUP(A16,'Line productivity'!C:C,'Line productivity'!D:D, " ",0)</f>
        <v>Dennis</v>
      </c>
      <c r="G16">
        <v>20</v>
      </c>
      <c r="H16">
        <v>20</v>
      </c>
      <c r="O16">
        <f t="shared" si="0"/>
        <v>40</v>
      </c>
    </row>
    <row r="17" spans="1:15" x14ac:dyDescent="0.2">
      <c r="A17">
        <v>422125</v>
      </c>
      <c r="B17" t="str">
        <f>_xlfn.XLOOKUP(A17,'Line productivity'!C:C,'Line productivity'!D:D, " ",0)</f>
        <v>Charlie</v>
      </c>
      <c r="M17">
        <v>10</v>
      </c>
      <c r="N17">
        <v>10</v>
      </c>
      <c r="O17">
        <f t="shared" si="0"/>
        <v>20</v>
      </c>
    </row>
    <row r="18" spans="1:15" x14ac:dyDescent="0.2">
      <c r="A18">
        <v>422126</v>
      </c>
      <c r="B18" t="str">
        <f>_xlfn.XLOOKUP(A18,'Line productivity'!C:C,'Line productivity'!D:D, " ",0)</f>
        <v>Charlie</v>
      </c>
      <c r="J18">
        <v>44</v>
      </c>
      <c r="O18">
        <f t="shared" si="0"/>
        <v>44</v>
      </c>
    </row>
    <row r="19" spans="1:15" x14ac:dyDescent="0.2">
      <c r="A19">
        <v>422127</v>
      </c>
      <c r="B19" t="str">
        <f>_xlfn.XLOOKUP(A19,'Line productivity'!C:C,'Line productivity'!D:D, " ",0)</f>
        <v>Charlie</v>
      </c>
      <c r="H19">
        <v>23</v>
      </c>
      <c r="O19">
        <f t="shared" si="0"/>
        <v>23</v>
      </c>
    </row>
    <row r="20" spans="1:15" x14ac:dyDescent="0.2">
      <c r="A20">
        <v>422128</v>
      </c>
      <c r="B20" t="str">
        <f>_xlfn.XLOOKUP(A20,'Line productivity'!C:C,'Line productivity'!D:D, " ",0)</f>
        <v>Charlie</v>
      </c>
      <c r="G20">
        <v>22</v>
      </c>
      <c r="I20">
        <v>30</v>
      </c>
      <c r="O20">
        <f t="shared" si="0"/>
        <v>52</v>
      </c>
    </row>
    <row r="21" spans="1:15" x14ac:dyDescent="0.2">
      <c r="A21">
        <v>422129</v>
      </c>
      <c r="B21" t="str">
        <f>_xlfn.XLOOKUP(A21,'Line productivity'!C:C,'Line productivity'!D:D, " ",0)</f>
        <v>Charlie</v>
      </c>
      <c r="N21">
        <v>15</v>
      </c>
      <c r="O21">
        <f t="shared" si="0"/>
        <v>15</v>
      </c>
    </row>
    <row r="22" spans="1:15" x14ac:dyDescent="0.2">
      <c r="A22">
        <v>422130</v>
      </c>
      <c r="B22" t="str">
        <f>_xlfn.XLOOKUP(A22,'Line productivity'!C:C,'Line productivity'!D:D, " ",0)</f>
        <v>Dee</v>
      </c>
      <c r="D22">
        <v>20</v>
      </c>
      <c r="O22">
        <f t="shared" si="0"/>
        <v>20</v>
      </c>
    </row>
    <row r="23" spans="1:15" x14ac:dyDescent="0.2">
      <c r="A23">
        <v>422131</v>
      </c>
      <c r="B23" t="str">
        <f>_xlfn.XLOOKUP(A23,'Line productivity'!C:C,'Line productivity'!D:D, " ",0)</f>
        <v>Dee</v>
      </c>
      <c r="F23">
        <v>20</v>
      </c>
      <c r="L23">
        <v>10</v>
      </c>
      <c r="O23">
        <f t="shared" si="0"/>
        <v>30</v>
      </c>
    </row>
    <row r="24" spans="1:15" x14ac:dyDescent="0.2">
      <c r="A24">
        <v>422132</v>
      </c>
      <c r="B24" t="str">
        <f>_xlfn.XLOOKUP(A24,'Line productivity'!C:C,'Line productivity'!D:D, " ",0)</f>
        <v>Dee</v>
      </c>
      <c r="O24">
        <f t="shared" si="0"/>
        <v>0</v>
      </c>
    </row>
    <row r="25" spans="1:15" x14ac:dyDescent="0.2">
      <c r="A25">
        <v>422133</v>
      </c>
      <c r="B25" t="str">
        <f>_xlfn.XLOOKUP(A25,'Line productivity'!C:C,'Line productivity'!D:D, " ",0)</f>
        <v>Dee</v>
      </c>
      <c r="I25">
        <v>20</v>
      </c>
      <c r="O25">
        <f t="shared" si="0"/>
        <v>20</v>
      </c>
    </row>
    <row r="26" spans="1:15" x14ac:dyDescent="0.2">
      <c r="A26">
        <v>422134</v>
      </c>
      <c r="B26" t="str">
        <f>_xlfn.XLOOKUP(A26,'Line productivity'!C:C,'Line productivity'!D:D, " ",0)</f>
        <v>Mac</v>
      </c>
      <c r="I26">
        <v>30</v>
      </c>
      <c r="J26">
        <v>20</v>
      </c>
      <c r="O26">
        <f t="shared" si="0"/>
        <v>50</v>
      </c>
    </row>
    <row r="27" spans="1:15" x14ac:dyDescent="0.2">
      <c r="A27">
        <v>422135</v>
      </c>
      <c r="B27" t="str">
        <f>_xlfn.XLOOKUP(A27,'Line productivity'!C:C,'Line productivity'!D:D, " ",0)</f>
        <v>Mac</v>
      </c>
      <c r="F27">
        <v>30</v>
      </c>
      <c r="N27">
        <v>15</v>
      </c>
      <c r="O27">
        <f t="shared" si="0"/>
        <v>45</v>
      </c>
    </row>
    <row r="28" spans="1:15" x14ac:dyDescent="0.2">
      <c r="A28">
        <v>422136</v>
      </c>
      <c r="B28" t="str">
        <f>_xlfn.XLOOKUP(A28,'Line productivity'!C:C,'Line productivity'!D:D, " ",0)</f>
        <v>Mac</v>
      </c>
      <c r="O28">
        <f t="shared" si="0"/>
        <v>0</v>
      </c>
    </row>
    <row r="29" spans="1:15" x14ac:dyDescent="0.2">
      <c r="A29">
        <v>422137</v>
      </c>
      <c r="B29" t="str">
        <f>_xlfn.XLOOKUP(A29,'Line productivity'!C:C,'Line productivity'!D:D, " ",0)</f>
        <v>Dee</v>
      </c>
      <c r="J29">
        <v>30</v>
      </c>
      <c r="L29">
        <v>15</v>
      </c>
      <c r="O29">
        <f t="shared" si="0"/>
        <v>45</v>
      </c>
    </row>
    <row r="30" spans="1:15" x14ac:dyDescent="0.2">
      <c r="A30">
        <v>422138</v>
      </c>
      <c r="B30" t="str">
        <f>_xlfn.XLOOKUP(A30,'Line productivity'!C:C,'Line productivity'!D:D, " ",0)</f>
        <v>Dee</v>
      </c>
      <c r="E30">
        <v>20</v>
      </c>
      <c r="O30">
        <f t="shared" si="0"/>
        <v>20</v>
      </c>
    </row>
    <row r="31" spans="1:15" x14ac:dyDescent="0.2">
      <c r="A31">
        <v>422139</v>
      </c>
      <c r="B31" t="str">
        <f>_xlfn.XLOOKUP(A31,'Line productivity'!C:C,'Line productivity'!D:D, " ",0)</f>
        <v>Dee</v>
      </c>
      <c r="F31">
        <v>20</v>
      </c>
      <c r="H31">
        <v>15</v>
      </c>
      <c r="O31">
        <f t="shared" si="0"/>
        <v>35</v>
      </c>
    </row>
    <row r="32" spans="1:15" x14ac:dyDescent="0.2">
      <c r="A32">
        <v>422140</v>
      </c>
      <c r="B32" t="str">
        <f>_xlfn.XLOOKUP(A32,'Line productivity'!C:C,'Line productivity'!D:D, " ",0)</f>
        <v>Dee</v>
      </c>
      <c r="H32">
        <v>50</v>
      </c>
      <c r="M32">
        <v>13</v>
      </c>
      <c r="O32">
        <f t="shared" si="0"/>
        <v>63</v>
      </c>
    </row>
    <row r="33" spans="1:15" x14ac:dyDescent="0.2">
      <c r="A33">
        <v>422141</v>
      </c>
      <c r="B33" t="str">
        <f>_xlfn.XLOOKUP(A33,'Line productivity'!C:C,'Line productivity'!D:D, " ",0)</f>
        <v>Dennis</v>
      </c>
      <c r="N33">
        <v>7</v>
      </c>
      <c r="O33">
        <f t="shared" si="0"/>
        <v>7</v>
      </c>
    </row>
    <row r="34" spans="1:15" x14ac:dyDescent="0.2">
      <c r="A34">
        <v>422142</v>
      </c>
      <c r="B34" t="str">
        <f>_xlfn.XLOOKUP(A34,'Line productivity'!C:C,'Line productivity'!D:D, " ",0)</f>
        <v>Dennis</v>
      </c>
      <c r="H34">
        <v>30</v>
      </c>
      <c r="O34">
        <f t="shared" si="0"/>
        <v>30</v>
      </c>
    </row>
    <row r="35" spans="1:15" x14ac:dyDescent="0.2">
      <c r="A35">
        <v>422143</v>
      </c>
      <c r="B35" t="str">
        <f>_xlfn.XLOOKUP(A35,'Line productivity'!C:C,'Line productivity'!D:D, " ",0)</f>
        <v>Dennis</v>
      </c>
      <c r="H35">
        <v>40</v>
      </c>
      <c r="I35">
        <v>18</v>
      </c>
      <c r="O35">
        <f t="shared" si="0"/>
        <v>58</v>
      </c>
    </row>
    <row r="36" spans="1:15" x14ac:dyDescent="0.2">
      <c r="A36">
        <v>422144</v>
      </c>
      <c r="B36" t="str">
        <f>_xlfn.XLOOKUP(A36,'Line productivity'!C:C,'Line productivity'!D:D, " ",0)</f>
        <v>Dennis</v>
      </c>
      <c r="H36">
        <v>30</v>
      </c>
      <c r="J36">
        <v>24</v>
      </c>
      <c r="O36">
        <f t="shared" si="0"/>
        <v>54</v>
      </c>
    </row>
    <row r="37" spans="1:15" x14ac:dyDescent="0.2">
      <c r="A37">
        <v>422145</v>
      </c>
      <c r="B37" t="str">
        <f>_xlfn.XLOOKUP(A37,'Line productivity'!C:C,'Line productivity'!D:D, " ",0)</f>
        <v>Charlie</v>
      </c>
      <c r="E37">
        <v>22</v>
      </c>
      <c r="O37">
        <f t="shared" si="0"/>
        <v>22</v>
      </c>
    </row>
    <row r="38" spans="1:15" x14ac:dyDescent="0.2">
      <c r="A38">
        <v>422146</v>
      </c>
      <c r="B38" t="str">
        <f>_xlfn.XLOOKUP(A38,'Line productivity'!C:C,'Line productivity'!D:D, " ",0)</f>
        <v>Charlie</v>
      </c>
      <c r="H38">
        <v>30</v>
      </c>
      <c r="I38">
        <v>25</v>
      </c>
      <c r="N38">
        <v>7</v>
      </c>
      <c r="O38">
        <f t="shared" si="0"/>
        <v>62</v>
      </c>
    </row>
    <row r="39" spans="1:15" x14ac:dyDescent="0.2">
      <c r="A39">
        <v>422147</v>
      </c>
      <c r="B39" t="str">
        <f>_xlfn.XLOOKUP(A39,'Line productivity'!C:C,'Line productivity'!D:D, " ",0)</f>
        <v>Charlie</v>
      </c>
      <c r="F39">
        <v>17</v>
      </c>
      <c r="H39">
        <v>60</v>
      </c>
      <c r="I39">
        <v>30</v>
      </c>
      <c r="O39">
        <f t="shared" si="0"/>
        <v>107</v>
      </c>
    </row>
    <row r="40" spans="1:15" x14ac:dyDescent="0.2">
      <c r="A40">
        <v>422148</v>
      </c>
      <c r="B40" t="str">
        <f>_xlfn.XLOOKUP(A40,'Line productivity'!C:C,'Line productivity'!D:D, " ",0)</f>
        <v>Mac</v>
      </c>
      <c r="F40">
        <v>25</v>
      </c>
      <c r="J40">
        <v>7</v>
      </c>
      <c r="O40">
        <f t="shared" si="0"/>
        <v>32</v>
      </c>
    </row>
    <row r="42" spans="1:15" x14ac:dyDescent="0.2">
      <c r="A42" s="8" t="s">
        <v>48</v>
      </c>
      <c r="B42" s="8"/>
      <c r="C42" s="8">
        <f>SUM(C3:C40)</f>
        <v>0</v>
      </c>
      <c r="D42" s="8">
        <f t="shared" ref="D42:N42" si="1">SUM(D3:D40)</f>
        <v>160</v>
      </c>
      <c r="E42" s="8">
        <f t="shared" si="1"/>
        <v>42</v>
      </c>
      <c r="F42" s="8">
        <f t="shared" si="1"/>
        <v>225</v>
      </c>
      <c r="G42" s="8">
        <f t="shared" si="1"/>
        <v>57</v>
      </c>
      <c r="H42" s="8">
        <f t="shared" si="1"/>
        <v>332</v>
      </c>
      <c r="I42" s="8">
        <f t="shared" si="1"/>
        <v>254</v>
      </c>
      <c r="J42" s="8">
        <f t="shared" si="1"/>
        <v>145</v>
      </c>
      <c r="K42" s="8">
        <f t="shared" si="1"/>
        <v>17</v>
      </c>
      <c r="L42" s="8">
        <f t="shared" si="1"/>
        <v>49</v>
      </c>
      <c r="M42" s="8">
        <f t="shared" si="1"/>
        <v>33</v>
      </c>
      <c r="N42" s="8">
        <f t="shared" si="1"/>
        <v>74</v>
      </c>
    </row>
  </sheetData>
  <sheetProtection sheet="1" objects="1" scenarios="1"/>
  <mergeCells count="1">
    <mergeCell ref="C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79DBB-C96D-CB47-B934-E458E7CC81A4}">
  <dimension ref="A1:M34"/>
  <sheetViews>
    <sheetView workbookViewId="0">
      <selection activeCell="R23" sqref="R23"/>
    </sheetView>
  </sheetViews>
  <sheetFormatPr baseColWidth="10" defaultRowHeight="15" x14ac:dyDescent="0.2"/>
  <cols>
    <col min="1" max="1" width="12.1640625" bestFit="1" customWidth="1"/>
    <col min="2" max="2" width="17.1640625" bestFit="1" customWidth="1"/>
    <col min="3" max="11" width="4.5" bestFit="1" customWidth="1"/>
    <col min="12" max="12" width="5.5" bestFit="1" customWidth="1"/>
    <col min="13" max="14" width="10" bestFit="1" customWidth="1"/>
  </cols>
  <sheetData>
    <row r="1" spans="1:2" x14ac:dyDescent="0.2">
      <c r="A1" s="13" t="s">
        <v>57</v>
      </c>
    </row>
    <row r="2" spans="1:2" x14ac:dyDescent="0.2">
      <c r="A2" s="9" t="s">
        <v>51</v>
      </c>
      <c r="B2" t="s">
        <v>56</v>
      </c>
    </row>
    <row r="3" spans="1:2" x14ac:dyDescent="0.2">
      <c r="A3" s="10" t="s">
        <v>43</v>
      </c>
      <c r="B3" s="11">
        <v>0.60941176470588243</v>
      </c>
    </row>
    <row r="4" spans="1:2" x14ac:dyDescent="0.2">
      <c r="A4" s="10" t="s">
        <v>42</v>
      </c>
      <c r="B4" s="11">
        <v>0.63170731707317074</v>
      </c>
    </row>
    <row r="5" spans="1:2" x14ac:dyDescent="0.2">
      <c r="A5" s="10" t="s">
        <v>41</v>
      </c>
      <c r="B5" s="11">
        <v>0.64077669902912626</v>
      </c>
    </row>
    <row r="6" spans="1:2" x14ac:dyDescent="0.2">
      <c r="A6" s="10" t="s">
        <v>40</v>
      </c>
      <c r="B6" s="11">
        <v>0.66839378238341973</v>
      </c>
    </row>
    <row r="7" spans="1:2" x14ac:dyDescent="0.2">
      <c r="A7" s="10" t="s">
        <v>50</v>
      </c>
      <c r="B7" s="11">
        <v>0.63757239079789974</v>
      </c>
    </row>
    <row r="20" spans="1:13" x14ac:dyDescent="0.2">
      <c r="A20" s="9" t="s">
        <v>58</v>
      </c>
      <c r="B20" s="9" t="s">
        <v>49</v>
      </c>
    </row>
    <row r="21" spans="1:13" x14ac:dyDescent="0.2">
      <c r="A21" s="9" t="s">
        <v>51</v>
      </c>
      <c r="B21" s="11">
        <v>0.23919308357348704</v>
      </c>
      <c r="C21" s="11">
        <v>0.42219020172910665</v>
      </c>
      <c r="D21" s="11">
        <v>0.58429394812680113</v>
      </c>
      <c r="E21" s="11">
        <v>0.69956772334293948</v>
      </c>
      <c r="F21" s="11">
        <v>0.80403458213256485</v>
      </c>
      <c r="G21" s="11">
        <v>0.85734870317002887</v>
      </c>
      <c r="H21" s="11">
        <v>0.89841498559077815</v>
      </c>
      <c r="I21" s="11">
        <v>0.93371757925072041</v>
      </c>
      <c r="J21" s="11">
        <v>0.96397694524495681</v>
      </c>
      <c r="K21" s="11">
        <v>0.98775216138328525</v>
      </c>
      <c r="L21" s="11">
        <v>1</v>
      </c>
      <c r="M21" s="11" t="s">
        <v>50</v>
      </c>
    </row>
    <row r="22" spans="1:13" x14ac:dyDescent="0.2">
      <c r="A22" s="10" t="s">
        <v>9</v>
      </c>
      <c r="B22" s="7">
        <v>332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>
        <v>332</v>
      </c>
    </row>
    <row r="23" spans="1:13" x14ac:dyDescent="0.2">
      <c r="A23" s="10" t="s">
        <v>12</v>
      </c>
      <c r="B23" s="7"/>
      <c r="C23" s="7">
        <v>254</v>
      </c>
      <c r="D23" s="7"/>
      <c r="E23" s="7"/>
      <c r="F23" s="7"/>
      <c r="G23" s="7"/>
      <c r="H23" s="7"/>
      <c r="I23" s="7"/>
      <c r="J23" s="7"/>
      <c r="K23" s="7"/>
      <c r="L23" s="7"/>
      <c r="M23" s="7">
        <v>254</v>
      </c>
    </row>
    <row r="24" spans="1:13" x14ac:dyDescent="0.2">
      <c r="A24" s="10" t="s">
        <v>14</v>
      </c>
      <c r="B24" s="7"/>
      <c r="C24" s="7"/>
      <c r="D24" s="7">
        <v>225</v>
      </c>
      <c r="E24" s="7"/>
      <c r="F24" s="7"/>
      <c r="G24" s="7"/>
      <c r="H24" s="7"/>
      <c r="I24" s="7"/>
      <c r="J24" s="7"/>
      <c r="K24" s="7"/>
      <c r="L24" s="7"/>
      <c r="M24" s="7">
        <v>225</v>
      </c>
    </row>
    <row r="25" spans="1:13" x14ac:dyDescent="0.2">
      <c r="A25" s="10" t="s">
        <v>8</v>
      </c>
      <c r="B25" s="7"/>
      <c r="C25" s="7"/>
      <c r="D25" s="7"/>
      <c r="E25" s="7">
        <v>160</v>
      </c>
      <c r="F25" s="7"/>
      <c r="G25" s="7"/>
      <c r="H25" s="7"/>
      <c r="I25" s="7"/>
      <c r="J25" s="7"/>
      <c r="K25" s="7"/>
      <c r="L25" s="7"/>
      <c r="M25" s="7">
        <v>160</v>
      </c>
    </row>
    <row r="26" spans="1:13" x14ac:dyDescent="0.2">
      <c r="A26" s="10" t="s">
        <v>13</v>
      </c>
      <c r="B26" s="7"/>
      <c r="C26" s="7"/>
      <c r="D26" s="7"/>
      <c r="E26" s="7"/>
      <c r="F26" s="7">
        <v>145</v>
      </c>
      <c r="G26" s="7"/>
      <c r="H26" s="7"/>
      <c r="I26" s="7"/>
      <c r="J26" s="7"/>
      <c r="K26" s="7"/>
      <c r="L26" s="7"/>
      <c r="M26" s="7">
        <v>145</v>
      </c>
    </row>
    <row r="27" spans="1:13" x14ac:dyDescent="0.2">
      <c r="A27" s="10" t="s">
        <v>16</v>
      </c>
      <c r="B27" s="7"/>
      <c r="C27" s="7"/>
      <c r="D27" s="7"/>
      <c r="E27" s="7"/>
      <c r="F27" s="7"/>
      <c r="G27" s="7">
        <v>74</v>
      </c>
      <c r="H27" s="7"/>
      <c r="I27" s="7"/>
      <c r="J27" s="7"/>
      <c r="K27" s="7"/>
      <c r="L27" s="7"/>
      <c r="M27" s="7">
        <v>74</v>
      </c>
    </row>
    <row r="28" spans="1:13" x14ac:dyDescent="0.2">
      <c r="A28" s="10" t="s">
        <v>10</v>
      </c>
      <c r="B28" s="7"/>
      <c r="C28" s="7"/>
      <c r="D28" s="7"/>
      <c r="E28" s="7"/>
      <c r="F28" s="7"/>
      <c r="G28" s="7"/>
      <c r="H28" s="7">
        <v>57</v>
      </c>
      <c r="I28" s="7"/>
      <c r="J28" s="7"/>
      <c r="K28" s="7"/>
      <c r="L28" s="7"/>
      <c r="M28" s="7">
        <v>57</v>
      </c>
    </row>
    <row r="29" spans="1:13" x14ac:dyDescent="0.2">
      <c r="A29" s="10" t="s">
        <v>18</v>
      </c>
      <c r="B29" s="7"/>
      <c r="C29" s="7"/>
      <c r="D29" s="7"/>
      <c r="E29" s="7"/>
      <c r="F29" s="7"/>
      <c r="G29" s="7"/>
      <c r="H29" s="7"/>
      <c r="I29" s="7">
        <v>49</v>
      </c>
      <c r="J29" s="7"/>
      <c r="K29" s="7"/>
      <c r="L29" s="7"/>
      <c r="M29" s="7">
        <v>49</v>
      </c>
    </row>
    <row r="30" spans="1:13" x14ac:dyDescent="0.2">
      <c r="A30" s="10" t="s">
        <v>19</v>
      </c>
      <c r="B30" s="7"/>
      <c r="C30" s="7"/>
      <c r="D30" s="7"/>
      <c r="E30" s="7"/>
      <c r="F30" s="7"/>
      <c r="G30" s="7"/>
      <c r="H30" s="7"/>
      <c r="I30" s="7"/>
      <c r="J30" s="7">
        <v>42</v>
      </c>
      <c r="K30" s="7"/>
      <c r="L30" s="7"/>
      <c r="M30" s="7">
        <v>42</v>
      </c>
    </row>
    <row r="31" spans="1:13" x14ac:dyDescent="0.2">
      <c r="A31" s="10" t="s">
        <v>11</v>
      </c>
      <c r="B31" s="7"/>
      <c r="C31" s="7"/>
      <c r="D31" s="7"/>
      <c r="E31" s="7"/>
      <c r="F31" s="7"/>
      <c r="G31" s="7"/>
      <c r="H31" s="7"/>
      <c r="I31" s="7"/>
      <c r="J31" s="7"/>
      <c r="K31" s="7">
        <v>33</v>
      </c>
      <c r="L31" s="7"/>
      <c r="M31" s="7">
        <v>33</v>
      </c>
    </row>
    <row r="32" spans="1:13" x14ac:dyDescent="0.2">
      <c r="A32" s="10" t="s">
        <v>15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>
        <v>17</v>
      </c>
      <c r="M32" s="7">
        <v>17</v>
      </c>
    </row>
    <row r="33" spans="1:13" x14ac:dyDescent="0.2">
      <c r="A33" s="10" t="s">
        <v>17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>
        <v>0</v>
      </c>
      <c r="M33" s="7">
        <v>0</v>
      </c>
    </row>
    <row r="34" spans="1:13" x14ac:dyDescent="0.2">
      <c r="A34" s="10" t="s">
        <v>50</v>
      </c>
      <c r="B34" s="7">
        <v>332</v>
      </c>
      <c r="C34" s="7">
        <v>254</v>
      </c>
      <c r="D34" s="7">
        <v>225</v>
      </c>
      <c r="E34" s="7">
        <v>160</v>
      </c>
      <c r="F34" s="7">
        <v>145</v>
      </c>
      <c r="G34" s="7">
        <v>74</v>
      </c>
      <c r="H34" s="7">
        <v>57</v>
      </c>
      <c r="I34" s="7">
        <v>49</v>
      </c>
      <c r="J34" s="7">
        <v>42</v>
      </c>
      <c r="K34" s="7">
        <v>33</v>
      </c>
      <c r="L34" s="7">
        <v>17</v>
      </c>
      <c r="M34" s="7">
        <v>1388</v>
      </c>
    </row>
  </sheetData>
  <sheetProtection sheet="1" objects="1" scenarios="1"/>
  <pageMargins left="0.7" right="0.7" top="0.75" bottom="0.75" header="0.3" footer="0.3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74DC2-400A-CF4E-BCF3-8FFF54609FD0}">
  <dimension ref="A1:O30"/>
  <sheetViews>
    <sheetView showGridLines="0" workbookViewId="0">
      <selection activeCell="F30" sqref="F30"/>
    </sheetView>
  </sheetViews>
  <sheetFormatPr baseColWidth="10" defaultRowHeight="15" x14ac:dyDescent="0.2"/>
  <cols>
    <col min="1" max="1" width="7.83203125" bestFit="1" customWidth="1"/>
    <col min="2" max="2" width="20.33203125" bestFit="1" customWidth="1"/>
    <col min="3" max="3" width="16" bestFit="1" customWidth="1"/>
    <col min="4" max="4" width="18.5" bestFit="1" customWidth="1"/>
    <col min="5" max="5" width="14.33203125" bestFit="1" customWidth="1"/>
    <col min="6" max="6" width="18.6640625" bestFit="1" customWidth="1"/>
    <col min="10" max="10" width="3" customWidth="1"/>
    <col min="12" max="15" width="18.1640625" bestFit="1" customWidth="1"/>
  </cols>
  <sheetData>
    <row r="1" spans="1:15" x14ac:dyDescent="0.2">
      <c r="A1" s="20" t="s">
        <v>59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5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5" x14ac:dyDescent="0.2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1:15" x14ac:dyDescent="0.2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11" spans="1:15" x14ac:dyDescent="0.2">
      <c r="L11">
        <v>6</v>
      </c>
      <c r="M11">
        <v>7</v>
      </c>
      <c r="N11">
        <v>4</v>
      </c>
      <c r="O11">
        <v>2</v>
      </c>
    </row>
    <row r="12" spans="1:15" ht="16" x14ac:dyDescent="0.2">
      <c r="L12" s="23" t="s">
        <v>9</v>
      </c>
      <c r="M12" s="23" t="s">
        <v>12</v>
      </c>
      <c r="N12" s="23" t="s">
        <v>14</v>
      </c>
      <c r="O12" s="23" t="s">
        <v>8</v>
      </c>
    </row>
    <row r="13" spans="1:15" ht="16" x14ac:dyDescent="0.2">
      <c r="K13" s="23" t="s">
        <v>40</v>
      </c>
      <c r="L13" s="25">
        <f>SUMIFS(INDEX('Line downtime'!$C$3:$N$40, ,MATCH(L11, 'Line downtime'!$C$2:$N$2, 0)), 'Line downtime'!$B$3:$B$40,K$13)</f>
        <v>118</v>
      </c>
      <c r="M13" s="26">
        <f>SUMIFS(INDEX('Line downtime'!$C$3:$N$40, ,MATCH($M$11, 'Line downtime'!$C$2:$N$2, 0)), 'Line downtime'!$B$3:$B$40,K13)</f>
        <v>85</v>
      </c>
      <c r="N13">
        <f>SUMIFS(INDEX('Line downtime'!$C$3:$N$40, ,MATCH($N$11, 'Line downtime'!$C$2:$N$2, 0)), 'Line downtime'!$B$3:$B$40,K13)</f>
        <v>17</v>
      </c>
      <c r="O13">
        <f>SUMIFS(INDEX('Line downtime'!$C$3:$N$40, ,MATCH($O$11, 'Line downtime'!$C$2:$N$2, 0)), 'Line downtime'!$B$3:$B$40,K13)</f>
        <v>10</v>
      </c>
    </row>
    <row r="14" spans="1:15" ht="16" x14ac:dyDescent="0.2">
      <c r="K14" s="23" t="s">
        <v>41</v>
      </c>
      <c r="L14" s="26">
        <f>SUMIFS(INDEX('Line downtime'!$C$3:$N$40, ,MATCH($L$11, 'Line downtime'!$C$2:$N$2, 0)), 'Line downtime'!$B$3:$B$40,K14)</f>
        <v>79</v>
      </c>
      <c r="M14">
        <f>SUMIFS(INDEX('Line downtime'!$C$3:$N$40, ,MATCH($M$11, 'Line downtime'!$C$2:$N$2, 0)), 'Line downtime'!$B$3:$B$40,K14)</f>
        <v>36</v>
      </c>
      <c r="N14" s="26">
        <f>SUMIFS(INDEX('Line downtime'!$C$3:$N$40, ,MATCH($N$11, 'Line downtime'!$C$2:$N$2, 0)), 'Line downtime'!$B$3:$B$40,K14)</f>
        <v>85</v>
      </c>
      <c r="O14">
        <f>SUMIFS(INDEX('Line downtime'!$C$3:$N$40, ,MATCH($O$11, 'Line downtime'!$C$2:$N$2, 0)), 'Line downtime'!$B$3:$B$40,K14)</f>
        <v>20</v>
      </c>
    </row>
    <row r="15" spans="1:15" ht="16" x14ac:dyDescent="0.2">
      <c r="K15" s="23" t="s">
        <v>42</v>
      </c>
      <c r="L15" s="24">
        <f>SUMIFS(INDEX('Line downtime'!$C$3:$N$40, ,MATCH($L$11, 'Line downtime'!$C$2:$N$2, 0)), 'Line downtime'!$B$3:$B$40,K15)</f>
        <v>120</v>
      </c>
      <c r="M15" s="26">
        <f>SUMIFS(INDEX('Line downtime'!$C$3:$N$40, ,MATCH($M$11, 'Line downtime'!$C$2:$N$2, 0)), 'Line downtime'!$B$3:$B$40,K15)</f>
        <v>88</v>
      </c>
      <c r="N15">
        <f>SUMIFS(INDEX('Line downtime'!$C$3:$N$40, ,MATCH($N$11, 'Line downtime'!$C$2:$N$2, 0)), 'Line downtime'!$B$3:$B$40,K15)</f>
        <v>43</v>
      </c>
      <c r="O15">
        <f>SUMIFS(INDEX('Line downtime'!$C$3:$N$40, ,MATCH($O$11, 'Line downtime'!$C$2:$N$2, 0)), 'Line downtime'!$B$3:$B$40,K15)</f>
        <v>0</v>
      </c>
    </row>
    <row r="16" spans="1:15" ht="16" x14ac:dyDescent="0.2">
      <c r="K16" s="23" t="s">
        <v>43</v>
      </c>
      <c r="L16" s="27">
        <f>SUMIFS(INDEX('Line downtime'!$C$3:$N$40, ,MATCH($L$11, 'Line downtime'!$C$2:$N$2, 0)), 'Line downtime'!$B$3:$B$40,K16)</f>
        <v>15</v>
      </c>
      <c r="M16">
        <f>SUMIFS(INDEX('Line downtime'!$C$3:$N$40, ,MATCH($M$11, 'Line downtime'!$C$2:$N$2, 0)), 'Line downtime'!$B$3:$B$40,K16)</f>
        <v>45</v>
      </c>
      <c r="N16" s="26">
        <f>SUMIFS(INDEX('Line downtime'!$C$3:$N$40, ,MATCH($N$11, 'Line downtime'!$C$2:$N$2, 0)), 'Line downtime'!$B$3:$B$40,K16)</f>
        <v>80</v>
      </c>
      <c r="O16" s="24">
        <f>SUMIFS(INDEX('Line downtime'!$C$3:$N$40, ,MATCH($O$11, 'Line downtime'!$C$2:$N$2, 0)), 'Line downtime'!$B$3:$B$40,K16)</f>
        <v>130</v>
      </c>
    </row>
    <row r="26" spans="1:6" ht="19" x14ac:dyDescent="0.25">
      <c r="B26" s="17"/>
      <c r="C26" s="17"/>
      <c r="D26" s="18"/>
      <c r="E26" s="18"/>
      <c r="F26" s="18"/>
    </row>
    <row r="27" spans="1:6" ht="19" x14ac:dyDescent="0.25">
      <c r="A27" s="16"/>
    </row>
    <row r="28" spans="1:6" ht="19" x14ac:dyDescent="0.25">
      <c r="A28" s="16"/>
    </row>
    <row r="29" spans="1:6" ht="19" x14ac:dyDescent="0.25">
      <c r="A29" s="16"/>
    </row>
    <row r="30" spans="1:6" ht="19" x14ac:dyDescent="0.25">
      <c r="A30" s="16"/>
    </row>
  </sheetData>
  <sheetProtection sheet="1" objects="1" scenarios="1"/>
  <mergeCells count="1">
    <mergeCell ref="A1:O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Line productivity</vt:lpstr>
      <vt:lpstr>Products</vt:lpstr>
      <vt:lpstr>Downtime factors</vt:lpstr>
      <vt:lpstr>Line downtime</vt:lpstr>
      <vt:lpstr>Pivot Table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Trust Okerezi</cp:lastModifiedBy>
  <dcterms:created xsi:type="dcterms:W3CDTF">2024-08-19T19:52:48Z</dcterms:created>
  <dcterms:modified xsi:type="dcterms:W3CDTF">2025-04-11T12:24:24Z</dcterms:modified>
</cp:coreProperties>
</file>