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2180" activeTab="2"/>
  </bookViews>
  <sheets>
    <sheet name="Funcionários" sheetId="1" r:id="rId1"/>
    <sheet name="Produtos" sheetId="2" r:id="rId2"/>
    <sheet name="Registos" sheetId="3" r:id="rId3"/>
  </sheets>
  <definedNames>
    <definedName name="Segmentação_de_dados_Tipo">#N/A</definedName>
    <definedName name="Segmentação_de_dados_Data">#N/A</definedName>
    <definedName name="Segmentação_de_dados_Nome_do_Produto">#N/A</definedName>
    <definedName name="_xlnm._FilterDatabase" localSheetId="0" hidden="1">Funcionários!$B$2:$L$4</definedName>
    <definedName name="_xlnm._FilterDatabase" localSheetId="1" hidden="1">Produtos!$B$2:$H$52</definedName>
  </definedNames>
  <calcPr calcId="191029"/>
  <pivotCaches>
    <pivotCache cacheId="0" r:id="rId4"/>
    <pivotCache cacheId="1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<sst xmlns="http://schemas.openxmlformats.org/spreadsheetml/2006/main" count="143" uniqueCount="88">
  <si>
    <t>ID Funcionário</t>
  </si>
  <si>
    <t>Nome Completo</t>
  </si>
  <si>
    <t>Cargo</t>
  </si>
  <si>
    <t>Departamento</t>
  </si>
  <si>
    <t>Localização</t>
  </si>
  <si>
    <t>Telefone</t>
  </si>
  <si>
    <t>E-mail</t>
  </si>
  <si>
    <t>Data de Admissão</t>
  </si>
  <si>
    <t>Salário</t>
  </si>
  <si>
    <t>Status</t>
  </si>
  <si>
    <t>Observações</t>
  </si>
  <si>
    <t>João Silva</t>
  </si>
  <si>
    <t>Analista</t>
  </si>
  <si>
    <t>TI</t>
  </si>
  <si>
    <t>Lisboa</t>
  </si>
  <si>
    <t>Ativo</t>
  </si>
  <si>
    <t>Trabalha no projeto X</t>
  </si>
  <si>
    <t>Maria Oliveira</t>
  </si>
  <si>
    <t>Gerente</t>
  </si>
  <si>
    <t>Marketing</t>
  </si>
  <si>
    <t>Porto</t>
  </si>
  <si>
    <t>Supervisiona campanhas</t>
  </si>
  <si>
    <t>Pedro Santos</t>
  </si>
  <si>
    <t>Assistente</t>
  </si>
  <si>
    <t>RH</t>
  </si>
  <si>
    <t>Apoia recrutamento</t>
  </si>
  <si>
    <t>Ana Costa</t>
  </si>
  <si>
    <t>Coordenadora</t>
  </si>
  <si>
    <t>Vendas</t>
  </si>
  <si>
    <t>Responsável pela equipe</t>
  </si>
  <si>
    <t>Lucas Pereira</t>
  </si>
  <si>
    <t>Diretor</t>
  </si>
  <si>
    <t>Financeiro</t>
  </si>
  <si>
    <t>Coordena toda a área</t>
  </si>
  <si>
    <t>Beatriz Lima</t>
  </si>
  <si>
    <t>Estagiária</t>
  </si>
  <si>
    <t>Auxilia nas campanhas</t>
  </si>
  <si>
    <t>Ricardo Alves</t>
  </si>
  <si>
    <t>Trabalha no desenvolvimento</t>
  </si>
  <si>
    <t>Larissa Rocha</t>
  </si>
  <si>
    <t>Supervisor</t>
  </si>
  <si>
    <t>Inativo</t>
  </si>
  <si>
    <t>Gerencia a equipe de vendas</t>
  </si>
  <si>
    <t>Eduardo Martins</t>
  </si>
  <si>
    <t>Suporta colegas</t>
  </si>
  <si>
    <t>Camila Ferreira</t>
  </si>
  <si>
    <t>Coordena recrutamento</t>
  </si>
  <si>
    <t>Nº trabalhadores</t>
  </si>
  <si>
    <t>ID Produto</t>
  </si>
  <si>
    <t>Nome do Produto</t>
  </si>
  <si>
    <t>Preço Unitário</t>
  </si>
  <si>
    <t>Quantidade em Estoque</t>
  </si>
  <si>
    <t>Fornecedor</t>
  </si>
  <si>
    <t>Descrição</t>
  </si>
  <si>
    <t>PC Gamer X ASUS</t>
  </si>
  <si>
    <t>Distribuidor A</t>
  </si>
  <si>
    <t>PC gamer com processador Intel i7, 16GB RAM, 512GB SSD</t>
  </si>
  <si>
    <t>Telemóvel Samsung Galaxy S21 SAMSUNG</t>
  </si>
  <si>
    <t>Distribuidor B</t>
  </si>
  <si>
    <t>Telemóvel 5G, tela 6.2", 128GB, câmera 64MP</t>
  </si>
  <si>
    <t>Rato Logitech G502 LOGITECH</t>
  </si>
  <si>
    <t>Distribuidor C</t>
  </si>
  <si>
    <t>Rato gamer, sensor 25.600 DPI, 11 botões programáveis</t>
  </si>
  <si>
    <t>Teclado Mecânico Corsair K70 CORSAIR</t>
  </si>
  <si>
    <t>Distribuidor D</t>
  </si>
  <si>
    <t>Teclado mecânico com switches Cherry MX, iluminação RGB</t>
  </si>
  <si>
    <t>Fones de Ouvido Sony WH-1000XM4 SONY</t>
  </si>
  <si>
    <t>Distribuidor E</t>
  </si>
  <si>
    <t>Fones bluetooth com cancelamento de ruído ativo, 30h de autonomia</t>
  </si>
  <si>
    <t>Tapete de Rato SteelSeries QcK STEELSERIES</t>
  </si>
  <si>
    <t>Distribuidor F</t>
  </si>
  <si>
    <t>Tapete de rato grande, superfície de microfibra, antideslizante</t>
  </si>
  <si>
    <t>PC Lenovo Ideapad 3 LENOVO</t>
  </si>
  <si>
    <t xml:space="preserve">Distribuidor G </t>
  </si>
  <si>
    <t>PC portátil com processador Intel i5, 8GB RAM, 256GB SSD</t>
  </si>
  <si>
    <t>Telemóvel iPhone 13 APPLE</t>
  </si>
  <si>
    <t>Telemóvel 5G, tela 6.1", 128GB, câmera 12MP</t>
  </si>
  <si>
    <t>ID</t>
  </si>
  <si>
    <t>Tipo</t>
  </si>
  <si>
    <t>Quantidade</t>
  </si>
  <si>
    <t>Receita</t>
  </si>
  <si>
    <t>Data</t>
  </si>
  <si>
    <t>Mês</t>
  </si>
  <si>
    <t>Ano</t>
  </si>
  <si>
    <t>Soma de Quantidade</t>
  </si>
  <si>
    <t>(TUDO)</t>
  </si>
  <si>
    <t>Total Geral</t>
  </si>
  <si>
    <t>Contagem de Receita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</si>
</sst>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#.##000_ ;_ * \-#,###.##000_ ;_ * &quot;-&quot;??_ ;_ @_ "/>
    <numFmt numFmtId="177" formatCode="_-* #,##0.00\ &quot;€&quot;_-;\-* #,##0.00\ &quot;€&quot;_-;_-* &quot;-&quot;??\ &quot;€&quot;_-;_-@_-"/>
    <numFmt numFmtId="178" formatCode="_ * #.##0_ ;_ * \-#.##0_ ;_ * &quot;-&quot;_ ;_ @_ "/>
    <numFmt numFmtId="179" formatCode="_(\$* #.##0_);_(\$* \(#.##0\);_(\$* &quot;-&quot;_);_(@_)"/>
    <numFmt numFmtId="180" formatCode="dd\-mm\-yyyy;@"/>
    <numFmt numFmtId="181" formatCode="0_ "/>
    <numFmt numFmtId="182" formatCode="_-[$€-2]\ * #,##0.00_-;\-[$€-2]\ * #,##0.00_-;_-[$€-2]\ * &quot;-&quot;??_-;_-@_-"/>
    <numFmt numFmtId="183" formatCode="_-* #,##0.00\ [$€-816]_-;\-* #,##0.00\ [$€-816]_-;_-* &quot;-&quot;??\ [$€-816]_-;_-@_-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1" applyNumberFormat="0" applyAlignment="0" applyProtection="0">
      <alignment vertical="center"/>
    </xf>
    <xf numFmtId="0" fontId="13" fillId="5" borderId="12" applyNumberFormat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6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3">
    <xf numFmtId="0" fontId="0" fillId="0" borderId="0" xfId="0"/>
    <xf numFmtId="18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7" fontId="0" fillId="0" borderId="0" xfId="2" applyNumberFormat="1" applyFont="1" applyAlignment="1">
      <alignment horizontal="center" vertical="center"/>
    </xf>
    <xf numFmtId="49" fontId="0" fillId="0" borderId="0" xfId="0" applyNumberFormat="1"/>
    <xf numFmtId="181" fontId="0" fillId="0" borderId="0" xfId="1" applyNumberFormat="1" applyFont="1" applyAlignment="1"/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82" fontId="0" fillId="0" borderId="0" xfId="2" applyNumberFormat="1" applyFont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182" fontId="0" fillId="0" borderId="0" xfId="2" applyNumberFormat="1" applyFont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77" fontId="0" fillId="0" borderId="3" xfId="2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83" fontId="0" fillId="0" borderId="3" xfId="0" applyNumberFormat="1" applyBorder="1" applyAlignment="1">
      <alignment horizontal="center" vertical="center"/>
    </xf>
    <xf numFmtId="183" fontId="0" fillId="2" borderId="0" xfId="0" applyNumberFormat="1" applyFill="1"/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</cellXfs>
  <cellStyles count="49">
    <cellStyle name="Normal" xfId="0" builtinId="0"/>
    <cellStyle name="Vírgula" xfId="1" builtinId="3"/>
    <cellStyle name="Moeda" xfId="2" builtinId="4"/>
    <cellStyle name="Percentagem" xfId="3" builtinId="5"/>
    <cellStyle name="Vírgula [0]" xfId="4" builtinId="6"/>
    <cellStyle name="Moeda [0]" xfId="5" builtinId="7"/>
    <cellStyle name="Hiperligação" xfId="6" builtinId="8"/>
    <cellStyle name="Hiperligação Visitada" xfId="7" builtinId="9"/>
    <cellStyle name="Nota" xfId="8" builtinId="10"/>
    <cellStyle name="Texto de Aviso" xfId="9" builtinId="11"/>
    <cellStyle name="Título" xfId="10" builtinId="15"/>
    <cellStyle name="Texto Explicativo" xfId="11" builtinId="53"/>
    <cellStyle name="Cabeçalho 1" xfId="12" builtinId="16"/>
    <cellStyle name="Cabeçalho 2" xfId="13" builtinId="17"/>
    <cellStyle name="Cabeçalho 3" xfId="14" builtinId="18"/>
    <cellStyle name="Cabeçalho 4" xfId="15" builtinId="19"/>
    <cellStyle name="Entrada" xfId="16" builtinId="20"/>
    <cellStyle name="Saída" xfId="17" builtinId="21"/>
    <cellStyle name="Cálculo" xfId="18" builtinId="22"/>
    <cellStyle name="Verificar Célula" xfId="19" builtinId="23"/>
    <cellStyle name="Célula Ligada" xfId="20" builtinId="24"/>
    <cellStyle name="Total" xfId="21" builtinId="25"/>
    <cellStyle name="Bom" xfId="22" builtinId="26"/>
    <cellStyle name="Mau" xfId="23" builtinId="27"/>
    <cellStyle name="Neutro" xfId="24" builtinId="28"/>
    <cellStyle name="Cor 1" xfId="25" builtinId="29"/>
    <cellStyle name="20% - Cor 1" xfId="26" builtinId="30"/>
    <cellStyle name="40% - Cor 1" xfId="27" builtinId="31"/>
    <cellStyle name="60% - Cor 1" xfId="28" builtinId="32"/>
    <cellStyle name="Cor 2" xfId="29" builtinId="33"/>
    <cellStyle name="20% - Cor 2" xfId="30" builtinId="34"/>
    <cellStyle name="40% - Cor 2" xfId="31" builtinId="35"/>
    <cellStyle name="60% - Cor 2" xfId="32" builtinId="36"/>
    <cellStyle name="Cor 3" xfId="33" builtinId="37"/>
    <cellStyle name="20% - Cor 3" xfId="34" builtinId="38"/>
    <cellStyle name="40% - Cor 3" xfId="35" builtinId="39"/>
    <cellStyle name="60% - Cor 3" xfId="36" builtinId="40"/>
    <cellStyle name="Cor 4" xfId="37" builtinId="41"/>
    <cellStyle name="20% - Cor 4" xfId="38" builtinId="42"/>
    <cellStyle name="40% - Cor 4" xfId="39" builtinId="43"/>
    <cellStyle name="60% - Cor 4" xfId="40" builtinId="44"/>
    <cellStyle name="Cor 5" xfId="41" builtinId="45"/>
    <cellStyle name="20% - Cor 5" xfId="42" builtinId="46"/>
    <cellStyle name="40% - Cor 5" xfId="43" builtinId="47"/>
    <cellStyle name="60% - Cor 5" xfId="44" builtinId="48"/>
    <cellStyle name="Cor 6" xfId="45" builtinId="49"/>
    <cellStyle name="20% - Cor 6" xfId="46" builtinId="50"/>
    <cellStyle name="40% - Cor 6" xfId="47" builtinId="51"/>
    <cellStyle name="60% - Cor 6" xfId="48" builtinId="52"/>
  </cellStyles>
  <dxfs count="36">
    <dxf>
      <alignment horizontal="center" vertical="center"/>
    </dxf>
    <dxf>
      <alignment horizontal="center" vertical="center"/>
      <border>
        <left style="medium">
          <color auto="1"/>
        </left>
        <right style="medium">
          <color auto="1"/>
        </right>
        <top/>
        <bottom/>
      </border>
    </dxf>
    <dxf>
      <alignment horizontal="center" vertical="center"/>
      <border>
        <left style="medium">
          <color auto="1"/>
        </left>
        <right style="medium">
          <color auto="1"/>
        </right>
        <top/>
        <bottom/>
      </border>
    </dxf>
    <dxf>
      <alignment horizontal="center" vertical="center"/>
      <border>
        <left style="medium">
          <color auto="1"/>
        </left>
        <right style="medium">
          <color auto="1"/>
        </right>
        <top/>
        <bottom/>
      </border>
    </dxf>
    <dxf>
      <alignment horizontal="center" vertical="center"/>
      <border>
        <left style="medium">
          <color auto="1"/>
        </left>
        <right style="medium">
          <color auto="1"/>
        </right>
        <top/>
        <bottom/>
      </border>
    </dxf>
    <dxf>
      <alignment horizontal="center" vertical="center" wrapText="1"/>
      <border>
        <left style="medium">
          <color auto="1"/>
        </left>
        <right style="medium">
          <color auto="1"/>
        </right>
        <top/>
        <bottom/>
      </border>
    </dxf>
    <dxf>
      <alignment horizontal="center" vertical="center"/>
      <border>
        <left style="medium">
          <color auto="1"/>
        </left>
        <right style="medium">
          <color auto="1"/>
        </right>
        <top/>
        <bottom/>
      </border>
    </dxf>
    <dxf>
      <numFmt numFmtId="14" formatCode="dd/mm/yyyy"/>
      <alignment horizontal="center" vertical="center" wrapText="1"/>
      <border>
        <left style="medium">
          <color auto="1"/>
        </left>
        <right style="medium">
          <color auto="1"/>
        </right>
        <top/>
        <bottom/>
      </border>
    </dxf>
    <dxf>
      <alignment horizontal="center" vertical="center"/>
      <border>
        <left style="medium">
          <color auto="1"/>
        </left>
        <right style="medium">
          <color auto="1"/>
        </right>
        <top/>
        <bottom/>
      </border>
    </dxf>
    <dxf>
      <alignment horizontal="center" vertical="center" wrapText="1"/>
      <border>
        <left style="medium">
          <color auto="1"/>
        </left>
        <right style="medium">
          <color auto="1"/>
        </right>
        <top/>
        <bottom/>
      </border>
    </dxf>
    <dxf>
      <alignment horizontal="center" vertical="center"/>
      <border>
        <left style="medium">
          <color auto="1"/>
        </left>
        <right/>
        <top/>
        <bottom/>
      </border>
    </dxf>
    <dxf>
      <font>
        <color auto="1"/>
      </font>
      <fill>
        <patternFill patternType="solid">
          <bgColor rgb="FFFFFF00"/>
        </patternFill>
      </fill>
    </dxf>
    <dxf>
      <font>
        <color rgb="FFFF0000"/>
      </font>
    </dxf>
    <dxf>
      <font>
        <b val="0"/>
        <i val="0"/>
        <color rgb="FF00B050"/>
      </font>
    </dxf>
    <dxf>
      <alignment horizontal="center" vertical="center"/>
    </dxf>
    <dxf>
      <alignment horizontal="center" vertical="center"/>
    </dxf>
    <dxf>
      <font>
        <name val="Calibri"/>
        <scheme val="none"/>
        <b val="0"/>
        <i val="0"/>
        <strike val="0"/>
        <u val="none"/>
        <sz val="11"/>
        <color theme="1"/>
      </font>
      <numFmt numFmtId="182" formatCode="_-[$€-2]\ * #,##0.00_-;\-[$€-2]\ * #,##0.00_-;_-[$€-2]\ * &quot;-&quot;??_-;_-@_-"/>
      <alignment horizontal="center" vertical="center"/>
    </dxf>
    <dxf>
      <numFmt numFmtId="0" formatCode="General"/>
      <alignment horizontal="center" vertical="center"/>
    </dxf>
    <dxf>
      <numFmt numFmtId="14" formatCode="dd/mm/yyyy"/>
      <alignment horizontal="center" vertical="center"/>
    </dxf>
    <dxf>
      <alignment horizontal="center" vertical="center"/>
    </dxf>
    <dxf>
      <alignment horizontal="center" vertical="center"/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alignment horizontal="center" vertical="center"/>
    </dxf>
    <dxf>
      <numFmt numFmtId="0" formatCode="General"/>
      <alignment horizontal="center" vertical="center"/>
    </dxf>
    <dxf>
      <numFmt numFmtId="0" formatCode="General"/>
      <alignment horizontal="center" vertical="center"/>
    </dxf>
    <dxf>
      <alignment horizontal="center" vertical="center"/>
    </dxf>
    <dxf>
      <numFmt numFmtId="177" formatCode="_-* #,##0.00\ &quot;€&quot;_-;\-* #,##0.00\ &quot;€&quot;_-;_-* &quot;-&quot;??\ &quot;€&quot;_-;_-@_-"/>
      <alignment horizontal="center" vertical="center"/>
    </dxf>
    <dxf>
      <alignment horizontal="center" vertical="center"/>
    </dxf>
    <dxf>
      <numFmt numFmtId="49" formatCode="@"/>
    </dxf>
    <dxf>
      <numFmt numFmtId="181" formatCode="0_ "/>
    </dxf>
    <dxf>
      <font>
        <color rgb="FF006100"/>
      </font>
      <fill>
        <patternFill patternType="solid">
          <bgColor rgb="FFC6EFCE"/>
        </patternFill>
      </fill>
    </dxf>
    <dxf>
      <font>
        <color rgb="FFC00000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FC7CE"/>
      <color rgb="00006100"/>
      <color rgb="00C6EF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pt-PT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 Nº</a:t>
            </a:r>
            <a:r>
              <a:rPr lang="pt-PT" baseline="0"/>
              <a:t> de trabalhadores p/ departamento (ativos)</a:t>
            </a:r>
            <a:endParaRPr lang="pt-PT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277835156312369"/>
          <c:y val="0.185185252692204"/>
          <c:w val="0.384489553657136"/>
          <c:h val="0.726851752279"/>
        </c:manualLayout>
      </c:layout>
      <c:pieChart>
        <c:varyColors val="1"/>
        <c:ser>
          <c:idx val="0"/>
          <c:order val="0"/>
          <c:explosion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PT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Funcionários!$O$18:$S$18</c:f>
              <c:strCache>
                <c:ptCount val="5"/>
                <c:pt idx="0">
                  <c:v>TI</c:v>
                </c:pt>
                <c:pt idx="1">
                  <c:v>Marketing</c:v>
                </c:pt>
                <c:pt idx="2">
                  <c:v>RH</c:v>
                </c:pt>
                <c:pt idx="3">
                  <c:v>Vendas</c:v>
                </c:pt>
                <c:pt idx="4">
                  <c:v>Financeiro</c:v>
                </c:pt>
              </c:strCache>
            </c:strRef>
          </c:cat>
          <c:val>
            <c:numRef>
              <c:f>Funcionários!$O$19:$S$19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pt-PT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01e27a1-76b0-4381-a02b-265ac3bcbec2}"/>
      </c:ext>
    </c:extLst>
  </c:chart>
  <c:txPr>
    <a:bodyPr/>
    <a:lstStyle/>
    <a:p>
      <a:pPr>
        <a:defRPr lang="pt-PT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[base_de_dados.xlsx]Registos!Tabela 
Dinâmica3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PT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Registos!$P$8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PT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Registos!$N$9:$O$34</c:f>
              <c:multiLvlStrCache>
                <c:ptCount val="17"/>
                <c:lvl>
                  <c:pt idx="0">
                    <c:v>05-01-2025</c:v>
                  </c:pt>
                  <c:pt idx="1">
                    <c:v>01-01-2025</c:v>
                  </c:pt>
                  <c:pt idx="2">
                    <c:v>09-01-2025</c:v>
                  </c:pt>
                  <c:pt idx="3">
                    <c:v>01-04-2025</c:v>
                  </c:pt>
                  <c:pt idx="4">
                    <c:v>07-01-2025</c:v>
                  </c:pt>
                  <c:pt idx="5">
                    <c:v>03-01-2025</c:v>
                  </c:pt>
                  <c:pt idx="6">
                    <c:v>01-04-2025</c:v>
                  </c:pt>
                  <c:pt idx="7">
                    <c:v>06-01-2025</c:v>
                  </c:pt>
                  <c:pt idx="8">
                    <c:v>04-01-2025</c:v>
                  </c:pt>
                  <c:pt idx="9">
                    <c:v>11-01-2025</c:v>
                  </c:pt>
                  <c:pt idx="10">
                    <c:v>01-04-2025</c:v>
                  </c:pt>
                  <c:pt idx="11">
                    <c:v>08-01-2025</c:v>
                  </c:pt>
                  <c:pt idx="12">
                    <c:v>12-01-2025</c:v>
                  </c:pt>
                  <c:pt idx="13">
                    <c:v>02-01-2025</c:v>
                  </c:pt>
                  <c:pt idx="14">
                    <c:v>10-01-2025</c:v>
                  </c:pt>
                  <c:pt idx="15">
                    <c:v>13-01-2025</c:v>
                  </c:pt>
                  <c:pt idx="16">
                    <c:v>01-04-2025</c:v>
                  </c:pt>
                </c:lvl>
                <c:lvl>
                  <c:pt idx="0">
                    <c:v>Fones de Ouvido Sony WH-1000XM4 SONY</c:v>
                  </c:pt>
                  <c:pt idx="1">
                    <c:v>PC Gamer X ASUS</c:v>
                  </c:pt>
                  <c:pt idx="4">
                    <c:v>PC Lenovo Ideapad 3 LENOVO</c:v>
                  </c:pt>
                  <c:pt idx="5">
                    <c:v>Rato Logitech G502 LOGITECH</c:v>
                  </c:pt>
                  <c:pt idx="7">
                    <c:v>Tapete de Rato SteelSeries QcK STEELSERIES</c:v>
                  </c:pt>
                  <c:pt idx="8">
                    <c:v>Teclado Mecânico Corsair K70 CORSAIR</c:v>
                  </c:pt>
                  <c:pt idx="11">
                    <c:v>Telemóvel iPhone 13 APPLE</c:v>
                  </c:pt>
                  <c:pt idx="13">
                    <c:v>Telemóvel Samsung Galaxy S21 SAMSUNG</c:v>
                  </c:pt>
                </c:lvl>
              </c:multiLvlStrCache>
            </c:multiLvlStrRef>
          </c:cat>
          <c:val>
            <c:numRef>
              <c:f>Registos!$P$9:$P$34</c:f>
              <c:numCache>
                <c:formatCode>General</c:formatCode>
                <c:ptCount val="17"/>
                <c:pt idx="0">
                  <c:v>30</c:v>
                </c:pt>
                <c:pt idx="1">
                  <c:v>10</c:v>
                </c:pt>
                <c:pt idx="2">
                  <c:v>12</c:v>
                </c:pt>
                <c:pt idx="3">
                  <c:v>4</c:v>
                </c:pt>
                <c:pt idx="4">
                  <c:v>50</c:v>
                </c:pt>
                <c:pt idx="5">
                  <c:v>30</c:v>
                </c:pt>
                <c:pt idx="6">
                  <c:v>21</c:v>
                </c:pt>
                <c:pt idx="7">
                  <c:v>40</c:v>
                </c:pt>
                <c:pt idx="8">
                  <c:v>-10</c:v>
                </c:pt>
                <c:pt idx="9">
                  <c:v>20</c:v>
                </c:pt>
                <c:pt idx="10">
                  <c:v>-1</c:v>
                </c:pt>
                <c:pt idx="11">
                  <c:v>15</c:v>
                </c:pt>
                <c:pt idx="12">
                  <c:v>-15</c:v>
                </c:pt>
                <c:pt idx="13">
                  <c:v>-20</c:v>
                </c:pt>
                <c:pt idx="14">
                  <c:v>30</c:v>
                </c:pt>
                <c:pt idx="15">
                  <c:v>20</c:v>
                </c:pt>
                <c:pt idx="16">
                  <c:v>-12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148998016"/>
        <c:axId val="149725952"/>
      </c:barChart>
      <c:catAx>
        <c:axId val="148998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P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725952"/>
        <c:crosses val="autoZero"/>
        <c:auto val="1"/>
        <c:lblAlgn val="ctr"/>
        <c:lblOffset val="100"/>
        <c:noMultiLvlLbl val="0"/>
      </c:catAx>
      <c:valAx>
        <c:axId val="149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P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9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PT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db28964-95ab-4e49-9799-813b695c9c5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pt-PT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[base_de_dados.xlsx]Registos!Tabela 
Dinâmica1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PT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Registos!$L$35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pt-PT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Registos!$K$36:$K$45</c:f>
              <c:strCache>
                <c:ptCount val="9"/>
                <c:pt idx="0">
                  <c:v>Fones de Ouvido Sony WH-1000XM4 SONY</c:v>
                </c:pt>
                <c:pt idx="1">
                  <c:v>PC Gamer X ASUS</c:v>
                </c:pt>
                <c:pt idx="2">
                  <c:v>PC Lenovo Ideapad 3 LENOVO</c:v>
                </c:pt>
                <c:pt idx="3">
                  <c:v>Rato Logitech G502 LOGITECH</c:v>
                </c:pt>
                <c:pt idx="4">
                  <c:v>Tapete de Rato SteelSeries QcK STEELSERIES</c:v>
                </c:pt>
                <c:pt idx="5">
                  <c:v>Teclado Mecânico Corsair K70 CORSAIR</c:v>
                </c:pt>
                <c:pt idx="6">
                  <c:v>Telemóvel iPhone 13 APPLE</c:v>
                </c:pt>
                <c:pt idx="7">
                  <c:v>Telemóvel Samsung Galaxy S21 SAMSUNG</c:v>
                </c:pt>
                <c:pt idx="8">
                  <c:v>#N/A</c:v>
                </c:pt>
              </c:strCache>
            </c:strRef>
          </c:cat>
          <c:val>
            <c:numRef>
              <c:f>Registos!$L$36:$L$45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963328"/>
        <c:axId val="148966016"/>
      </c:barChart>
      <c:catAx>
        <c:axId val="14896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P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966016"/>
        <c:crosses val="autoZero"/>
        <c:auto val="1"/>
        <c:lblAlgn val="ctr"/>
        <c:lblOffset val="100"/>
        <c:noMultiLvlLbl val="0"/>
      </c:catAx>
      <c:valAx>
        <c:axId val="14896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PT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96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PT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6463427-4554-4621-baa5-73dc7cdf65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pt-PT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444501</xdr:colOff>
      <xdr:row>0</xdr:row>
      <xdr:rowOff>0</xdr:rowOff>
    </xdr:from>
    <xdr:to>
      <xdr:col>19</xdr:col>
      <xdr:colOff>338668</xdr:colOff>
      <xdr:row>16</xdr:row>
      <xdr:rowOff>143934</xdr:rowOff>
    </xdr:to>
    <xdr:graphicFrame>
      <xdr:nvGraphicFramePr>
        <xdr:cNvPr id="8" name="Gráfico 7"/>
        <xdr:cNvGraphicFramePr/>
      </xdr:nvGraphicFramePr>
      <xdr:xfrm>
        <a:off x="14484350" y="0"/>
        <a:ext cx="5151755" cy="3201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850265</xdr:colOff>
      <xdr:row>1</xdr:row>
      <xdr:rowOff>22860</xdr:rowOff>
    </xdr:from>
    <xdr:to>
      <xdr:col>12</xdr:col>
      <xdr:colOff>526415</xdr:colOff>
      <xdr:row>28</xdr:row>
      <xdr:rowOff>111760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Nome do Produ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e do Produ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00040" y="213360"/>
              <a:ext cx="1838325" cy="523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uma segmentação de dados.
As segmentações de dados não podem ser utilizadas nesta versão. Atualize para a versão mais recente do WPS Office.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198120</xdr:colOff>
      <xdr:row>0</xdr:row>
      <xdr:rowOff>179705</xdr:rowOff>
    </xdr:from>
    <xdr:to>
      <xdr:col>10</xdr:col>
      <xdr:colOff>586105</xdr:colOff>
      <xdr:row>28</xdr:row>
      <xdr:rowOff>29845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Dat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9620" y="179705"/>
              <a:ext cx="1826260" cy="5184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uma segmentação de dados.
As segmentações de dados não podem ser utilizadas nesta versão. Atualize para a versão mais recente do WPS Office.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19050</xdr:colOff>
      <xdr:row>0</xdr:row>
      <xdr:rowOff>179070</xdr:rowOff>
    </xdr:from>
    <xdr:to>
      <xdr:col>13</xdr:col>
      <xdr:colOff>1842135</xdr:colOff>
      <xdr:row>5</xdr:row>
      <xdr:rowOff>189230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Tip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173950" y="179070"/>
              <a:ext cx="1823085" cy="962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Esta forma representa uma segmentação de dados.
As segmentações de dados não podem ser utilizadas nesta versão. Atualize para a versão mais recente do WPS Office.</a:t>
              </a:r>
            </a:p>
          </xdr:txBody>
        </xdr:sp>
      </mc:Fallback>
    </mc:AlternateContent>
    <xdr:clientData/>
  </xdr:twoCellAnchor>
  <xdr:twoCellAnchor>
    <xdr:from>
      <xdr:col>12</xdr:col>
      <xdr:colOff>715645</xdr:colOff>
      <xdr:row>35</xdr:row>
      <xdr:rowOff>59055</xdr:rowOff>
    </xdr:from>
    <xdr:to>
      <xdr:col>16</xdr:col>
      <xdr:colOff>268605</xdr:colOff>
      <xdr:row>61</xdr:row>
      <xdr:rowOff>170815</xdr:rowOff>
    </xdr:to>
    <xdr:graphicFrame>
      <xdr:nvGraphicFramePr>
        <xdr:cNvPr id="7" name="Gráfico 6"/>
        <xdr:cNvGraphicFramePr/>
      </xdr:nvGraphicFramePr>
      <xdr:xfrm>
        <a:off x="20127595" y="6726555"/>
        <a:ext cx="6096635" cy="506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447040</xdr:colOff>
      <xdr:row>0</xdr:row>
      <xdr:rowOff>104140</xdr:rowOff>
    </xdr:from>
    <xdr:to>
      <xdr:col>25</xdr:col>
      <xdr:colOff>192405</xdr:colOff>
      <xdr:row>34</xdr:row>
      <xdr:rowOff>48895</xdr:rowOff>
    </xdr:to>
    <xdr:graphicFrame>
      <xdr:nvGraphicFramePr>
        <xdr:cNvPr id="8" name="Gráfico 7"/>
        <xdr:cNvGraphicFramePr/>
      </xdr:nvGraphicFramePr>
      <xdr:xfrm>
        <a:off x="26402665" y="104140"/>
        <a:ext cx="9213215" cy="64217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57.8265740741" refreshedBy="yuki" recordCount="20">
  <cacheSource type="worksheet">
    <worksheetSource ref="B2:G22" sheet="Registos"/>
  </cacheSource>
  <cacheFields count="6">
    <cacheField name="ID" numFmtId="0">
      <sharedItems containsSemiMixedTypes="0" containsString="0" containsNumber="1" containsInteger="1" minValue="0" maxValue="8" count="8">
        <n v="1"/>
        <n v="2"/>
        <n v="3"/>
        <n v="4"/>
        <n v="5"/>
        <n v="6"/>
        <n v="7"/>
        <n v="8"/>
      </sharedItems>
    </cacheField>
    <cacheField name="Nome do Produto" numFmtId="0">
      <sharedItems count="8">
        <s v="PC Gamer X ASUS"/>
        <s v="Telemóvel Samsung Galaxy S21 SAMSUNG"/>
        <s v="Rato Logitech G502 LOGITECH"/>
        <s v="Teclado Mecânico Corsair K70 CORSAIR"/>
        <s v="Fones de Ouvido Sony WH-1000XM4 SONY"/>
        <s v="Tapete de Rato SteelSeries QcK STEELSERIES"/>
        <s v="PC Lenovo Ideapad 3 LENOVO"/>
        <s v="Telemóvel iPhone 13 APPLE"/>
      </sharedItems>
    </cacheField>
    <cacheField name="Tipo" numFmtId="0">
      <sharedItems count="2">
        <s v="Entrada"/>
        <s v="Saída"/>
      </sharedItems>
    </cacheField>
    <cacheField name="Quantidade" numFmtId="0">
      <sharedItems containsSemiMixedTypes="0" containsString="0" containsNumber="1" containsInteger="1" minValue="-20" maxValue="50" count="16">
        <n v="10"/>
        <n v="-20"/>
        <n v="30"/>
        <n v="-10"/>
        <n v="40"/>
        <n v="50"/>
        <n v="15"/>
        <n v="12"/>
        <n v="20"/>
        <n v="-15"/>
        <n v="4"/>
        <n v="-5"/>
        <n v="2"/>
        <n v="-7"/>
        <n v="9"/>
        <n v="-1"/>
      </sharedItems>
    </cacheField>
    <cacheField name="Receita" numFmtId="177">
      <sharedItems containsSemiMixedTypes="0" containsString="0" containsNumber="1" containsInteger="1" minValue="-15000" maxValue="27500" count="20">
        <n v="12000"/>
        <n v="-15000"/>
        <n v="1800"/>
        <n v="-1300"/>
        <n v="10500"/>
        <n v="1000"/>
        <n v="27500"/>
        <n v="14250"/>
        <n v="14400"/>
        <n v="22500"/>
        <n v="2600"/>
        <n v="-14250"/>
        <n v="15000"/>
        <n v="600"/>
        <n v="4800"/>
        <n v="-3750"/>
        <n v="120"/>
        <n v="-5250"/>
        <n v="540"/>
        <n v="-130"/>
      </sharedItems>
    </cacheField>
    <cacheField name="Data" numFmtId="180">
      <sharedItems containsSemiMixedTypes="0" containsString="0" containsNonDate="0" containsDate="1" minDate="2025-01-01T00:00:00" maxDate="2025-04-01T00:00:00" count="14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4-01T00:00: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57.8965856481" refreshedBy="yuki" recordCount="48">
  <cacheSource type="worksheet">
    <worksheetSource name="Tabela6"/>
  </cacheSource>
  <cacheFields count="8">
    <cacheField name="ID" numFmtId="0">
      <sharedItems containsString="0" containsBlank="1" containsNumber="1" containsInteger="1" minValue="0" maxValue="8" count="9">
        <n v="1"/>
        <n v="2"/>
        <n v="3"/>
        <n v="4"/>
        <n v="5"/>
        <n v="6"/>
        <n v="7"/>
        <n v="8"/>
        <m/>
      </sharedItems>
    </cacheField>
    <cacheField name="Nome do Produto" numFmtId="0">
      <sharedItems count="9">
        <s v="PC Gamer X ASUS"/>
        <s v="Telemóvel Samsung Galaxy S21 SAMSUNG"/>
        <s v="Rato Logitech G502 LOGITECH"/>
        <s v="Teclado Mecânico Corsair K70 CORSAIR"/>
        <s v="Fones de Ouvido Sony WH-1000XM4 SONY"/>
        <s v="Tapete de Rato SteelSeries QcK STEELSERIES"/>
        <s v="PC Lenovo Ideapad 3 LENOVO"/>
        <s v="Telemóvel iPhone 13 APPLE"/>
        <e v="#N/A"/>
      </sharedItems>
    </cacheField>
    <cacheField name="Tipo" numFmtId="0">
      <sharedItems count="2">
        <s v="Entrada"/>
        <s v="Saída"/>
      </sharedItems>
    </cacheField>
    <cacheField name="Quantidade" numFmtId="0">
      <sharedItems containsString="0" containsBlank="1" containsNumber="1" containsInteger="1" minValue="-20" maxValue="50" count="17">
        <n v="10"/>
        <n v="-20"/>
        <n v="30"/>
        <n v="-10"/>
        <n v="40"/>
        <n v="50"/>
        <n v="15"/>
        <n v="12"/>
        <n v="20"/>
        <n v="-15"/>
        <n v="4"/>
        <n v="-5"/>
        <n v="2"/>
        <n v="-7"/>
        <n v="9"/>
        <n v="-1"/>
        <m/>
      </sharedItems>
    </cacheField>
    <cacheField name="Receita" numFmtId="177">
      <sharedItems containsNumber="1" containsInteger="1" containsMixedTypes="1" count="21">
        <n v="12000"/>
        <n v="-15000"/>
        <n v="1800"/>
        <n v="-1300"/>
        <n v="10500"/>
        <n v="1000"/>
        <n v="27500"/>
        <n v="14250"/>
        <n v="14400"/>
        <n v="22500"/>
        <n v="2600"/>
        <n v="-14250"/>
        <n v="15000"/>
        <n v="600"/>
        <n v="4800"/>
        <n v="-3750"/>
        <n v="120"/>
        <n v="-5250"/>
        <n v="540"/>
        <n v="-130"/>
        <e v="#N/A"/>
      </sharedItems>
    </cacheField>
    <cacheField name="Data" numFmtId="180">
      <sharedItems containsString="0" containsBlank="1" containsNonDate="0" containsDate="1" minDate="2025-01-01T00:00:00" maxDate="2025-04-01T00:00:00" count="15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4-01T00:00:00"/>
        <m/>
      </sharedItems>
    </cacheField>
    <cacheField name="Mês" numFmtId="49">
      <sharedItems containsSemiMixedTypes="0" containsString="0" containsNumber="1" containsInteger="1" minValue="0" maxValue="4" count="2">
        <n v="1"/>
        <n v="4"/>
      </sharedItems>
    </cacheField>
    <cacheField name="Ano" numFmtId="181">
      <sharedItems containsSemiMixedTypes="0" containsString="0" containsNumber="1" containsInteger="1" minValue="0" maxValue="2025" count="2">
        <n v="2025"/>
        <n v="19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  <x v="0"/>
  </r>
  <r>
    <x v="1"/>
    <x v="1"/>
    <x v="1"/>
    <x v="1"/>
    <x v="1"/>
    <x v="1"/>
  </r>
  <r>
    <x v="2"/>
    <x v="2"/>
    <x v="0"/>
    <x v="2"/>
    <x v="2"/>
    <x v="2"/>
  </r>
  <r>
    <x v="3"/>
    <x v="3"/>
    <x v="1"/>
    <x v="3"/>
    <x v="3"/>
    <x v="3"/>
  </r>
  <r>
    <x v="4"/>
    <x v="4"/>
    <x v="0"/>
    <x v="2"/>
    <x v="4"/>
    <x v="4"/>
  </r>
  <r>
    <x v="5"/>
    <x v="5"/>
    <x v="0"/>
    <x v="4"/>
    <x v="5"/>
    <x v="5"/>
  </r>
  <r>
    <x v="6"/>
    <x v="6"/>
    <x v="0"/>
    <x v="5"/>
    <x v="6"/>
    <x v="6"/>
  </r>
  <r>
    <x v="7"/>
    <x v="7"/>
    <x v="0"/>
    <x v="6"/>
    <x v="7"/>
    <x v="7"/>
  </r>
  <r>
    <x v="0"/>
    <x v="0"/>
    <x v="0"/>
    <x v="7"/>
    <x v="8"/>
    <x v="8"/>
  </r>
  <r>
    <x v="1"/>
    <x v="1"/>
    <x v="0"/>
    <x v="2"/>
    <x v="9"/>
    <x v="9"/>
  </r>
  <r>
    <x v="3"/>
    <x v="3"/>
    <x v="0"/>
    <x v="8"/>
    <x v="10"/>
    <x v="10"/>
  </r>
  <r>
    <x v="7"/>
    <x v="7"/>
    <x v="1"/>
    <x v="9"/>
    <x v="11"/>
    <x v="11"/>
  </r>
  <r>
    <x v="1"/>
    <x v="1"/>
    <x v="0"/>
    <x v="8"/>
    <x v="12"/>
    <x v="12"/>
  </r>
  <r>
    <x v="2"/>
    <x v="2"/>
    <x v="0"/>
    <x v="0"/>
    <x v="13"/>
    <x v="13"/>
  </r>
  <r>
    <x v="0"/>
    <x v="0"/>
    <x v="0"/>
    <x v="10"/>
    <x v="14"/>
    <x v="13"/>
  </r>
  <r>
    <x v="1"/>
    <x v="1"/>
    <x v="1"/>
    <x v="11"/>
    <x v="15"/>
    <x v="13"/>
  </r>
  <r>
    <x v="2"/>
    <x v="2"/>
    <x v="0"/>
    <x v="12"/>
    <x v="16"/>
    <x v="13"/>
  </r>
  <r>
    <x v="1"/>
    <x v="1"/>
    <x v="1"/>
    <x v="13"/>
    <x v="17"/>
    <x v="13"/>
  </r>
  <r>
    <x v="2"/>
    <x v="2"/>
    <x v="0"/>
    <x v="14"/>
    <x v="18"/>
    <x v="13"/>
  </r>
  <r>
    <x v="3"/>
    <x v="3"/>
    <x v="1"/>
    <x v="15"/>
    <x v="19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x v="0"/>
    <x v="0"/>
    <x v="0"/>
    <x v="0"/>
    <x v="0"/>
    <x v="0"/>
    <x v="0"/>
    <x v="0"/>
  </r>
  <r>
    <x v="1"/>
    <x v="1"/>
    <x v="1"/>
    <x v="1"/>
    <x v="1"/>
    <x v="1"/>
    <x v="0"/>
    <x v="0"/>
  </r>
  <r>
    <x v="2"/>
    <x v="2"/>
    <x v="0"/>
    <x v="2"/>
    <x v="2"/>
    <x v="2"/>
    <x v="0"/>
    <x v="0"/>
  </r>
  <r>
    <x v="3"/>
    <x v="3"/>
    <x v="1"/>
    <x v="3"/>
    <x v="3"/>
    <x v="3"/>
    <x v="0"/>
    <x v="0"/>
  </r>
  <r>
    <x v="4"/>
    <x v="4"/>
    <x v="0"/>
    <x v="2"/>
    <x v="4"/>
    <x v="4"/>
    <x v="0"/>
    <x v="0"/>
  </r>
  <r>
    <x v="5"/>
    <x v="5"/>
    <x v="0"/>
    <x v="4"/>
    <x v="5"/>
    <x v="5"/>
    <x v="0"/>
    <x v="0"/>
  </r>
  <r>
    <x v="6"/>
    <x v="6"/>
    <x v="0"/>
    <x v="5"/>
    <x v="6"/>
    <x v="6"/>
    <x v="0"/>
    <x v="0"/>
  </r>
  <r>
    <x v="7"/>
    <x v="7"/>
    <x v="0"/>
    <x v="6"/>
    <x v="7"/>
    <x v="7"/>
    <x v="0"/>
    <x v="0"/>
  </r>
  <r>
    <x v="0"/>
    <x v="0"/>
    <x v="0"/>
    <x v="7"/>
    <x v="8"/>
    <x v="8"/>
    <x v="0"/>
    <x v="0"/>
  </r>
  <r>
    <x v="1"/>
    <x v="1"/>
    <x v="0"/>
    <x v="2"/>
    <x v="9"/>
    <x v="9"/>
    <x v="0"/>
    <x v="0"/>
  </r>
  <r>
    <x v="3"/>
    <x v="3"/>
    <x v="0"/>
    <x v="8"/>
    <x v="10"/>
    <x v="10"/>
    <x v="0"/>
    <x v="0"/>
  </r>
  <r>
    <x v="7"/>
    <x v="7"/>
    <x v="1"/>
    <x v="9"/>
    <x v="11"/>
    <x v="11"/>
    <x v="0"/>
    <x v="0"/>
  </r>
  <r>
    <x v="1"/>
    <x v="1"/>
    <x v="0"/>
    <x v="8"/>
    <x v="12"/>
    <x v="12"/>
    <x v="0"/>
    <x v="0"/>
  </r>
  <r>
    <x v="2"/>
    <x v="2"/>
    <x v="0"/>
    <x v="0"/>
    <x v="13"/>
    <x v="13"/>
    <x v="1"/>
    <x v="0"/>
  </r>
  <r>
    <x v="0"/>
    <x v="0"/>
    <x v="0"/>
    <x v="10"/>
    <x v="14"/>
    <x v="13"/>
    <x v="1"/>
    <x v="0"/>
  </r>
  <r>
    <x v="1"/>
    <x v="1"/>
    <x v="1"/>
    <x v="11"/>
    <x v="15"/>
    <x v="13"/>
    <x v="1"/>
    <x v="0"/>
  </r>
  <r>
    <x v="2"/>
    <x v="2"/>
    <x v="0"/>
    <x v="12"/>
    <x v="16"/>
    <x v="13"/>
    <x v="1"/>
    <x v="0"/>
  </r>
  <r>
    <x v="1"/>
    <x v="1"/>
    <x v="1"/>
    <x v="13"/>
    <x v="17"/>
    <x v="13"/>
    <x v="1"/>
    <x v="0"/>
  </r>
  <r>
    <x v="2"/>
    <x v="2"/>
    <x v="0"/>
    <x v="14"/>
    <x v="18"/>
    <x v="13"/>
    <x v="1"/>
    <x v="0"/>
  </r>
  <r>
    <x v="3"/>
    <x v="3"/>
    <x v="1"/>
    <x v="15"/>
    <x v="19"/>
    <x v="13"/>
    <x v="1"/>
    <x v="0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  <r>
    <x v="8"/>
    <x v="8"/>
    <x v="1"/>
    <x v="16"/>
    <x v="20"/>
    <x v="14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_x000a_Dinâmica3" cacheId="0" autoFormatId="1" applyNumberFormats="0" applyBorderFormats="0" applyFontFormats="0" applyPatternFormats="0" applyAlignmentFormats="0" applyWidthHeightFormats="1" dataCaption="Valores" updatedVersion="4" minRefreshableVersion="3" createdVersion="5" useAutoFormatting="1" compact="0" indent="0" outline="1" compactData="0" outlineData="1" showDrill="1" multipleFieldFilters="0" chartFormat="2">
  <location ref="N8:P34" firstHeaderRow="1" firstDataRow="1" firstDataCol="2"/>
  <pivotFields count="6">
    <pivotField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compact="0" showAll="0">
      <items count="9">
        <item x="4"/>
        <item x="0"/>
        <item x="6"/>
        <item x="2"/>
        <item x="5"/>
        <item x="3"/>
        <item x="7"/>
        <item x="1"/>
        <item t="default"/>
      </items>
    </pivotField>
    <pivotField compact="0" showAll="0">
      <items count="3">
        <item x="0"/>
        <item x="1"/>
        <item t="default"/>
      </items>
    </pivotField>
    <pivotField dataField="1" compact="0" showAll="0">
      <items count="17">
        <item x="1"/>
        <item x="9"/>
        <item x="3"/>
        <item x="0"/>
        <item x="7"/>
        <item x="6"/>
        <item x="8"/>
        <item x="2"/>
        <item x="4"/>
        <item x="5"/>
        <item x="10"/>
        <item x="11"/>
        <item x="12"/>
        <item x="13"/>
        <item x="14"/>
        <item x="15"/>
        <item t="default"/>
      </items>
    </pivotField>
    <pivotField compact="0" numFmtId="177" showAll="0">
      <items count="21">
        <item x="1"/>
        <item x="11"/>
        <item x="3"/>
        <item x="13"/>
        <item x="5"/>
        <item x="2"/>
        <item x="10"/>
        <item x="4"/>
        <item x="0"/>
        <item x="7"/>
        <item x="8"/>
        <item x="12"/>
        <item x="9"/>
        <item x="6"/>
        <item x="14"/>
        <item x="15"/>
        <item x="16"/>
        <item x="17"/>
        <item x="18"/>
        <item x="19"/>
        <item t="default"/>
      </items>
    </pivotField>
    <pivotField axis="axisRow" compact="0"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1"/>
    <field x="5"/>
  </rowFields>
  <rowItems count="26">
    <i>
      <x/>
    </i>
    <i r="1">
      <x v="4"/>
    </i>
    <i>
      <x v="1"/>
    </i>
    <i r="1">
      <x/>
    </i>
    <i r="1">
      <x v="8"/>
    </i>
    <i r="1">
      <x v="13"/>
    </i>
    <i>
      <x v="2"/>
    </i>
    <i r="1">
      <x v="6"/>
    </i>
    <i>
      <x v="3"/>
    </i>
    <i r="1">
      <x v="2"/>
    </i>
    <i r="1">
      <x v="13"/>
    </i>
    <i>
      <x v="4"/>
    </i>
    <i r="1">
      <x v="5"/>
    </i>
    <i>
      <x v="5"/>
    </i>
    <i r="1">
      <x v="3"/>
    </i>
    <i r="1">
      <x v="10"/>
    </i>
    <i r="1">
      <x v="13"/>
    </i>
    <i>
      <x v="6"/>
    </i>
    <i r="1">
      <x v="7"/>
    </i>
    <i r="1">
      <x v="11"/>
    </i>
    <i>
      <x v="7"/>
    </i>
    <i r="1">
      <x v="1"/>
    </i>
    <i r="1">
      <x v="9"/>
    </i>
    <i r="1">
      <x v="12"/>
    </i>
    <i r="1">
      <x v="13"/>
    </i>
    <i t="grand">
      <x/>
    </i>
  </rowItems>
  <colItems count="1">
    <i/>
  </colItems>
  <dataFields count="1">
    <dataField name="Soma de Quantidade" fld="3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_x000a_Dinâmica1" cacheId="1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 chartFormat="2">
  <location ref="K35:L45" firstHeaderRow="1" firstDataRow="1" firstDataCol="1" rowPageCount="2" colPageCount="1"/>
  <pivotFields count="8"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compact="0" showAll="0">
      <items count="10">
        <item x="4"/>
        <item x="0"/>
        <item x="6"/>
        <item x="2"/>
        <item x="5"/>
        <item x="3"/>
        <item x="7"/>
        <item x="1"/>
        <item x="8"/>
        <item t="default"/>
      </items>
    </pivotField>
    <pivotField compact="0" showAll="0"/>
    <pivotField compact="0" showAll="0"/>
    <pivotField dataField="1" compact="0" showAll="0">
      <items count="22">
        <item x="1"/>
        <item x="11"/>
        <item x="17"/>
        <item x="15"/>
        <item x="3"/>
        <item x="19"/>
        <item x="16"/>
        <item x="18"/>
        <item x="13"/>
        <item x="5"/>
        <item x="2"/>
        <item x="10"/>
        <item x="14"/>
        <item x="4"/>
        <item x="0"/>
        <item x="7"/>
        <item x="8"/>
        <item x="12"/>
        <item x="9"/>
        <item x="6"/>
        <item x="20"/>
        <item t="default"/>
      </items>
    </pivotField>
    <pivotField compact="0" showAll="0"/>
    <pivotField axis="axisPage" compact="0" multipleItemSelectionAllowed="1" numFmtId="49" showAll="0">
      <items count="3">
        <item x="0"/>
        <item x="1"/>
        <item t="default"/>
      </items>
    </pivotField>
    <pivotField axis="axisPage" compact="0" numFmtId="181" showAll="0">
      <items count="3">
        <item x="1"/>
        <item x="0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6"/>
    <pageField fld="7"/>
  </pageFields>
  <dataFields count="1">
    <dataField name="Contagem de Receita" fld="4" subtotal="count" baseField="0" baseItem="0"/>
  </dataField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_de_dados_Tipo" sourceName="Tipo">
  <pivotTables>
    <pivotTable tabId="3" name="Tabela _x000a_Dinâmica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_de_dados_Data" sourceName="Data">
  <pivotTables>
    <pivotTable tabId="3" name="Tabela _x000a_Dinâmica3"/>
  </pivotTables>
  <data>
    <tabular pivotCacheId="1">
      <items count="14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_de_dados_Nome_do_Produto" sourceName="Nome do Produto">
  <pivotTables>
    <pivotTable tabId="3" name="Tabela _x000a_Dinâmica3"/>
  </pivotTables>
  <data>
    <tabular pivotCacheId="1">
      <items count="8">
        <i x="4" s="1"/>
        <i x="0" s="1"/>
        <i x="6" s="1"/>
        <i x="2" s="1"/>
        <i x="5" s="1"/>
        <i x="3" s="1"/>
        <i x="7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" cache="Segmentação_de_dados_Tipo" caption="Tipo" rowHeight="225425"/>
  <slicer name="Data" cache="Segmentação_de_dados_Data" caption="Data" rowHeight="225425"/>
  <slicer name="Nome do Produto" cache="Segmentação_de_dados_Nome_do_Produto" caption="Nome do Produto" rowHeight="225425"/>
</slicers>
</file>

<file path=xl/tables/table1.xml><?xml version="1.0" encoding="utf-8"?>
<table xmlns="http://schemas.openxmlformats.org/spreadsheetml/2006/main" id="1" name="Tabela32" displayName="Tabela32" ref="B2:L13" totalsRowShown="0">
  <autoFilter xmlns:etc="http://www.wps.cn/officeDocument/2017/etCustomData" ref="B2:L13" etc:filterBottomFollowUsedRange="0"/>
  <tableColumns count="11">
    <tableColumn id="1" name="ID Funcionário" dataDxfId="0"/>
    <tableColumn id="2" name="Nome Completo" dataDxfId="1"/>
    <tableColumn id="3" name="Cargo" dataDxfId="2"/>
    <tableColumn id="4" name="Departamento" dataDxfId="3"/>
    <tableColumn id="5" name="Localização" dataDxfId="4"/>
    <tableColumn id="6" name="Telefone" dataDxfId="5"/>
    <tableColumn id="7" name="E-mail" dataDxfId="6">
      <calculatedColumnFormula>LOWER(LEFT(C3,SEARCH(" ",C3)-1)&amp;"."&amp;RIGHT(C3,LEN(C3)-SEARCH(" ",C3))&amp;"@techline.pt")</calculatedColumnFormula>
    </tableColumn>
    <tableColumn id="8" name="Data de Admissão" dataDxfId="7">
      <calculatedColumnFormula>TODAY()</calculatedColumnFormula>
    </tableColumn>
    <tableColumn id="9" name="Salário" dataDxfId="8"/>
    <tableColumn id="10" name="Status" dataDxfId="9"/>
    <tableColumn id="11" name="Observações" dataDxfId="1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2:H52" totalsRowShown="0">
  <autoFilter xmlns:etc="http://www.wps.cn/officeDocument/2017/etCustomData" ref="B2:H52" etc:filterBottomFollowUsedRange="0"/>
  <tableColumns count="7">
    <tableColumn id="1" name="ID Produto" dataDxfId="14"/>
    <tableColumn id="2" name="Nome do Produto" dataDxfId="15"/>
    <tableColumn id="3" name="Preço Unitário" dataDxfId="16"/>
    <tableColumn id="4" name="Quantidade em Estoque" dataDxfId="17">
      <calculatedColumnFormula>SUMIF(Tabela6[[#All],[ID]],Tabela2[[#This Row],[ID Produto]],Tabela6[[#All],[Quantidade]])</calculatedColumnFormula>
    </tableColumn>
    <tableColumn id="5" name="Fornecedor" dataDxfId="18"/>
    <tableColumn id="7" name="Descrição" dataDxfId="19"/>
    <tableColumn id="8" name="Status" dataDxfId="20">
      <calculatedColumnFormula>IF(Tabela2[[#This Row],[Quantidade em Estoque]]&gt;0,"Em estoque","Fora de estoque")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Tabela6" displayName="Tabela6" ref="B2:I50" totalsRowShown="0">
  <autoFilter xmlns:etc="http://www.wps.cn/officeDocument/2017/etCustomData" ref="B2:I50" etc:filterBottomFollowUsedRange="0"/>
  <tableColumns count="8">
    <tableColumn id="1" name="ID" dataDxfId="26"/>
    <tableColumn id="2" name="Nome do Produto" dataDxfId="27">
      <calculatedColumnFormula>VLOOKUP(B3,Tabela2[[ID Produto]:[Nome do Produto]],2,FALSE)</calculatedColumnFormula>
    </tableColumn>
    <tableColumn id="3" name="Tipo" dataDxfId="28">
      <calculatedColumnFormula>IF(Tabela6[[#This Row],[Quantidade]]&gt;0,"Entrada","Saída")</calculatedColumnFormula>
    </tableColumn>
    <tableColumn id="4" name="Quantidade" dataDxfId="29"/>
    <tableColumn id="7" name="Receita" dataDxfId="30">
      <calculatedColumnFormula>-VLOOKUP(Tabela6[[#This Row],[ID]],Tabela2[[#All],[ID Produto]:[Preço Unitário]],3,FALSE)*Tabela6[[#This Row],[Quantidade]]</calculatedColumnFormula>
    </tableColumn>
    <tableColumn id="5" name="Data" dataDxfId="31"/>
    <tableColumn id="6" name="Mês" dataDxfId="32">
      <calculatedColumnFormula>MONTH(G3)</calculatedColumnFormula>
    </tableColumn>
    <tableColumn id="8" name="Ano" dataDxfId="33">
      <calculatedColumnFormula>YEAR(G3)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ao.silva@techline.pt" TargetMode="Externa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5" Type="http://schemas.microsoft.com/office/2007/relationships/slicer" Target="../slicers/slicer1.xml"/><Relationship Id="rId4" Type="http://schemas.openxmlformats.org/officeDocument/2006/relationships/table" Target="../tables/table3.xml"/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19"/>
  <sheetViews>
    <sheetView zoomScale="90" zoomScaleNormal="90" workbookViewId="0">
      <selection activeCell="G17" sqref="G17"/>
    </sheetView>
  </sheetViews>
  <sheetFormatPr defaultColWidth="9" defaultRowHeight="15"/>
  <cols>
    <col min="1" max="1" width="9" style="16"/>
    <col min="2" max="2" width="15.4285714285714" style="17" customWidth="1"/>
    <col min="3" max="3" width="18.7142857142857" style="16" customWidth="1"/>
    <col min="4" max="4" width="13.7142857142857" style="16" customWidth="1"/>
    <col min="5" max="5" width="16" style="16" customWidth="1"/>
    <col min="6" max="6" width="14.2857142857143" style="16" customWidth="1"/>
    <col min="7" max="7" width="16.1428571428571" style="16" customWidth="1"/>
    <col min="8" max="8" width="29.1428571428571" style="16" customWidth="1"/>
    <col min="9" max="9" width="18.5714285714286" style="16" customWidth="1"/>
    <col min="10" max="10" width="12.5714285714286" style="16" customWidth="1"/>
    <col min="11" max="11" width="14.2857142857143" style="16" customWidth="1"/>
    <col min="12" max="12" width="32.7142857142857" style="16" customWidth="1"/>
    <col min="13" max="13" width="9" style="16"/>
    <col min="14" max="14" width="16.2857142857143" style="16" customWidth="1"/>
    <col min="15" max="15" width="15.1428571428571" style="16" customWidth="1"/>
    <col min="16" max="16" width="10" style="16" customWidth="1"/>
    <col min="17" max="18" width="9" style="16"/>
    <col min="19" max="19" width="10.4285714285714" style="16" customWidth="1"/>
    <col min="20" max="16384" width="9" style="16"/>
  </cols>
  <sheetData>
    <row r="2" ht="15.75" spans="2:12">
      <c r="B2" s="18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19" t="s">
        <v>5</v>
      </c>
      <c r="H2" s="19" t="s">
        <v>6</v>
      </c>
      <c r="I2" s="19" t="s">
        <v>7</v>
      </c>
      <c r="J2" s="19" t="s">
        <v>8</v>
      </c>
      <c r="K2" s="19" t="s">
        <v>9</v>
      </c>
      <c r="L2" s="24" t="s">
        <v>10</v>
      </c>
    </row>
    <row r="3" spans="2:12">
      <c r="B3" s="20">
        <v>1</v>
      </c>
      <c r="C3" s="21" t="s">
        <v>11</v>
      </c>
      <c r="D3" s="21" t="s">
        <v>12</v>
      </c>
      <c r="E3" s="21" t="s">
        <v>13</v>
      </c>
      <c r="F3" s="21" t="s">
        <v>14</v>
      </c>
      <c r="G3" s="21">
        <v>912345678</v>
      </c>
      <c r="H3" s="21" t="str">
        <f>LOWER(LEFT(C3,SEARCH(" ",C3)-1)&amp;"."&amp;RIGHT(C3,LEN(C3)-SEARCH(" ",C3))&amp;"@techline.pt")</f>
        <v>joão.silva@techline.pt</v>
      </c>
      <c r="I3" s="25">
        <f ca="1">TODAY()</f>
        <v>45793</v>
      </c>
      <c r="J3" s="26">
        <v>1000</v>
      </c>
      <c r="K3" s="21" t="s">
        <v>15</v>
      </c>
      <c r="L3" s="27" t="s">
        <v>16</v>
      </c>
    </row>
    <row r="4" spans="2:12">
      <c r="B4" s="22">
        <v>2</v>
      </c>
      <c r="C4" s="23" t="s">
        <v>17</v>
      </c>
      <c r="D4" s="23" t="s">
        <v>18</v>
      </c>
      <c r="E4" s="23" t="s">
        <v>19</v>
      </c>
      <c r="F4" s="23" t="s">
        <v>20</v>
      </c>
      <c r="G4" s="21">
        <v>913456789</v>
      </c>
      <c r="H4" s="23" t="str">
        <f t="shared" ref="H4:H12" si="0">LOWER(LEFT(C4,SEARCH(" ",C4)-1)&amp;"."&amp;RIGHT(C4,LEN(C4)-SEARCH(" ",C4))&amp;"@techline.pt")</f>
        <v>maria.oliveira@techline.pt</v>
      </c>
      <c r="I4" s="25">
        <f ca="1" t="shared" ref="I4:I12" si="1">TODAY()</f>
        <v>45793</v>
      </c>
      <c r="J4" s="26">
        <v>1000</v>
      </c>
      <c r="K4" s="21" t="s">
        <v>15</v>
      </c>
      <c r="L4" s="28" t="s">
        <v>21</v>
      </c>
    </row>
    <row r="5" spans="2:12">
      <c r="B5" s="22">
        <v>3</v>
      </c>
      <c r="C5" s="23" t="s">
        <v>22</v>
      </c>
      <c r="D5" s="23" t="s">
        <v>23</v>
      </c>
      <c r="E5" s="23" t="s">
        <v>24</v>
      </c>
      <c r="F5" s="23" t="s">
        <v>14</v>
      </c>
      <c r="G5" s="21">
        <v>914567890</v>
      </c>
      <c r="H5" s="23" t="str">
        <f t="shared" si="0"/>
        <v>pedro.santos@techline.pt</v>
      </c>
      <c r="I5" s="25">
        <f ca="1" t="shared" si="1"/>
        <v>45793</v>
      </c>
      <c r="J5" s="26">
        <v>1000</v>
      </c>
      <c r="K5" s="21" t="s">
        <v>15</v>
      </c>
      <c r="L5" s="28" t="s">
        <v>25</v>
      </c>
    </row>
    <row r="6" spans="2:12">
      <c r="B6" s="22">
        <v>4</v>
      </c>
      <c r="C6" s="23" t="s">
        <v>26</v>
      </c>
      <c r="D6" s="23" t="s">
        <v>27</v>
      </c>
      <c r="E6" s="23" t="s">
        <v>28</v>
      </c>
      <c r="F6" s="23" t="s">
        <v>20</v>
      </c>
      <c r="G6" s="21">
        <v>915678901</v>
      </c>
      <c r="H6" s="23" t="str">
        <f t="shared" si="0"/>
        <v>ana.costa@techline.pt</v>
      </c>
      <c r="I6" s="25">
        <f ca="1" t="shared" si="1"/>
        <v>45793</v>
      </c>
      <c r="J6" s="26">
        <v>1000</v>
      </c>
      <c r="K6" s="21" t="s">
        <v>15</v>
      </c>
      <c r="L6" s="28" t="s">
        <v>29</v>
      </c>
    </row>
    <row r="7" spans="2:12">
      <c r="B7" s="22">
        <v>5</v>
      </c>
      <c r="C7" s="23" t="s">
        <v>30</v>
      </c>
      <c r="D7" s="23" t="s">
        <v>31</v>
      </c>
      <c r="E7" s="23" t="s">
        <v>32</v>
      </c>
      <c r="F7" s="23" t="s">
        <v>14</v>
      </c>
      <c r="G7" s="21">
        <v>916789012</v>
      </c>
      <c r="H7" s="23" t="str">
        <f t="shared" si="0"/>
        <v>lucas.pereira@techline.pt</v>
      </c>
      <c r="I7" s="25">
        <f ca="1" t="shared" si="1"/>
        <v>45793</v>
      </c>
      <c r="J7" s="26">
        <v>1000</v>
      </c>
      <c r="K7" s="21" t="s">
        <v>15</v>
      </c>
      <c r="L7" s="28" t="s">
        <v>33</v>
      </c>
    </row>
    <row r="8" spans="2:12">
      <c r="B8" s="22">
        <v>6</v>
      </c>
      <c r="C8" s="23" t="s">
        <v>34</v>
      </c>
      <c r="D8" s="23" t="s">
        <v>35</v>
      </c>
      <c r="E8" s="23" t="s">
        <v>19</v>
      </c>
      <c r="F8" s="23" t="s">
        <v>20</v>
      </c>
      <c r="G8" s="21">
        <v>917890123</v>
      </c>
      <c r="H8" s="23" t="str">
        <f t="shared" si="0"/>
        <v>beatriz.lima@techline.pt</v>
      </c>
      <c r="I8" s="25">
        <f ca="1" t="shared" si="1"/>
        <v>45793</v>
      </c>
      <c r="J8" s="26">
        <v>1000</v>
      </c>
      <c r="K8" s="21" t="s">
        <v>15</v>
      </c>
      <c r="L8" s="28" t="s">
        <v>36</v>
      </c>
    </row>
    <row r="9" spans="2:12">
      <c r="B9" s="22">
        <v>7</v>
      </c>
      <c r="C9" s="23" t="s">
        <v>37</v>
      </c>
      <c r="D9" s="23" t="s">
        <v>12</v>
      </c>
      <c r="E9" s="23" t="s">
        <v>13</v>
      </c>
      <c r="F9" s="23" t="s">
        <v>14</v>
      </c>
      <c r="G9" s="21">
        <v>918901234</v>
      </c>
      <c r="H9" s="23" t="str">
        <f t="shared" si="0"/>
        <v>ricardo.alves@techline.pt</v>
      </c>
      <c r="I9" s="25">
        <f ca="1" t="shared" si="1"/>
        <v>45793</v>
      </c>
      <c r="J9" s="26">
        <v>1000</v>
      </c>
      <c r="K9" s="21" t="s">
        <v>15</v>
      </c>
      <c r="L9" s="28" t="s">
        <v>38</v>
      </c>
    </row>
    <row r="10" spans="2:12">
      <c r="B10" s="22">
        <v>8</v>
      </c>
      <c r="C10" s="23" t="s">
        <v>39</v>
      </c>
      <c r="D10" s="23" t="s">
        <v>40</v>
      </c>
      <c r="E10" s="23" t="s">
        <v>28</v>
      </c>
      <c r="F10" s="23" t="s">
        <v>20</v>
      </c>
      <c r="G10" s="21">
        <v>1919012345</v>
      </c>
      <c r="H10" s="23" t="str">
        <f t="shared" si="0"/>
        <v>larissa.rocha@techline.pt</v>
      </c>
      <c r="I10" s="25">
        <f ca="1" t="shared" si="1"/>
        <v>45793</v>
      </c>
      <c r="J10" s="26">
        <v>1000</v>
      </c>
      <c r="K10" s="21" t="s">
        <v>41</v>
      </c>
      <c r="L10" s="28" t="s">
        <v>42</v>
      </c>
    </row>
    <row r="11" spans="2:12">
      <c r="B11" s="22">
        <v>9</v>
      </c>
      <c r="C11" s="23" t="s">
        <v>43</v>
      </c>
      <c r="D11" s="23" t="s">
        <v>23</v>
      </c>
      <c r="E11" s="23" t="s">
        <v>24</v>
      </c>
      <c r="F11" s="23" t="s">
        <v>14</v>
      </c>
      <c r="G11" s="21">
        <v>920123456</v>
      </c>
      <c r="H11" s="23" t="str">
        <f t="shared" si="0"/>
        <v>eduardo.martins@techline.pt</v>
      </c>
      <c r="I11" s="25">
        <f ca="1" t="shared" si="1"/>
        <v>45793</v>
      </c>
      <c r="J11" s="26">
        <v>1000</v>
      </c>
      <c r="K11" s="21"/>
      <c r="L11" s="28" t="s">
        <v>44</v>
      </c>
    </row>
    <row r="12" spans="2:12">
      <c r="B12" s="22">
        <v>10</v>
      </c>
      <c r="C12" s="23" t="s">
        <v>45</v>
      </c>
      <c r="D12" s="23" t="s">
        <v>27</v>
      </c>
      <c r="E12" s="23" t="s">
        <v>24</v>
      </c>
      <c r="F12" s="23" t="s">
        <v>20</v>
      </c>
      <c r="G12" s="21">
        <v>921234567</v>
      </c>
      <c r="H12" s="23" t="str">
        <f t="shared" si="0"/>
        <v>camila.ferreira@techline.pt</v>
      </c>
      <c r="I12" s="25">
        <f ca="1" t="shared" si="1"/>
        <v>45793</v>
      </c>
      <c r="J12" s="26">
        <v>1000</v>
      </c>
      <c r="K12" s="21" t="s">
        <v>15</v>
      </c>
      <c r="L12" s="28" t="s">
        <v>46</v>
      </c>
    </row>
    <row r="13" spans="2:12">
      <c r="B13" s="2"/>
      <c r="C13" s="23"/>
      <c r="D13" s="23"/>
      <c r="E13" s="23"/>
      <c r="F13" s="23"/>
      <c r="G13" s="21"/>
      <c r="H13" s="23"/>
      <c r="I13" s="25"/>
      <c r="J13" s="29"/>
      <c r="K13" s="21"/>
      <c r="L13" s="28"/>
    </row>
    <row r="14" spans="10:10">
      <c r="J14" s="30"/>
    </row>
    <row r="17" ht="15.75"/>
    <row r="18" spans="14:19">
      <c r="N18" s="31" t="s">
        <v>3</v>
      </c>
      <c r="O18" s="31" t="s">
        <v>13</v>
      </c>
      <c r="P18" s="31" t="s">
        <v>19</v>
      </c>
      <c r="Q18" s="31" t="s">
        <v>24</v>
      </c>
      <c r="R18" s="31" t="s">
        <v>28</v>
      </c>
      <c r="S18" s="31" t="s">
        <v>32</v>
      </c>
    </row>
    <row r="19" ht="15.75" spans="14:19">
      <c r="N19" s="32" t="s">
        <v>47</v>
      </c>
      <c r="O19" s="32">
        <f>COUNTIFS(Tabela32[[#All],[Departamento]],"TI",Tabela32[[#All],[Status]],"Ativo")</f>
        <v>2</v>
      </c>
      <c r="P19" s="32">
        <f>COUNTIFS(Tabela32[[#All],[Departamento]],"Marketing",Tabela32[[#All],[Status]],"Ativo")</f>
        <v>2</v>
      </c>
      <c r="Q19" s="32">
        <f>COUNTIFS(Tabela32[[#All],[Departamento]],"RH",Tabela32[[#All],[Status]],"Ativo")</f>
        <v>2</v>
      </c>
      <c r="R19" s="32">
        <f>COUNTIFS(Tabela32[[#All],[Departamento]],"Vendas",Tabela32[[#All],[Status]],"Ativo")</f>
        <v>1</v>
      </c>
      <c r="S19" s="32">
        <f>COUNTIFS(Tabela32[[#All],[Departamento]],"Financeiro",Tabela32[[#All],[Status]],"Ativo")</f>
        <v>1</v>
      </c>
    </row>
  </sheetData>
  <conditionalFormatting sqref="K3:K12">
    <cfRule type="containsBlanks" dxfId="11" priority="3">
      <formula>LEN(TRIM(K3))=0</formula>
    </cfRule>
  </conditionalFormatting>
  <conditionalFormatting sqref="K3:K13">
    <cfRule type="containsText" dxfId="12" priority="1" operator="between" text="Inativo">
      <formula>NOT(ISERROR(SEARCH("Inativo",K3)))</formula>
    </cfRule>
    <cfRule type="beginsWith" dxfId="13" priority="2" operator="equal" text="Ativo">
      <formula>LEFT(K3,LEN("Ativo"))="Ativo"</formula>
    </cfRule>
  </conditionalFormatting>
  <dataValidations count="1">
    <dataValidation type="list" allowBlank="1" showErrorMessage="1" errorTitle="Inserir Status." error="Não Inseriu Status." prompt="&#10;" sqref="K3:K12">
      <formula1>"Ativo,Inativo"</formula1>
    </dataValidation>
  </dataValidations>
  <hyperlinks>
    <hyperlink ref="H3" r:id="rId3" display="=MINÚSCULAS(ESQUERDA(C3;PROCURAR(&quot; &quot;;C3)-1)&amp;&quot;.&quot;&amp;DIREITA(C3;NÚM.CARACT(C3)-PROCURAR(&quot; &quot;;C3))&amp;&quot;@techline.pt&quot;)"/>
    <hyperlink ref="H4:H12" r:id="rId3" display="=MINÚSCULAS(ESQUERDA(C4;PROCURAR(&quot; &quot;;C4)-1)&amp;&quot;.&quot;&amp;DIREITA(C4;NÚM.CARACT(C4)-PROCURAR(&quot; &quot;;C4))&amp;&quot;@techline.pt&quot;)"/>
  </hyperlinks>
  <pageMargins left="0.7" right="0.7" top="0.75" bottom="0.75" header="0.3" footer="0.3"/>
  <pageSetup paperSize="9" orientation="portrait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52"/>
  <sheetViews>
    <sheetView zoomScale="85" zoomScaleNormal="85" topLeftCell="A3" workbookViewId="0">
      <selection activeCell="G17" sqref="G17"/>
    </sheetView>
  </sheetViews>
  <sheetFormatPr defaultColWidth="9" defaultRowHeight="15" outlineLevelCol="7"/>
  <cols>
    <col min="2" max="2" width="12.5714285714286" customWidth="1"/>
    <col min="3" max="3" width="40.5714285714286" customWidth="1"/>
    <col min="4" max="4" width="18.4285714285714" customWidth="1"/>
    <col min="5" max="5" width="30.1428571428571" customWidth="1"/>
    <col min="6" max="6" width="17.4285714285714" customWidth="1"/>
    <col min="7" max="7" width="85.5714285714286" customWidth="1"/>
    <col min="8" max="8" width="17.2857142857143" customWidth="1"/>
  </cols>
  <sheetData>
    <row r="2" ht="51.75" customHeight="1" spans="2:8">
      <c r="B2" s="9" t="s">
        <v>48</v>
      </c>
      <c r="C2" s="9" t="s">
        <v>49</v>
      </c>
      <c r="D2" s="2" t="s">
        <v>50</v>
      </c>
      <c r="E2" s="2" t="s">
        <v>51</v>
      </c>
      <c r="F2" s="2" t="s">
        <v>52</v>
      </c>
      <c r="G2" s="2" t="s">
        <v>53</v>
      </c>
      <c r="H2" s="2" t="s">
        <v>9</v>
      </c>
    </row>
    <row r="3" spans="2:8">
      <c r="B3" s="10">
        <v>1</v>
      </c>
      <c r="C3" s="10" t="s">
        <v>54</v>
      </c>
      <c r="D3" s="11">
        <v>1200</v>
      </c>
      <c r="E3" s="2">
        <f>SUMIF(Tabela6[[#All],[ID]],Tabela2[[#This Row],[ID Produto]],Tabela6[[#All],[Quantidade]])</f>
        <v>26</v>
      </c>
      <c r="F3" s="12" t="s">
        <v>55</v>
      </c>
      <c r="G3" s="2" t="s">
        <v>56</v>
      </c>
      <c r="H3" s="2" t="str">
        <f>IF(Tabela2[[#This Row],[Quantidade em Estoque]]&gt;0,"Em estoque","Fora de estoque")</f>
        <v>Em estoque</v>
      </c>
    </row>
    <row r="4" spans="2:8">
      <c r="B4" s="2">
        <v>2</v>
      </c>
      <c r="C4" s="2" t="s">
        <v>57</v>
      </c>
      <c r="D4" s="13">
        <v>750</v>
      </c>
      <c r="E4" s="2">
        <f>SUMIF(Tabela6[[#All],[ID]],Tabela2[[#This Row],[ID Produto]],Tabela6[[#All],[Quantidade]])</f>
        <v>18</v>
      </c>
      <c r="F4" s="12" t="s">
        <v>58</v>
      </c>
      <c r="G4" s="2" t="s">
        <v>59</v>
      </c>
      <c r="H4" s="2" t="str">
        <f>IF(Tabela2[[#This Row],[Quantidade em Estoque]]&gt;0,"Em estoque","Fora de estoque")</f>
        <v>Em estoque</v>
      </c>
    </row>
    <row r="5" spans="2:8">
      <c r="B5" s="2">
        <v>3</v>
      </c>
      <c r="C5" s="2" t="s">
        <v>60</v>
      </c>
      <c r="D5" s="13">
        <v>60</v>
      </c>
      <c r="E5" s="2">
        <f>SUMIF(Tabela6[[#All],[ID]],Tabela2[[#This Row],[ID Produto]],Tabela6[[#All],[Quantidade]])</f>
        <v>51</v>
      </c>
      <c r="F5" s="12" t="s">
        <v>61</v>
      </c>
      <c r="G5" s="2" t="s">
        <v>62</v>
      </c>
      <c r="H5" s="2" t="str">
        <f>IF(Tabela2[[#This Row],[Quantidade em Estoque]]&gt;0,"Em estoque","Fora de estoque")</f>
        <v>Em estoque</v>
      </c>
    </row>
    <row r="6" spans="2:8">
      <c r="B6" s="2">
        <v>4</v>
      </c>
      <c r="C6" s="2" t="s">
        <v>63</v>
      </c>
      <c r="D6" s="13">
        <v>130</v>
      </c>
      <c r="E6" s="2">
        <f>SUMIF(Tabela6[[#All],[ID]],Tabela2[[#This Row],[ID Produto]],Tabela6[[#All],[Quantidade]])</f>
        <v>9</v>
      </c>
      <c r="F6" s="12" t="s">
        <v>64</v>
      </c>
      <c r="G6" s="2" t="s">
        <v>65</v>
      </c>
      <c r="H6" s="2" t="str">
        <f>IF(Tabela2[[#This Row],[Quantidade em Estoque]]&gt;0,"Em estoque","Fora de estoque")</f>
        <v>Em estoque</v>
      </c>
    </row>
    <row r="7" spans="2:8">
      <c r="B7" s="2">
        <v>5</v>
      </c>
      <c r="C7" s="2" t="s">
        <v>66</v>
      </c>
      <c r="D7" s="13">
        <v>350</v>
      </c>
      <c r="E7" s="2">
        <f>SUMIF(Tabela6[[#All],[ID]],Tabela2[[#This Row],[ID Produto]],Tabela6[[#All],[Quantidade]])</f>
        <v>30</v>
      </c>
      <c r="F7" s="12" t="s">
        <v>67</v>
      </c>
      <c r="G7" s="2" t="s">
        <v>68</v>
      </c>
      <c r="H7" s="2" t="str">
        <f>IF(Tabela2[[#This Row],[Quantidade em Estoque]]&gt;0,"Em estoque","Fora de estoque")</f>
        <v>Em estoque</v>
      </c>
    </row>
    <row r="8" spans="2:8">
      <c r="B8" s="2">
        <v>6</v>
      </c>
      <c r="C8" s="2" t="s">
        <v>69</v>
      </c>
      <c r="D8" s="13">
        <v>25</v>
      </c>
      <c r="E8" s="2">
        <f>SUMIF(Tabela6[[#All],[ID]],Tabela2[[#This Row],[ID Produto]],Tabela6[[#All],[Quantidade]])</f>
        <v>40</v>
      </c>
      <c r="F8" s="12" t="s">
        <v>70</v>
      </c>
      <c r="G8" s="2" t="s">
        <v>71</v>
      </c>
      <c r="H8" s="2" t="str">
        <f>IF(Tabela2[[#This Row],[Quantidade em Estoque]]&gt;0,"Em estoque","Fora de estoque")</f>
        <v>Em estoque</v>
      </c>
    </row>
    <row r="9" spans="2:8">
      <c r="B9" s="2">
        <v>7</v>
      </c>
      <c r="C9" s="2" t="s">
        <v>72</v>
      </c>
      <c r="D9" s="13">
        <v>550</v>
      </c>
      <c r="E9" s="2">
        <f>SUMIF(Tabela6[[#All],[ID]],Tabela2[[#This Row],[ID Produto]],Tabela6[[#All],[Quantidade]])</f>
        <v>50</v>
      </c>
      <c r="F9" s="12" t="s">
        <v>73</v>
      </c>
      <c r="G9" s="2" t="s">
        <v>74</v>
      </c>
      <c r="H9" s="2" t="str">
        <f>IF(Tabela2[[#This Row],[Quantidade em Estoque]]&gt;0,"Em estoque","Fora de estoque")</f>
        <v>Em estoque</v>
      </c>
    </row>
    <row r="10" spans="2:8">
      <c r="B10" s="2">
        <v>8</v>
      </c>
      <c r="C10" s="2" t="s">
        <v>75</v>
      </c>
      <c r="D10" s="13">
        <v>950</v>
      </c>
      <c r="E10" s="2">
        <f>SUMIF(Tabela6[[#All],[ID]],Tabela2[[#This Row],[ID Produto]],Tabela6[[#All],[Quantidade]])</f>
        <v>0</v>
      </c>
      <c r="F10" s="12" t="s">
        <v>55</v>
      </c>
      <c r="G10" s="2" t="s">
        <v>76</v>
      </c>
      <c r="H10" s="2" t="str">
        <f>IF(Tabela2[[#This Row],[Quantidade em Estoque]]&gt;0,"Em estoque","Fora de estoque")</f>
        <v>Fora de estoque</v>
      </c>
    </row>
    <row r="11" spans="2:8">
      <c r="B11" s="2">
        <v>9</v>
      </c>
      <c r="C11" s="2"/>
      <c r="D11" s="14"/>
      <c r="E11" s="15">
        <f>SUMIF(Tabela6[[#All],[ID]],Tabela2[[#This Row],[ID Produto]],Tabela6[[#All],[Quantidade]])</f>
        <v>0</v>
      </c>
      <c r="F11" s="12"/>
      <c r="G11" s="2"/>
      <c r="H11" s="2" t="str">
        <f>IF(Tabela2[[#This Row],[Quantidade em Estoque]]&gt;0,"Em estoque","Fora de estoque")</f>
        <v>Fora de estoque</v>
      </c>
    </row>
    <row r="12" spans="2:8">
      <c r="B12" s="2">
        <v>10</v>
      </c>
      <c r="C12" s="2"/>
      <c r="D12" s="14"/>
      <c r="E12" s="15">
        <f>SUMIF(Tabela6[[#All],[ID]],Tabela2[[#This Row],[ID Produto]],Tabela6[[#All],[Quantidade]])</f>
        <v>0</v>
      </c>
      <c r="F12" s="12"/>
      <c r="G12" s="2"/>
      <c r="H12" s="2" t="str">
        <f>IF(Tabela2[[#This Row],[Quantidade em Estoque]]&gt;0,"Em estoque","Fora de estoque")</f>
        <v>Fora de estoque</v>
      </c>
    </row>
    <row r="13" spans="2:8">
      <c r="B13" s="2">
        <v>11</v>
      </c>
      <c r="C13" s="2"/>
      <c r="D13" s="14"/>
      <c r="E13" s="15">
        <f>SUMIF(Tabela6[[#All],[ID]],Tabela2[[#This Row],[ID Produto]],Tabela6[[#All],[Quantidade]])</f>
        <v>0</v>
      </c>
      <c r="F13" s="12"/>
      <c r="G13" s="2"/>
      <c r="H13" s="2" t="str">
        <f>IF(Tabela2[[#This Row],[Quantidade em Estoque]]&gt;0,"Em estoque","Fora de estoque")</f>
        <v>Fora de estoque</v>
      </c>
    </row>
    <row r="14" spans="2:8">
      <c r="B14" s="2">
        <v>12</v>
      </c>
      <c r="C14" s="2"/>
      <c r="D14" s="14"/>
      <c r="E14" s="15">
        <f>SUMIF(Tabela6[[#All],[ID]],Tabela2[[#This Row],[ID Produto]],Tabela6[[#All],[Quantidade]])</f>
        <v>0</v>
      </c>
      <c r="F14" s="12"/>
      <c r="G14" s="2"/>
      <c r="H14" s="2" t="str">
        <f>IF(Tabela2[[#This Row],[Quantidade em Estoque]]&gt;0,"Em estoque","Fora de estoque")</f>
        <v>Fora de estoque</v>
      </c>
    </row>
    <row r="15" spans="2:8">
      <c r="B15" s="2">
        <v>13</v>
      </c>
      <c r="C15" s="2"/>
      <c r="D15" s="14"/>
      <c r="E15" s="15">
        <f>SUMIF(Tabela6[[#All],[ID]],Tabela2[[#This Row],[ID Produto]],Tabela6[[#All],[Quantidade]])</f>
        <v>0</v>
      </c>
      <c r="F15" s="12"/>
      <c r="G15" s="2"/>
      <c r="H15" s="2" t="str">
        <f>IF(Tabela2[[#This Row],[Quantidade em Estoque]]&gt;0,"Em estoque","Fora de estoque")</f>
        <v>Fora de estoque</v>
      </c>
    </row>
    <row r="16" spans="2:8">
      <c r="B16" s="2">
        <v>14</v>
      </c>
      <c r="C16" s="2"/>
      <c r="D16" s="14"/>
      <c r="E16" s="15">
        <f>SUMIF(Tabela6[[#All],[ID]],Tabela2[[#This Row],[ID Produto]],Tabela6[[#All],[Quantidade]])</f>
        <v>0</v>
      </c>
      <c r="F16" s="12"/>
      <c r="G16" s="2"/>
      <c r="H16" s="2" t="str">
        <f>IF(Tabela2[[#This Row],[Quantidade em Estoque]]&gt;0,"Em estoque","Fora de estoque")</f>
        <v>Fora de estoque</v>
      </c>
    </row>
    <row r="17" spans="2:8">
      <c r="B17" s="2">
        <v>15</v>
      </c>
      <c r="C17" s="2"/>
      <c r="D17" s="14"/>
      <c r="E17" s="15">
        <f>SUMIF(Tabela6[[#All],[ID]],Tabela2[[#This Row],[ID Produto]],Tabela6[[#All],[Quantidade]])</f>
        <v>0</v>
      </c>
      <c r="F17" s="12"/>
      <c r="G17" s="2"/>
      <c r="H17" s="2" t="str">
        <f>IF(Tabela2[[#This Row],[Quantidade em Estoque]]&gt;0,"Em estoque","Fora de estoque")</f>
        <v>Fora de estoque</v>
      </c>
    </row>
    <row r="18" spans="2:8">
      <c r="B18" s="2">
        <v>16</v>
      </c>
      <c r="C18" s="2"/>
      <c r="D18" s="14"/>
      <c r="E18" s="15">
        <f>SUMIF(Tabela6[[#All],[ID]],Tabela2[[#This Row],[ID Produto]],Tabela6[[#All],[Quantidade]])</f>
        <v>0</v>
      </c>
      <c r="F18" s="12"/>
      <c r="G18" s="2"/>
      <c r="H18" s="2" t="str">
        <f>IF(Tabela2[[#This Row],[Quantidade em Estoque]]&gt;0,"Em estoque","Fora de estoque")</f>
        <v>Fora de estoque</v>
      </c>
    </row>
    <row r="19" spans="2:8">
      <c r="B19" s="2">
        <v>17</v>
      </c>
      <c r="C19" s="2"/>
      <c r="D19" s="14"/>
      <c r="E19" s="15">
        <f>SUMIF(Tabela6[[#All],[ID]],Tabela2[[#This Row],[ID Produto]],Tabela6[[#All],[Quantidade]])</f>
        <v>0</v>
      </c>
      <c r="F19" s="12"/>
      <c r="G19" s="2"/>
      <c r="H19" s="2" t="str">
        <f>IF(Tabela2[[#This Row],[Quantidade em Estoque]]&gt;0,"Em estoque","Fora de estoque")</f>
        <v>Fora de estoque</v>
      </c>
    </row>
    <row r="20" spans="2:8">
      <c r="B20" s="2">
        <v>18</v>
      </c>
      <c r="C20" s="2"/>
      <c r="D20" s="14"/>
      <c r="E20" s="15">
        <f>SUMIF(Tabela6[[#All],[ID]],Tabela2[[#This Row],[ID Produto]],Tabela6[[#All],[Quantidade]])</f>
        <v>0</v>
      </c>
      <c r="F20" s="12"/>
      <c r="G20" s="2"/>
      <c r="H20" s="2" t="str">
        <f>IF(Tabela2[[#This Row],[Quantidade em Estoque]]&gt;0,"Em estoque","Fora de estoque")</f>
        <v>Fora de estoque</v>
      </c>
    </row>
    <row r="21" spans="2:8">
      <c r="B21" s="2">
        <v>19</v>
      </c>
      <c r="C21" s="2"/>
      <c r="D21" s="14"/>
      <c r="E21" s="15">
        <f>SUMIF(Tabela6[[#All],[ID]],Tabela2[[#This Row],[ID Produto]],Tabela6[[#All],[Quantidade]])</f>
        <v>0</v>
      </c>
      <c r="F21" s="12"/>
      <c r="G21" s="2"/>
      <c r="H21" s="2" t="str">
        <f>IF(Tabela2[[#This Row],[Quantidade em Estoque]]&gt;0,"Em estoque","Fora de estoque")</f>
        <v>Fora de estoque</v>
      </c>
    </row>
    <row r="22" spans="2:8">
      <c r="B22" s="2">
        <v>20</v>
      </c>
      <c r="C22" s="2"/>
      <c r="D22" s="14"/>
      <c r="E22" s="15">
        <f>SUMIF(Tabela6[[#All],[ID]],Tabela2[[#This Row],[ID Produto]],Tabela6[[#All],[Quantidade]])</f>
        <v>0</v>
      </c>
      <c r="F22" s="12"/>
      <c r="G22" s="2"/>
      <c r="H22" s="2" t="str">
        <f>IF(Tabela2[[#This Row],[Quantidade em Estoque]]&gt;0,"Em estoque","Fora de estoque")</f>
        <v>Fora de estoque</v>
      </c>
    </row>
    <row r="23" spans="2:8">
      <c r="B23" s="2">
        <v>21</v>
      </c>
      <c r="C23" s="2"/>
      <c r="D23" s="14"/>
      <c r="E23" s="15">
        <f>SUMIF(Tabela6[[#All],[ID]],Tabela2[[#This Row],[ID Produto]],Tabela6[[#All],[Quantidade]])</f>
        <v>0</v>
      </c>
      <c r="F23" s="12"/>
      <c r="G23" s="2"/>
      <c r="H23" s="2" t="str">
        <f>IF(Tabela2[[#This Row],[Quantidade em Estoque]]&gt;0,"Em estoque","Fora de estoque")</f>
        <v>Fora de estoque</v>
      </c>
    </row>
    <row r="24" spans="2:8">
      <c r="B24" s="2">
        <v>22</v>
      </c>
      <c r="C24" s="2"/>
      <c r="D24" s="14"/>
      <c r="E24" s="15">
        <f>SUMIF(Tabela6[[#All],[ID]],Tabela2[[#This Row],[ID Produto]],Tabela6[[#All],[Quantidade]])</f>
        <v>0</v>
      </c>
      <c r="F24" s="12"/>
      <c r="G24" s="2"/>
      <c r="H24" s="2" t="str">
        <f>IF(Tabela2[[#This Row],[Quantidade em Estoque]]&gt;0,"Em estoque","Fora de estoque")</f>
        <v>Fora de estoque</v>
      </c>
    </row>
    <row r="25" spans="2:8">
      <c r="B25" s="2">
        <v>23</v>
      </c>
      <c r="C25" s="2"/>
      <c r="D25" s="14"/>
      <c r="E25" s="15">
        <f>SUMIF(Tabela6[[#All],[ID]],Tabela2[[#This Row],[ID Produto]],Tabela6[[#All],[Quantidade]])</f>
        <v>0</v>
      </c>
      <c r="F25" s="12"/>
      <c r="G25" s="2"/>
      <c r="H25" s="2" t="str">
        <f>IF(Tabela2[[#This Row],[Quantidade em Estoque]]&gt;0,"Em estoque","Fora de estoque")</f>
        <v>Fora de estoque</v>
      </c>
    </row>
    <row r="26" spans="2:8">
      <c r="B26" s="2">
        <v>24</v>
      </c>
      <c r="C26" s="2"/>
      <c r="D26" s="14"/>
      <c r="E26" s="15">
        <f>SUMIF(Tabela6[[#All],[ID]],Tabela2[[#This Row],[ID Produto]],Tabela6[[#All],[Quantidade]])</f>
        <v>0</v>
      </c>
      <c r="F26" s="12"/>
      <c r="G26" s="2"/>
      <c r="H26" s="2" t="str">
        <f>IF(Tabela2[[#This Row],[Quantidade em Estoque]]&gt;0,"Em estoque","Fora de estoque")</f>
        <v>Fora de estoque</v>
      </c>
    </row>
    <row r="27" spans="2:8">
      <c r="B27" s="2">
        <v>25</v>
      </c>
      <c r="C27" s="2"/>
      <c r="D27" s="14"/>
      <c r="E27" s="15">
        <f>SUMIF(Tabela6[[#All],[ID]],Tabela2[[#This Row],[ID Produto]],Tabela6[[#All],[Quantidade]])</f>
        <v>0</v>
      </c>
      <c r="F27" s="12"/>
      <c r="G27" s="2"/>
      <c r="H27" s="2" t="str">
        <f>IF(Tabela2[[#This Row],[Quantidade em Estoque]]&gt;0,"Em estoque","Fora de estoque")</f>
        <v>Fora de estoque</v>
      </c>
    </row>
    <row r="28" spans="2:8">
      <c r="B28" s="2">
        <v>26</v>
      </c>
      <c r="C28" s="2"/>
      <c r="D28" s="14"/>
      <c r="E28" s="15">
        <f>SUMIF(Tabela6[[#All],[ID]],Tabela2[[#This Row],[ID Produto]],Tabela6[[#All],[Quantidade]])</f>
        <v>0</v>
      </c>
      <c r="F28" s="12"/>
      <c r="G28" s="2"/>
      <c r="H28" s="2" t="str">
        <f>IF(Tabela2[[#This Row],[Quantidade em Estoque]]&gt;0,"Em estoque","Fora de estoque")</f>
        <v>Fora de estoque</v>
      </c>
    </row>
    <row r="29" spans="2:8">
      <c r="B29" s="2">
        <v>27</v>
      </c>
      <c r="C29" s="2"/>
      <c r="D29" s="14"/>
      <c r="E29" s="15">
        <f>SUMIF(Tabela6[[#All],[ID]],Tabela2[[#This Row],[ID Produto]],Tabela6[[#All],[Quantidade]])</f>
        <v>0</v>
      </c>
      <c r="F29" s="12"/>
      <c r="G29" s="2"/>
      <c r="H29" s="2" t="str">
        <f>IF(Tabela2[[#This Row],[Quantidade em Estoque]]&gt;0,"Em estoque","Fora de estoque")</f>
        <v>Fora de estoque</v>
      </c>
    </row>
    <row r="30" spans="2:8">
      <c r="B30" s="2">
        <v>28</v>
      </c>
      <c r="C30" s="2"/>
      <c r="D30" s="14"/>
      <c r="E30" s="15">
        <f>SUMIF(Tabela6[[#All],[ID]],Tabela2[[#This Row],[ID Produto]],Tabela6[[#All],[Quantidade]])</f>
        <v>0</v>
      </c>
      <c r="F30" s="12"/>
      <c r="G30" s="2"/>
      <c r="H30" s="2" t="str">
        <f>IF(Tabela2[[#This Row],[Quantidade em Estoque]]&gt;0,"Em estoque","Fora de estoque")</f>
        <v>Fora de estoque</v>
      </c>
    </row>
    <row r="31" spans="2:8">
      <c r="B31" s="2">
        <v>29</v>
      </c>
      <c r="C31" s="2"/>
      <c r="D31" s="14"/>
      <c r="E31" s="15">
        <f>SUMIF(Tabela6[[#All],[ID]],Tabela2[[#This Row],[ID Produto]],Tabela6[[#All],[Quantidade]])</f>
        <v>0</v>
      </c>
      <c r="F31" s="12"/>
      <c r="G31" s="2"/>
      <c r="H31" s="2" t="str">
        <f>IF(Tabela2[[#This Row],[Quantidade em Estoque]]&gt;0,"Em estoque","Fora de estoque")</f>
        <v>Fora de estoque</v>
      </c>
    </row>
    <row r="32" spans="2:8">
      <c r="B32" s="2">
        <v>30</v>
      </c>
      <c r="C32" s="2"/>
      <c r="D32" s="14"/>
      <c r="E32" s="15">
        <f>SUMIF(Tabela6[[#All],[ID]],Tabela2[[#This Row],[ID Produto]],Tabela6[[#All],[Quantidade]])</f>
        <v>0</v>
      </c>
      <c r="F32" s="12"/>
      <c r="G32" s="2"/>
      <c r="H32" s="2" t="str">
        <f>IF(Tabela2[[#This Row],[Quantidade em Estoque]]&gt;0,"Em estoque","Fora de estoque")</f>
        <v>Fora de estoque</v>
      </c>
    </row>
    <row r="33" spans="2:8">
      <c r="B33" s="2">
        <v>31</v>
      </c>
      <c r="C33" s="2"/>
      <c r="D33" s="14"/>
      <c r="E33" s="15">
        <f>SUMIF(Tabela6[[#All],[ID]],Tabela2[[#This Row],[ID Produto]],Tabela6[[#All],[Quantidade]])</f>
        <v>0</v>
      </c>
      <c r="F33" s="12"/>
      <c r="G33" s="2"/>
      <c r="H33" s="2" t="str">
        <f>IF(Tabela2[[#This Row],[Quantidade em Estoque]]&gt;0,"Em estoque","Fora de estoque")</f>
        <v>Fora de estoque</v>
      </c>
    </row>
    <row r="34" spans="2:8">
      <c r="B34" s="2">
        <v>32</v>
      </c>
      <c r="C34" s="2"/>
      <c r="D34" s="14"/>
      <c r="E34" s="15">
        <f>SUMIF(Tabela6[[#All],[ID]],Tabela2[[#This Row],[ID Produto]],Tabela6[[#All],[Quantidade]])</f>
        <v>0</v>
      </c>
      <c r="F34" s="12"/>
      <c r="G34" s="2"/>
      <c r="H34" s="2" t="str">
        <f>IF(Tabela2[[#This Row],[Quantidade em Estoque]]&gt;0,"Em estoque","Fora de estoque")</f>
        <v>Fora de estoque</v>
      </c>
    </row>
    <row r="35" spans="2:8">
      <c r="B35" s="2">
        <v>33</v>
      </c>
      <c r="C35" s="2"/>
      <c r="D35" s="14"/>
      <c r="E35" s="15">
        <f>SUMIF(Tabela6[[#All],[ID]],Tabela2[[#This Row],[ID Produto]],Tabela6[[#All],[Quantidade]])</f>
        <v>0</v>
      </c>
      <c r="F35" s="12"/>
      <c r="G35" s="2"/>
      <c r="H35" s="2" t="str">
        <f>IF(Tabela2[[#This Row],[Quantidade em Estoque]]&gt;0,"Em estoque","Fora de estoque")</f>
        <v>Fora de estoque</v>
      </c>
    </row>
    <row r="36" spans="2:8">
      <c r="B36" s="2">
        <v>34</v>
      </c>
      <c r="C36" s="2"/>
      <c r="D36" s="14"/>
      <c r="E36" s="15">
        <f>SUMIF(Tabela6[[#All],[ID]],Tabela2[[#This Row],[ID Produto]],Tabela6[[#All],[Quantidade]])</f>
        <v>0</v>
      </c>
      <c r="F36" s="12"/>
      <c r="G36" s="2"/>
      <c r="H36" s="2" t="str">
        <f>IF(Tabela2[[#This Row],[Quantidade em Estoque]]&gt;0,"Em estoque","Fora de estoque")</f>
        <v>Fora de estoque</v>
      </c>
    </row>
    <row r="37" spans="2:8">
      <c r="B37" s="2">
        <v>35</v>
      </c>
      <c r="C37" s="2"/>
      <c r="D37" s="14"/>
      <c r="E37" s="15">
        <f>SUMIF(Tabela6[[#All],[ID]],Tabela2[[#This Row],[ID Produto]],Tabela6[[#All],[Quantidade]])</f>
        <v>0</v>
      </c>
      <c r="F37" s="12"/>
      <c r="G37" s="2"/>
      <c r="H37" s="2" t="str">
        <f>IF(Tabela2[[#This Row],[Quantidade em Estoque]]&gt;0,"Em estoque","Fora de estoque")</f>
        <v>Fora de estoque</v>
      </c>
    </row>
    <row r="38" spans="2:8">
      <c r="B38" s="2">
        <v>36</v>
      </c>
      <c r="C38" s="2"/>
      <c r="D38" s="14"/>
      <c r="E38" s="15">
        <f>SUMIF(Tabela6[[#All],[ID]],Tabela2[[#This Row],[ID Produto]],Tabela6[[#All],[Quantidade]])</f>
        <v>0</v>
      </c>
      <c r="F38" s="12"/>
      <c r="G38" s="2"/>
      <c r="H38" s="2" t="str">
        <f>IF(Tabela2[[#This Row],[Quantidade em Estoque]]&gt;0,"Em estoque","Fora de estoque")</f>
        <v>Fora de estoque</v>
      </c>
    </row>
    <row r="39" spans="2:8">
      <c r="B39" s="2">
        <v>37</v>
      </c>
      <c r="C39" s="2"/>
      <c r="D39" s="14"/>
      <c r="E39" s="15">
        <f>SUMIF(Tabela6[[#All],[ID]],Tabela2[[#This Row],[ID Produto]],Tabela6[[#All],[Quantidade]])</f>
        <v>0</v>
      </c>
      <c r="F39" s="12"/>
      <c r="G39" s="2"/>
      <c r="H39" s="2" t="str">
        <f>IF(Tabela2[[#This Row],[Quantidade em Estoque]]&gt;0,"Em estoque","Fora de estoque")</f>
        <v>Fora de estoque</v>
      </c>
    </row>
    <row r="40" spans="2:8">
      <c r="B40" s="2">
        <v>38</v>
      </c>
      <c r="C40" s="2"/>
      <c r="D40" s="14"/>
      <c r="E40" s="15">
        <f>SUMIF(Tabela6[[#All],[ID]],Tabela2[[#This Row],[ID Produto]],Tabela6[[#All],[Quantidade]])</f>
        <v>0</v>
      </c>
      <c r="F40" s="12"/>
      <c r="G40" s="2"/>
      <c r="H40" s="2" t="str">
        <f>IF(Tabela2[[#This Row],[Quantidade em Estoque]]&gt;0,"Em estoque","Fora de estoque")</f>
        <v>Fora de estoque</v>
      </c>
    </row>
    <row r="41" spans="2:8">
      <c r="B41" s="2">
        <v>39</v>
      </c>
      <c r="C41" s="2"/>
      <c r="D41" s="14"/>
      <c r="E41" s="15">
        <f>SUMIF(Tabela6[[#All],[ID]],Tabela2[[#This Row],[ID Produto]],Tabela6[[#All],[Quantidade]])</f>
        <v>0</v>
      </c>
      <c r="F41" s="12"/>
      <c r="G41" s="2"/>
      <c r="H41" s="2" t="str">
        <f>IF(Tabela2[[#This Row],[Quantidade em Estoque]]&gt;0,"Em estoque","Fora de estoque")</f>
        <v>Fora de estoque</v>
      </c>
    </row>
    <row r="42" spans="2:8">
      <c r="B42" s="2">
        <v>40</v>
      </c>
      <c r="C42" s="2"/>
      <c r="D42" s="14"/>
      <c r="E42" s="15">
        <f>SUMIF(Tabela6[[#All],[ID]],Tabela2[[#This Row],[ID Produto]],Tabela6[[#All],[Quantidade]])</f>
        <v>0</v>
      </c>
      <c r="F42" s="12"/>
      <c r="G42" s="2"/>
      <c r="H42" s="2" t="str">
        <f>IF(Tabela2[[#This Row],[Quantidade em Estoque]]&gt;0,"Em estoque","Fora de estoque")</f>
        <v>Fora de estoque</v>
      </c>
    </row>
    <row r="43" spans="2:8">
      <c r="B43" s="2">
        <v>41</v>
      </c>
      <c r="C43" s="2"/>
      <c r="D43" s="14"/>
      <c r="E43" s="15">
        <f>SUMIF(Tabela6[[#All],[ID]],Tabela2[[#This Row],[ID Produto]],Tabela6[[#All],[Quantidade]])</f>
        <v>0</v>
      </c>
      <c r="F43" s="12"/>
      <c r="G43" s="2"/>
      <c r="H43" s="2" t="str">
        <f>IF(Tabela2[[#This Row],[Quantidade em Estoque]]&gt;0,"Em estoque","Fora de estoque")</f>
        <v>Fora de estoque</v>
      </c>
    </row>
    <row r="44" spans="2:8">
      <c r="B44" s="2">
        <v>42</v>
      </c>
      <c r="C44" s="2"/>
      <c r="D44" s="14"/>
      <c r="E44" s="15">
        <f>SUMIF(Tabela6[[#All],[ID]],Tabela2[[#This Row],[ID Produto]],Tabela6[[#All],[Quantidade]])</f>
        <v>0</v>
      </c>
      <c r="F44" s="12"/>
      <c r="G44" s="2"/>
      <c r="H44" s="2" t="str">
        <f>IF(Tabela2[[#This Row],[Quantidade em Estoque]]&gt;0,"Em estoque","Fora de estoque")</f>
        <v>Fora de estoque</v>
      </c>
    </row>
    <row r="45" spans="2:8">
      <c r="B45" s="2">
        <v>43</v>
      </c>
      <c r="C45" s="2"/>
      <c r="D45" s="14"/>
      <c r="E45" s="15">
        <f>SUMIF(Tabela6[[#All],[ID]],Tabela2[[#This Row],[ID Produto]],Tabela6[[#All],[Quantidade]])</f>
        <v>0</v>
      </c>
      <c r="F45" s="12"/>
      <c r="G45" s="2"/>
      <c r="H45" s="2" t="str">
        <f>IF(Tabela2[[#This Row],[Quantidade em Estoque]]&gt;0,"Em estoque","Fora de estoque")</f>
        <v>Fora de estoque</v>
      </c>
    </row>
    <row r="46" spans="2:8">
      <c r="B46" s="2">
        <v>44</v>
      </c>
      <c r="C46" s="2"/>
      <c r="D46" s="14"/>
      <c r="E46" s="15">
        <f>SUMIF(Tabela6[[#All],[ID]],Tabela2[[#This Row],[ID Produto]],Tabela6[[#All],[Quantidade]])</f>
        <v>0</v>
      </c>
      <c r="F46" s="12"/>
      <c r="G46" s="2"/>
      <c r="H46" s="2" t="str">
        <f>IF(Tabela2[[#This Row],[Quantidade em Estoque]]&gt;0,"Em estoque","Fora de estoque")</f>
        <v>Fora de estoque</v>
      </c>
    </row>
    <row r="47" spans="2:8">
      <c r="B47" s="2">
        <v>45</v>
      </c>
      <c r="C47" s="2"/>
      <c r="D47" s="14"/>
      <c r="E47" s="15">
        <f>SUMIF(Tabela6[[#All],[ID]],Tabela2[[#This Row],[ID Produto]],Tabela6[[#All],[Quantidade]])</f>
        <v>0</v>
      </c>
      <c r="F47" s="12"/>
      <c r="G47" s="2"/>
      <c r="H47" s="2" t="str">
        <f>IF(Tabela2[[#This Row],[Quantidade em Estoque]]&gt;0,"Em estoque","Fora de estoque")</f>
        <v>Fora de estoque</v>
      </c>
    </row>
    <row r="48" spans="2:8">
      <c r="B48" s="2">
        <v>46</v>
      </c>
      <c r="C48" s="2"/>
      <c r="D48" s="14"/>
      <c r="E48" s="15">
        <f>SUMIF(Tabela6[[#All],[ID]],Tabela2[[#This Row],[ID Produto]],Tabela6[[#All],[Quantidade]])</f>
        <v>0</v>
      </c>
      <c r="F48" s="12"/>
      <c r="G48" s="2"/>
      <c r="H48" s="2" t="str">
        <f>IF(Tabela2[[#This Row],[Quantidade em Estoque]]&gt;0,"Em estoque","Fora de estoque")</f>
        <v>Fora de estoque</v>
      </c>
    </row>
    <row r="49" spans="2:8">
      <c r="B49" s="2">
        <v>47</v>
      </c>
      <c r="C49" s="2"/>
      <c r="D49" s="14"/>
      <c r="E49" s="15">
        <f>SUMIF(Tabela6[[#All],[ID]],Tabela2[[#This Row],[ID Produto]],Tabela6[[#All],[Quantidade]])</f>
        <v>0</v>
      </c>
      <c r="F49" s="12"/>
      <c r="G49" s="2"/>
      <c r="H49" s="2" t="str">
        <f>IF(Tabela2[[#This Row],[Quantidade em Estoque]]&gt;0,"Em estoque","Fora de estoque")</f>
        <v>Fora de estoque</v>
      </c>
    </row>
    <row r="50" spans="2:8">
      <c r="B50" s="2">
        <v>48</v>
      </c>
      <c r="C50" s="2"/>
      <c r="D50" s="14"/>
      <c r="E50" s="15">
        <f>SUMIF(Tabela6[[#All],[ID]],Tabela2[[#This Row],[ID Produto]],Tabela6[[#All],[Quantidade]])</f>
        <v>0</v>
      </c>
      <c r="F50" s="12"/>
      <c r="G50" s="2"/>
      <c r="H50" s="2" t="str">
        <f>IF(Tabela2[[#This Row],[Quantidade em Estoque]]&gt;0,"Em estoque","Fora de estoque")</f>
        <v>Fora de estoque</v>
      </c>
    </row>
    <row r="51" spans="2:8">
      <c r="B51" s="2">
        <v>49</v>
      </c>
      <c r="C51" s="2"/>
      <c r="D51" s="14"/>
      <c r="E51" s="15">
        <f>SUMIF(Tabela6[[#All],[ID]],Tabela2[[#This Row],[ID Produto]],Tabela6[[#All],[Quantidade]])</f>
        <v>0</v>
      </c>
      <c r="F51" s="12"/>
      <c r="G51" s="2"/>
      <c r="H51" s="2" t="str">
        <f>IF(Tabela2[[#This Row],[Quantidade em Estoque]]&gt;0,"Em estoque","Fora de estoque")</f>
        <v>Fora de estoque</v>
      </c>
    </row>
    <row r="52" spans="2:8">
      <c r="B52" s="2">
        <v>50</v>
      </c>
      <c r="C52" s="2"/>
      <c r="D52" s="14"/>
      <c r="E52" s="15">
        <f>SUMIF(Tabela6[[#All],[ID]],Tabela2[[#This Row],[ID Produto]],Tabela6[[#All],[Quantidade]])</f>
        <v>0</v>
      </c>
      <c r="F52" s="12"/>
      <c r="G52" s="2"/>
      <c r="H52" s="2" t="str">
        <f>IF(Tabela2[[#This Row],[Quantidade em Estoque]]&gt;0,"Em estoque","Fora de estoque")</f>
        <v>Fora de estoque</v>
      </c>
    </row>
  </sheetData>
  <conditionalFormatting sqref="E3:E52">
    <cfRule type="cellIs" dxfId="21" priority="3" operator="lessThanOrEqual">
      <formula>25</formula>
    </cfRule>
    <cfRule type="cellIs" dxfId="22" priority="2" operator="between">
      <formula>11</formula>
      <formula>39</formula>
    </cfRule>
    <cfRule type="cellIs" dxfId="23" priority="1" operator="greaterThanOrEqual">
      <formula>40</formula>
    </cfRule>
  </conditionalFormatting>
  <conditionalFormatting sqref="H3:H52">
    <cfRule type="containsText" dxfId="24" priority="4" operator="between" text="Em estoque">
      <formula>NOT(ISERROR(SEARCH("Em estoque",H3)))</formula>
    </cfRule>
    <cfRule type="containsText" dxfId="25" priority="6" operator="between" text="Fora de estoque">
      <formula>NOT(ISERROR(SEARCH("Fora de estoque",H3)))</formula>
    </cfRule>
  </conditionalFormatting>
  <dataValidations count="1">
    <dataValidation type="list" allowBlank="1" showInputMessage="1" showErrorMessage="1" sqref="F3:F52">
      <formula1>"Distribuidor A,Distribuidor B,Distribuidor C,Distribuidor D,Distribuidor E, Distribuidor F, Distribuidor G "</formula1>
    </dataValidation>
  </dataValidations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50"/>
  <sheetViews>
    <sheetView tabSelected="1" zoomScale="55" zoomScaleNormal="55" topLeftCell="E1" workbookViewId="0">
      <selection activeCell="Q48" sqref="Q47:Q48"/>
    </sheetView>
  </sheetViews>
  <sheetFormatPr defaultColWidth="9" defaultRowHeight="15"/>
  <cols>
    <col min="2" max="2" width="10.1428571428571" customWidth="1"/>
    <col min="3" max="3" width="40.5714285714286" customWidth="1"/>
    <col min="4" max="4" width="38.8571428571429" customWidth="1"/>
    <col min="5" max="5" width="40.5714285714286" customWidth="1"/>
    <col min="6" max="6" width="13.4285714285714" customWidth="1"/>
    <col min="7" max="7" width="29.2857142857143" style="1" customWidth="1"/>
    <col min="8" max="8" width="11.4285714285714" customWidth="1"/>
    <col min="9" max="9" width="43.8571428571429"/>
    <col min="10" max="10" width="21.5714285714286"/>
    <col min="11" max="11" width="21.2857142857143"/>
    <col min="12" max="13" width="11.1428571428571"/>
    <col min="14" max="14" width="43.8571428571429"/>
    <col min="15" max="16" width="21.5714285714286"/>
    <col min="17" max="17" width="45.8571428571429" customWidth="1"/>
    <col min="18" max="18" width="11.5714285714286" customWidth="1"/>
    <col min="19" max="19" width="19.7142857142857" customWidth="1"/>
    <col min="20" max="23" width="11.1428571428571"/>
    <col min="24" max="24" width="11.2857142857143"/>
  </cols>
  <sheetData>
    <row r="2" spans="2:9">
      <c r="B2" s="2" t="s">
        <v>77</v>
      </c>
      <c r="C2" s="2" t="s">
        <v>49</v>
      </c>
      <c r="D2" s="2" t="s">
        <v>78</v>
      </c>
      <c r="E2" s="2" t="s">
        <v>79</v>
      </c>
      <c r="F2" s="3" t="s">
        <v>80</v>
      </c>
      <c r="G2" s="4" t="s">
        <v>81</v>
      </c>
      <c r="H2" t="s">
        <v>82</v>
      </c>
      <c r="I2" t="s">
        <v>83</v>
      </c>
    </row>
    <row r="3" spans="2:9">
      <c r="B3" s="2">
        <v>1</v>
      </c>
      <c r="C3" s="2" t="str">
        <f>VLOOKUP(B3,Tabela2[[ID Produto]:[Nome do Produto]],2,FALSE)</f>
        <v>PC Gamer X ASUS</v>
      </c>
      <c r="D3" s="2" t="str">
        <f>IF(Tabela6[[#This Row],[Quantidade]]&gt;0,"Entrada","Saída")</f>
        <v>Entrada</v>
      </c>
      <c r="E3" s="2">
        <v>10</v>
      </c>
      <c r="F3" s="5">
        <f>-VLOOKUP(Tabela6[[#This Row],[ID]],Tabela2[[#All],[ID Produto]:[Preço Unitário]],3,FALSE)*Tabela6[[#This Row],[Quantidade]]</f>
        <v>-12000</v>
      </c>
      <c r="G3" s="4">
        <v>45658</v>
      </c>
      <c r="H3" s="6">
        <f>MONTH(G3)</f>
        <v>1</v>
      </c>
      <c r="I3" s="7">
        <f t="shared" ref="I3:I50" si="0">YEAR(G3)</f>
        <v>2025</v>
      </c>
    </row>
    <row r="4" spans="2:9">
      <c r="B4" s="2">
        <v>2</v>
      </c>
      <c r="C4" s="2" t="str">
        <f>VLOOKUP(B4,Tabela2[[ID Produto]:[Nome do Produto]],2,FALSE)</f>
        <v>Telemóvel Samsung Galaxy S21 SAMSUNG</v>
      </c>
      <c r="D4" s="2" t="str">
        <f>IF(Tabela6[[#This Row],[Quantidade]]&gt;0,"Entrada","Saída")</f>
        <v>Saída</v>
      </c>
      <c r="E4" s="2">
        <v>-20</v>
      </c>
      <c r="F4" s="5">
        <f>-VLOOKUP(Tabela6[[#This Row],[ID]],Tabela2[[#All],[ID Produto]:[Preço Unitário]],3,FALSE)*Tabela6[[#This Row],[Quantidade]]</f>
        <v>15000</v>
      </c>
      <c r="G4" s="4">
        <v>45659</v>
      </c>
      <c r="H4" s="6">
        <f t="shared" ref="H4:H50" si="1">MONTH(G4)</f>
        <v>1</v>
      </c>
      <c r="I4" s="7">
        <f t="shared" si="0"/>
        <v>2025</v>
      </c>
    </row>
    <row r="5" spans="2:9">
      <c r="B5" s="2">
        <v>3</v>
      </c>
      <c r="C5" s="2" t="str">
        <f>VLOOKUP(B5,Tabela2[[ID Produto]:[Nome do Produto]],2,FALSE)</f>
        <v>Rato Logitech G502 LOGITECH</v>
      </c>
      <c r="D5" s="2" t="str">
        <f>IF(Tabela6[[#This Row],[Quantidade]]&gt;0,"Entrada","Saída")</f>
        <v>Entrada</v>
      </c>
      <c r="E5" s="2">
        <v>30</v>
      </c>
      <c r="F5" s="5">
        <f>-VLOOKUP(Tabela6[[#This Row],[ID]],Tabela2[[#All],[ID Produto]:[Preço Unitário]],3,FALSE)*Tabela6[[#This Row],[Quantidade]]</f>
        <v>-1800</v>
      </c>
      <c r="G5" s="4">
        <v>45660</v>
      </c>
      <c r="H5" s="6">
        <f t="shared" si="1"/>
        <v>1</v>
      </c>
      <c r="I5" s="7">
        <f t="shared" si="0"/>
        <v>2025</v>
      </c>
    </row>
    <row r="6" spans="2:9">
      <c r="B6" s="2">
        <v>4</v>
      </c>
      <c r="C6" s="2" t="str">
        <f>VLOOKUP(B6,Tabela2[[ID Produto]:[Nome do Produto]],2,FALSE)</f>
        <v>Teclado Mecânico Corsair K70 CORSAIR</v>
      </c>
      <c r="D6" s="2" t="str">
        <f>IF(Tabela6[[#This Row],[Quantidade]]&gt;0,"Entrada","Saída")</f>
        <v>Saída</v>
      </c>
      <c r="E6" s="2">
        <v>-10</v>
      </c>
      <c r="F6" s="5">
        <f>-VLOOKUP(Tabela6[[#This Row],[ID]],Tabela2[[#All],[ID Produto]:[Preço Unitário]],3,FALSE)*Tabela6[[#This Row],[Quantidade]]</f>
        <v>1300</v>
      </c>
      <c r="G6" s="4">
        <v>45661</v>
      </c>
      <c r="H6" s="6">
        <f t="shared" si="1"/>
        <v>1</v>
      </c>
      <c r="I6" s="7">
        <f t="shared" si="0"/>
        <v>2025</v>
      </c>
    </row>
    <row r="7" spans="2:9">
      <c r="B7" s="2">
        <v>5</v>
      </c>
      <c r="C7" s="2" t="str">
        <f>VLOOKUP(B7,Tabela2[[ID Produto]:[Nome do Produto]],2,FALSE)</f>
        <v>Fones de Ouvido Sony WH-1000XM4 SONY</v>
      </c>
      <c r="D7" s="2" t="str">
        <f>IF(Tabela6[[#This Row],[Quantidade]]&gt;0,"Entrada","Saída")</f>
        <v>Entrada</v>
      </c>
      <c r="E7" s="2">
        <v>30</v>
      </c>
      <c r="F7" s="5">
        <f>-VLOOKUP(Tabela6[[#This Row],[ID]],Tabela2[[#All],[ID Produto]:[Preço Unitário]],3,FALSE)*Tabela6[[#This Row],[Quantidade]]</f>
        <v>-10500</v>
      </c>
      <c r="G7" s="4">
        <v>45662</v>
      </c>
      <c r="H7" s="6">
        <f t="shared" si="1"/>
        <v>1</v>
      </c>
      <c r="I7" s="7">
        <f t="shared" si="0"/>
        <v>2025</v>
      </c>
    </row>
    <row r="8" spans="2:16">
      <c r="B8" s="2">
        <v>6</v>
      </c>
      <c r="C8" s="2" t="str">
        <f>VLOOKUP(B8,Tabela2[[ID Produto]:[Nome do Produto]],2,FALSE)</f>
        <v>Tapete de Rato SteelSeries QcK STEELSERIES</v>
      </c>
      <c r="D8" s="2" t="str">
        <f>IF(Tabela6[[#This Row],[Quantidade]]&gt;0,"Entrada","Saída")</f>
        <v>Entrada</v>
      </c>
      <c r="E8" s="2">
        <v>40</v>
      </c>
      <c r="F8" s="5">
        <f>-VLOOKUP(Tabela6[[#This Row],[ID]],Tabela2[[#All],[ID Produto]:[Preço Unitário]],3,FALSE)*Tabela6[[#This Row],[Quantidade]]</f>
        <v>-1000</v>
      </c>
      <c r="G8" s="4">
        <v>45663</v>
      </c>
      <c r="H8" s="6">
        <f t="shared" si="1"/>
        <v>1</v>
      </c>
      <c r="I8" s="7">
        <f t="shared" si="0"/>
        <v>2025</v>
      </c>
      <c r="N8" t="s">
        <v>49</v>
      </c>
      <c r="O8" t="s">
        <v>81</v>
      </c>
      <c r="P8" t="s">
        <v>84</v>
      </c>
    </row>
    <row r="9" spans="2:16">
      <c r="B9" s="2">
        <v>7</v>
      </c>
      <c r="C9" s="2" t="str">
        <f>VLOOKUP(B9,Tabela2[[ID Produto]:[Nome do Produto]],2,FALSE)</f>
        <v>PC Lenovo Ideapad 3 LENOVO</v>
      </c>
      <c r="D9" s="2" t="str">
        <f>IF(Tabela6[[#This Row],[Quantidade]]&gt;0,"Entrada","Saída")</f>
        <v>Entrada</v>
      </c>
      <c r="E9" s="2">
        <v>50</v>
      </c>
      <c r="F9" s="5">
        <f>-VLOOKUP(Tabela6[[#This Row],[ID]],Tabela2[[#All],[ID Produto]:[Preço Unitário]],3,FALSE)*Tabela6[[#This Row],[Quantidade]]</f>
        <v>-27500</v>
      </c>
      <c r="G9" s="4">
        <v>45664</v>
      </c>
      <c r="H9" s="6">
        <f t="shared" si="1"/>
        <v>1</v>
      </c>
      <c r="I9" s="7">
        <f t="shared" si="0"/>
        <v>2025</v>
      </c>
      <c r="N9" t="s">
        <v>66</v>
      </c>
      <c r="P9" s="8">
        <v>30</v>
      </c>
    </row>
    <row r="10" spans="2:16">
      <c r="B10" s="2">
        <v>8</v>
      </c>
      <c r="C10" s="2" t="str">
        <f>VLOOKUP(B10,Tabela2[[ID Produto]:[Nome do Produto]],2,FALSE)</f>
        <v>Telemóvel iPhone 13 APPLE</v>
      </c>
      <c r="D10" s="2" t="str">
        <f>IF(Tabela6[[#This Row],[Quantidade]]&gt;0,"Entrada","Saída")</f>
        <v>Entrada</v>
      </c>
      <c r="E10" s="2">
        <v>15</v>
      </c>
      <c r="F10" s="5">
        <f>-VLOOKUP(Tabela6[[#This Row],[ID]],Tabela2[[#All],[ID Produto]:[Preço Unitário]],3,FALSE)*Tabela6[[#This Row],[Quantidade]]</f>
        <v>-14250</v>
      </c>
      <c r="G10" s="4">
        <v>45665</v>
      </c>
      <c r="H10" s="6">
        <f t="shared" si="1"/>
        <v>1</v>
      </c>
      <c r="I10" s="7">
        <f t="shared" si="0"/>
        <v>2025</v>
      </c>
      <c r="O10" s="1">
        <v>45662</v>
      </c>
      <c r="P10" s="8">
        <v>30</v>
      </c>
    </row>
    <row r="11" spans="2:16">
      <c r="B11" s="2">
        <v>1</v>
      </c>
      <c r="C11" s="2" t="str">
        <f>VLOOKUP(B11,Tabela2[[ID Produto]:[Nome do Produto]],2,FALSE)</f>
        <v>PC Gamer X ASUS</v>
      </c>
      <c r="D11" s="2" t="str">
        <f>IF(Tabela6[[#This Row],[Quantidade]]&gt;0,"Entrada","Saída")</f>
        <v>Entrada</v>
      </c>
      <c r="E11" s="2">
        <v>12</v>
      </c>
      <c r="F11" s="5">
        <f>-VLOOKUP(Tabela6[[#This Row],[ID]],Tabela2[[#All],[ID Produto]:[Preço Unitário]],3,FALSE)*Tabela6[[#This Row],[Quantidade]]</f>
        <v>-14400</v>
      </c>
      <c r="G11" s="4">
        <v>45666</v>
      </c>
      <c r="H11" s="6">
        <f t="shared" si="1"/>
        <v>1</v>
      </c>
      <c r="I11" s="7">
        <f t="shared" si="0"/>
        <v>2025</v>
      </c>
      <c r="N11" t="s">
        <v>54</v>
      </c>
      <c r="P11" s="8">
        <v>26</v>
      </c>
    </row>
    <row r="12" spans="2:16">
      <c r="B12" s="2">
        <v>2</v>
      </c>
      <c r="C12" s="2" t="str">
        <f>VLOOKUP(B12,Tabela2[[ID Produto]:[Nome do Produto]],2,FALSE)</f>
        <v>Telemóvel Samsung Galaxy S21 SAMSUNG</v>
      </c>
      <c r="D12" s="2" t="str">
        <f>IF(Tabela6[[#This Row],[Quantidade]]&gt;0,"Entrada","Saída")</f>
        <v>Entrada</v>
      </c>
      <c r="E12" s="2">
        <v>30</v>
      </c>
      <c r="F12" s="5">
        <f>-VLOOKUP(Tabela6[[#This Row],[ID]],Tabela2[[#All],[ID Produto]:[Preço Unitário]],3,FALSE)*Tabela6[[#This Row],[Quantidade]]</f>
        <v>-22500</v>
      </c>
      <c r="G12" s="4">
        <v>45667</v>
      </c>
      <c r="H12" s="6">
        <f t="shared" si="1"/>
        <v>1</v>
      </c>
      <c r="I12" s="7">
        <f t="shared" si="0"/>
        <v>2025</v>
      </c>
      <c r="O12" s="1">
        <v>45658</v>
      </c>
      <c r="P12" s="8">
        <v>10</v>
      </c>
    </row>
    <row r="13" spans="2:16">
      <c r="B13" s="2">
        <v>4</v>
      </c>
      <c r="C13" s="2" t="str">
        <f>VLOOKUP(B13,Tabela2[[ID Produto]:[Nome do Produto]],2,FALSE)</f>
        <v>Teclado Mecânico Corsair K70 CORSAIR</v>
      </c>
      <c r="D13" s="2" t="str">
        <f>IF(Tabela6[[#This Row],[Quantidade]]&gt;0,"Entrada","Saída")</f>
        <v>Entrada</v>
      </c>
      <c r="E13" s="2">
        <v>20</v>
      </c>
      <c r="F13" s="5">
        <f>-VLOOKUP(Tabela6[[#This Row],[ID]],Tabela2[[#All],[ID Produto]:[Preço Unitário]],3,FALSE)*Tabela6[[#This Row],[Quantidade]]</f>
        <v>-2600</v>
      </c>
      <c r="G13" s="4">
        <v>45668</v>
      </c>
      <c r="H13" s="6">
        <f t="shared" si="1"/>
        <v>1</v>
      </c>
      <c r="I13" s="7">
        <f t="shared" si="0"/>
        <v>2025</v>
      </c>
      <c r="O13" s="1">
        <v>45666</v>
      </c>
      <c r="P13" s="8">
        <v>12</v>
      </c>
    </row>
    <row r="14" spans="2:16">
      <c r="B14" s="2">
        <v>8</v>
      </c>
      <c r="C14" s="2" t="str">
        <f>VLOOKUP(B14,Tabela2[[ID Produto]:[Nome do Produto]],2,FALSE)</f>
        <v>Telemóvel iPhone 13 APPLE</v>
      </c>
      <c r="D14" s="2" t="str">
        <f>IF(Tabela6[[#This Row],[Quantidade]]&gt;0,"Entrada","Saída")</f>
        <v>Saída</v>
      </c>
      <c r="E14" s="2">
        <v>-15</v>
      </c>
      <c r="F14" s="5">
        <f>-VLOOKUP(Tabela6[[#This Row],[ID]],Tabela2[[#All],[ID Produto]:[Preço Unitário]],3,FALSE)*Tabela6[[#This Row],[Quantidade]]</f>
        <v>14250</v>
      </c>
      <c r="G14" s="4">
        <v>45669</v>
      </c>
      <c r="H14" s="6">
        <f t="shared" si="1"/>
        <v>1</v>
      </c>
      <c r="I14" s="7">
        <f t="shared" si="0"/>
        <v>2025</v>
      </c>
      <c r="O14" s="1">
        <v>45748</v>
      </c>
      <c r="P14" s="8">
        <v>4</v>
      </c>
    </row>
    <row r="15" spans="2:16">
      <c r="B15" s="2">
        <v>2</v>
      </c>
      <c r="C15" s="2" t="str">
        <f>VLOOKUP(B15,Tabela2[[ID Produto]:[Nome do Produto]],2,FALSE)</f>
        <v>Telemóvel Samsung Galaxy S21 SAMSUNG</v>
      </c>
      <c r="D15" s="2" t="str">
        <f>IF(Tabela6[[#This Row],[Quantidade]]&gt;0,"Entrada","Saída")</f>
        <v>Entrada</v>
      </c>
      <c r="E15" s="2">
        <v>20</v>
      </c>
      <c r="F15" s="5">
        <f>-VLOOKUP(Tabela6[[#This Row],[ID]],Tabela2[[#All],[ID Produto]:[Preço Unitário]],3,FALSE)*Tabela6[[#This Row],[Quantidade]]</f>
        <v>-15000</v>
      </c>
      <c r="G15" s="4">
        <v>45670</v>
      </c>
      <c r="H15" s="6">
        <f t="shared" si="1"/>
        <v>1</v>
      </c>
      <c r="I15" s="7">
        <f t="shared" si="0"/>
        <v>2025</v>
      </c>
      <c r="N15" t="s">
        <v>72</v>
      </c>
      <c r="P15" s="8">
        <v>50</v>
      </c>
    </row>
    <row r="16" spans="2:16">
      <c r="B16" s="2">
        <v>3</v>
      </c>
      <c r="C16" s="2" t="str">
        <f>VLOOKUP(B16,Tabela2[[ID Produto]:[Nome do Produto]],2,FALSE)</f>
        <v>Rato Logitech G502 LOGITECH</v>
      </c>
      <c r="D16" s="2" t="str">
        <f>IF(Tabela6[[#This Row],[Quantidade]]&gt;0,"Entrada","Saída")</f>
        <v>Entrada</v>
      </c>
      <c r="E16" s="2">
        <v>10</v>
      </c>
      <c r="F16" s="5">
        <f>-VLOOKUP(Tabela6[[#This Row],[ID]],Tabela2[[#All],[ID Produto]:[Preço Unitário]],3,FALSE)*Tabela6[[#This Row],[Quantidade]]</f>
        <v>-600</v>
      </c>
      <c r="G16" s="4">
        <v>45748</v>
      </c>
      <c r="H16" s="6">
        <f t="shared" si="1"/>
        <v>4</v>
      </c>
      <c r="I16" s="7">
        <f t="shared" si="0"/>
        <v>2025</v>
      </c>
      <c r="O16" s="1">
        <v>45664</v>
      </c>
      <c r="P16" s="8">
        <v>50</v>
      </c>
    </row>
    <row r="17" spans="2:16">
      <c r="B17" s="2">
        <v>1</v>
      </c>
      <c r="C17" s="2" t="str">
        <f>VLOOKUP(B17,Tabela2[[ID Produto]:[Nome do Produto]],2,FALSE)</f>
        <v>PC Gamer X ASUS</v>
      </c>
      <c r="D17" s="2" t="str">
        <f>IF(Tabela6[[#This Row],[Quantidade]]&gt;0,"Entrada","Saída")</f>
        <v>Entrada</v>
      </c>
      <c r="E17" s="2">
        <v>4</v>
      </c>
      <c r="F17" s="5">
        <f>-VLOOKUP(Tabela6[[#This Row],[ID]],Tabela2[[#All],[ID Produto]:[Preço Unitário]],3,FALSE)*Tabela6[[#This Row],[Quantidade]]</f>
        <v>-4800</v>
      </c>
      <c r="G17" s="4">
        <v>45748</v>
      </c>
      <c r="H17" s="6">
        <f t="shared" si="1"/>
        <v>4</v>
      </c>
      <c r="I17" s="7">
        <f t="shared" si="0"/>
        <v>2025</v>
      </c>
      <c r="N17" t="s">
        <v>60</v>
      </c>
      <c r="P17" s="8">
        <v>51</v>
      </c>
    </row>
    <row r="18" spans="2:16">
      <c r="B18" s="2">
        <v>2</v>
      </c>
      <c r="C18" s="2" t="str">
        <f>VLOOKUP(B18,Tabela2[[ID Produto]:[Nome do Produto]],2,FALSE)</f>
        <v>Telemóvel Samsung Galaxy S21 SAMSUNG</v>
      </c>
      <c r="D18" s="2" t="str">
        <f>IF(Tabela6[[#This Row],[Quantidade]]&gt;0,"Entrada","Saída")</f>
        <v>Saída</v>
      </c>
      <c r="E18" s="2">
        <v>-5</v>
      </c>
      <c r="F18" s="5">
        <f>-VLOOKUP(Tabela6[[#This Row],[ID]],Tabela2[[#All],[ID Produto]:[Preço Unitário]],3,FALSE)*Tabela6[[#This Row],[Quantidade]]</f>
        <v>3750</v>
      </c>
      <c r="G18" s="4">
        <v>45748</v>
      </c>
      <c r="H18" s="6">
        <f t="shared" si="1"/>
        <v>4</v>
      </c>
      <c r="I18" s="7">
        <f t="shared" si="0"/>
        <v>2025</v>
      </c>
      <c r="O18" s="1">
        <v>45660</v>
      </c>
      <c r="P18" s="8">
        <v>30</v>
      </c>
    </row>
    <row r="19" spans="2:16">
      <c r="B19" s="2">
        <v>3</v>
      </c>
      <c r="C19" s="2" t="str">
        <f>VLOOKUP(B19,Tabela2[[ID Produto]:[Nome do Produto]],2,FALSE)</f>
        <v>Rato Logitech G502 LOGITECH</v>
      </c>
      <c r="D19" s="2" t="str">
        <f>IF(Tabela6[[#This Row],[Quantidade]]&gt;0,"Entrada","Saída")</f>
        <v>Entrada</v>
      </c>
      <c r="E19" s="2">
        <v>2</v>
      </c>
      <c r="F19" s="5">
        <f>-VLOOKUP(Tabela6[[#This Row],[ID]],Tabela2[[#All],[ID Produto]:[Preço Unitário]],3,FALSE)*Tabela6[[#This Row],[Quantidade]]</f>
        <v>-120</v>
      </c>
      <c r="G19" s="4">
        <v>45748</v>
      </c>
      <c r="H19" s="6">
        <f t="shared" si="1"/>
        <v>4</v>
      </c>
      <c r="I19" s="7">
        <f t="shared" si="0"/>
        <v>2025</v>
      </c>
      <c r="O19" s="1">
        <v>45748</v>
      </c>
      <c r="P19" s="8">
        <v>21</v>
      </c>
    </row>
    <row r="20" spans="2:16">
      <c r="B20" s="2">
        <v>2</v>
      </c>
      <c r="C20" s="2" t="str">
        <f>VLOOKUP(B20,Tabela2[[ID Produto]:[Nome do Produto]],2,FALSE)</f>
        <v>Telemóvel Samsung Galaxy S21 SAMSUNG</v>
      </c>
      <c r="D20" s="2" t="str">
        <f>IF(Tabela6[[#This Row],[Quantidade]]&gt;0,"Entrada","Saída")</f>
        <v>Saída</v>
      </c>
      <c r="E20" s="2">
        <v>-7</v>
      </c>
      <c r="F20" s="5">
        <f>-VLOOKUP(Tabela6[[#This Row],[ID]],Tabela2[[#All],[ID Produto]:[Preço Unitário]],3,FALSE)*Tabela6[[#This Row],[Quantidade]]</f>
        <v>5250</v>
      </c>
      <c r="G20" s="4">
        <v>45748</v>
      </c>
      <c r="H20" s="6">
        <f t="shared" si="1"/>
        <v>4</v>
      </c>
      <c r="I20" s="7">
        <f t="shared" si="0"/>
        <v>2025</v>
      </c>
      <c r="N20" t="s">
        <v>69</v>
      </c>
      <c r="P20" s="8">
        <v>40</v>
      </c>
    </row>
    <row r="21" spans="2:16">
      <c r="B21" s="2">
        <v>3</v>
      </c>
      <c r="C21" s="2" t="str">
        <f>VLOOKUP(B21,Tabela2[[ID Produto]:[Nome do Produto]],2,FALSE)</f>
        <v>Rato Logitech G502 LOGITECH</v>
      </c>
      <c r="D21" s="2" t="str">
        <f>IF(Tabela6[[#This Row],[Quantidade]]&gt;0,"Entrada","Saída")</f>
        <v>Entrada</v>
      </c>
      <c r="E21" s="2">
        <v>9</v>
      </c>
      <c r="F21" s="5">
        <f>-VLOOKUP(Tabela6[[#This Row],[ID]],Tabela2[[#All],[ID Produto]:[Preço Unitário]],3,FALSE)*Tabela6[[#This Row],[Quantidade]]</f>
        <v>-540</v>
      </c>
      <c r="G21" s="4">
        <v>45748</v>
      </c>
      <c r="H21" s="6">
        <f t="shared" si="1"/>
        <v>4</v>
      </c>
      <c r="I21" s="7">
        <f t="shared" si="0"/>
        <v>2025</v>
      </c>
      <c r="O21" s="1">
        <v>45663</v>
      </c>
      <c r="P21" s="8">
        <v>40</v>
      </c>
    </row>
    <row r="22" spans="2:16">
      <c r="B22" s="2">
        <v>4</v>
      </c>
      <c r="C22" s="2" t="str">
        <f>VLOOKUP(B22,Tabela2[[ID Produto]:[Nome do Produto]],2,FALSE)</f>
        <v>Teclado Mecânico Corsair K70 CORSAIR</v>
      </c>
      <c r="D22" s="2" t="str">
        <f>IF(Tabela6[[#This Row],[Quantidade]]&gt;0,"Entrada","Saída")</f>
        <v>Saída</v>
      </c>
      <c r="E22" s="2">
        <v>-1</v>
      </c>
      <c r="F22" s="5">
        <f>-VLOOKUP(Tabela6[[#This Row],[ID]],Tabela2[[#All],[ID Produto]:[Preço Unitário]],3,FALSE)*Tabela6[[#This Row],[Quantidade]]</f>
        <v>130</v>
      </c>
      <c r="G22" s="4">
        <v>45748</v>
      </c>
      <c r="H22" s="6">
        <f t="shared" si="1"/>
        <v>4</v>
      </c>
      <c r="I22" s="7">
        <f t="shared" si="0"/>
        <v>2025</v>
      </c>
      <c r="N22" t="s">
        <v>63</v>
      </c>
      <c r="P22" s="8">
        <v>9</v>
      </c>
    </row>
    <row r="23" spans="2:16">
      <c r="B23" s="2"/>
      <c r="C23" s="2" t="e">
        <f>VLOOKUP(B23,Tabela2[[ID Produto]:[Nome do Produto]],2,FALSE)</f>
        <v>#N/A</v>
      </c>
      <c r="D23" s="2" t="str">
        <f>IF(Tabela6[[#This Row],[Quantidade]]&gt;0,"Entrada","Saída")</f>
        <v>Saída</v>
      </c>
      <c r="E23" s="2"/>
      <c r="F23" s="5" t="e">
        <f>-VLOOKUP(Tabela6[[#This Row],[ID]],Tabela2[[#All],[ID Produto]:[Preço Unitário]],3,FALSE)*Tabela6[[#This Row],[Quantidade]]</f>
        <v>#N/A</v>
      </c>
      <c r="G23" s="4"/>
      <c r="H23" s="6">
        <f t="shared" si="1"/>
        <v>1</v>
      </c>
      <c r="I23" s="7">
        <f t="shared" si="0"/>
        <v>1900</v>
      </c>
      <c r="O23" s="1">
        <v>45661</v>
      </c>
      <c r="P23" s="8">
        <v>-10</v>
      </c>
    </row>
    <row r="24" spans="2:16">
      <c r="B24" s="2"/>
      <c r="C24" s="2" t="e">
        <f>VLOOKUP(B24,Tabela2[[ID Produto]:[Nome do Produto]],2,FALSE)</f>
        <v>#N/A</v>
      </c>
      <c r="D24" s="2" t="str">
        <f>IF(Tabela6[[#This Row],[Quantidade]]&gt;0,"Entrada","Saída")</f>
        <v>Saída</v>
      </c>
      <c r="E24" s="2"/>
      <c r="F24" s="5" t="e">
        <f>-VLOOKUP(Tabela6[[#This Row],[ID]],Tabela2[[#All],[ID Produto]:[Preço Unitário]],3,FALSE)*Tabela6[[#This Row],[Quantidade]]</f>
        <v>#N/A</v>
      </c>
      <c r="G24" s="4"/>
      <c r="H24" s="6">
        <f t="shared" si="1"/>
        <v>1</v>
      </c>
      <c r="I24" s="7">
        <f t="shared" si="0"/>
        <v>1900</v>
      </c>
      <c r="O24" s="1">
        <v>45668</v>
      </c>
      <c r="P24" s="8">
        <v>20</v>
      </c>
    </row>
    <row r="25" spans="2:16">
      <c r="B25" s="2"/>
      <c r="C25" s="2" t="e">
        <f>VLOOKUP(B25,Tabela2[[ID Produto]:[Nome do Produto]],2,FALSE)</f>
        <v>#N/A</v>
      </c>
      <c r="D25" s="2" t="str">
        <f>IF(Tabela6[[#This Row],[Quantidade]]&gt;0,"Entrada","Saída")</f>
        <v>Saída</v>
      </c>
      <c r="E25" s="2"/>
      <c r="F25" s="5" t="e">
        <f>-VLOOKUP(Tabela6[[#This Row],[ID]],Tabela2[[#All],[ID Produto]:[Preço Unitário]],3,FALSE)*Tabela6[[#This Row],[Quantidade]]</f>
        <v>#N/A</v>
      </c>
      <c r="G25" s="4"/>
      <c r="H25" s="6">
        <f t="shared" si="1"/>
        <v>1</v>
      </c>
      <c r="I25" s="7">
        <f t="shared" si="0"/>
        <v>1900</v>
      </c>
      <c r="O25" s="1">
        <v>45748</v>
      </c>
      <c r="P25" s="8">
        <v>-1</v>
      </c>
    </row>
    <row r="26" spans="2:16">
      <c r="B26" s="2"/>
      <c r="C26" s="2" t="e">
        <f>VLOOKUP(B26,Tabela2[[ID Produto]:[Nome do Produto]],2,FALSE)</f>
        <v>#N/A</v>
      </c>
      <c r="D26" s="2" t="str">
        <f>IF(Tabela6[[#This Row],[Quantidade]]&gt;0,"Entrada","Saída")</f>
        <v>Saída</v>
      </c>
      <c r="E26" s="2"/>
      <c r="F26" s="5" t="e">
        <f>-VLOOKUP(Tabela6[[#This Row],[ID]],Tabela2[[#All],[ID Produto]:[Preço Unitário]],3,FALSE)*Tabela6[[#This Row],[Quantidade]]</f>
        <v>#N/A</v>
      </c>
      <c r="G26" s="4"/>
      <c r="H26" s="6">
        <f t="shared" si="1"/>
        <v>1</v>
      </c>
      <c r="I26" s="7">
        <f t="shared" si="0"/>
        <v>1900</v>
      </c>
      <c r="N26" t="s">
        <v>75</v>
      </c>
      <c r="P26" s="8">
        <v>0</v>
      </c>
    </row>
    <row r="27" spans="2:16">
      <c r="B27" s="2"/>
      <c r="C27" s="2" t="e">
        <f>VLOOKUP(B27,Tabela2[[ID Produto]:[Nome do Produto]],2,FALSE)</f>
        <v>#N/A</v>
      </c>
      <c r="D27" s="2" t="str">
        <f>IF(Tabela6[[#This Row],[Quantidade]]&gt;0,"Entrada","Saída")</f>
        <v>Saída</v>
      </c>
      <c r="E27" s="2"/>
      <c r="F27" s="5" t="e">
        <f>-VLOOKUP(Tabela6[[#This Row],[ID]],Tabela2[[#All],[ID Produto]:[Preço Unitário]],3,FALSE)*Tabela6[[#This Row],[Quantidade]]</f>
        <v>#N/A</v>
      </c>
      <c r="G27" s="4"/>
      <c r="H27" s="6">
        <f t="shared" si="1"/>
        <v>1</v>
      </c>
      <c r="I27" s="7">
        <f t="shared" si="0"/>
        <v>1900</v>
      </c>
      <c r="O27" s="1">
        <v>45665</v>
      </c>
      <c r="P27" s="8">
        <v>15</v>
      </c>
    </row>
    <row r="28" spans="2:16">
      <c r="B28" s="2"/>
      <c r="C28" s="2" t="e">
        <f>VLOOKUP(B28,Tabela2[[ID Produto]:[Nome do Produto]],2,FALSE)</f>
        <v>#N/A</v>
      </c>
      <c r="D28" s="2" t="str">
        <f>IF(Tabela6[[#This Row],[Quantidade]]&gt;0,"Entrada","Saída")</f>
        <v>Saída</v>
      </c>
      <c r="E28" s="2"/>
      <c r="F28" s="5" t="e">
        <f>-VLOOKUP(Tabela6[[#This Row],[ID]],Tabela2[[#All],[ID Produto]:[Preço Unitário]],3,FALSE)*Tabela6[[#This Row],[Quantidade]]</f>
        <v>#N/A</v>
      </c>
      <c r="G28" s="4"/>
      <c r="H28" s="6">
        <f t="shared" si="1"/>
        <v>1</v>
      </c>
      <c r="I28" s="7">
        <f t="shared" si="0"/>
        <v>1900</v>
      </c>
      <c r="O28" s="1">
        <v>45669</v>
      </c>
      <c r="P28" s="8">
        <v>-15</v>
      </c>
    </row>
    <row r="29" spans="2:16">
      <c r="B29" s="2"/>
      <c r="C29" s="2" t="e">
        <f>VLOOKUP(B29,Tabela2[[ID Produto]:[Nome do Produto]],2,FALSE)</f>
        <v>#N/A</v>
      </c>
      <c r="D29" s="2" t="str">
        <f>IF(Tabela6[[#This Row],[Quantidade]]&gt;0,"Entrada","Saída")</f>
        <v>Saída</v>
      </c>
      <c r="E29" s="2"/>
      <c r="F29" s="5" t="e">
        <f>-VLOOKUP(Tabela6[[#This Row],[ID]],Tabela2[[#All],[ID Produto]:[Preço Unitário]],3,FALSE)*Tabela6[[#This Row],[Quantidade]]</f>
        <v>#N/A</v>
      </c>
      <c r="G29" s="4"/>
      <c r="H29" s="6">
        <f t="shared" si="1"/>
        <v>1</v>
      </c>
      <c r="I29" s="7">
        <f t="shared" si="0"/>
        <v>1900</v>
      </c>
      <c r="N29" t="s">
        <v>57</v>
      </c>
      <c r="P29" s="8">
        <v>18</v>
      </c>
    </row>
    <row r="30" spans="2:16">
      <c r="B30" s="2"/>
      <c r="C30" s="2" t="e">
        <f>VLOOKUP(B30,Tabela2[[ID Produto]:[Nome do Produto]],2,FALSE)</f>
        <v>#N/A</v>
      </c>
      <c r="D30" s="2" t="str">
        <f>IF(Tabela6[[#This Row],[Quantidade]]&gt;0,"Entrada","Saída")</f>
        <v>Saída</v>
      </c>
      <c r="E30" s="2"/>
      <c r="F30" s="5" t="e">
        <f>-VLOOKUP(Tabela6[[#This Row],[ID]],Tabela2[[#All],[ID Produto]:[Preço Unitário]],3,FALSE)*Tabela6[[#This Row],[Quantidade]]</f>
        <v>#N/A</v>
      </c>
      <c r="G30" s="4"/>
      <c r="H30" s="6">
        <f t="shared" si="1"/>
        <v>1</v>
      </c>
      <c r="I30" s="7">
        <f t="shared" si="0"/>
        <v>1900</v>
      </c>
      <c r="O30" s="1">
        <v>45659</v>
      </c>
      <c r="P30" s="8">
        <v>-20</v>
      </c>
    </row>
    <row r="31" spans="2:16">
      <c r="B31" s="2"/>
      <c r="C31" s="2" t="e">
        <f>VLOOKUP(B31,Tabela2[[ID Produto]:[Nome do Produto]],2,FALSE)</f>
        <v>#N/A</v>
      </c>
      <c r="D31" s="2" t="str">
        <f>IF(Tabela6[[#This Row],[Quantidade]]&gt;0,"Entrada","Saída")</f>
        <v>Saída</v>
      </c>
      <c r="E31" s="2"/>
      <c r="F31" s="5" t="e">
        <f>-VLOOKUP(Tabela6[[#This Row],[ID]],Tabela2[[#All],[ID Produto]:[Preço Unitário]],3,FALSE)*Tabela6[[#This Row],[Quantidade]]</f>
        <v>#N/A</v>
      </c>
      <c r="G31" s="4"/>
      <c r="H31" s="6">
        <f t="shared" si="1"/>
        <v>1</v>
      </c>
      <c r="I31" s="7">
        <f t="shared" si="0"/>
        <v>1900</v>
      </c>
      <c r="O31" s="1">
        <v>45667</v>
      </c>
      <c r="P31" s="8">
        <v>30</v>
      </c>
    </row>
    <row r="32" spans="2:16">
      <c r="B32" s="2"/>
      <c r="C32" s="2" t="e">
        <f>VLOOKUP(B32,Tabela2[[ID Produto]:[Nome do Produto]],2,FALSE)</f>
        <v>#N/A</v>
      </c>
      <c r="D32" s="2" t="str">
        <f>IF(Tabela6[[#This Row],[Quantidade]]&gt;0,"Entrada","Saída")</f>
        <v>Saída</v>
      </c>
      <c r="E32" s="2"/>
      <c r="F32" s="5" t="e">
        <f>-VLOOKUP(Tabela6[[#This Row],[ID]],Tabela2[[#All],[ID Produto]:[Preço Unitário]],3,FALSE)*Tabela6[[#This Row],[Quantidade]]</f>
        <v>#N/A</v>
      </c>
      <c r="G32" s="4"/>
      <c r="H32" s="6">
        <f t="shared" si="1"/>
        <v>1</v>
      </c>
      <c r="I32" s="7">
        <f t="shared" si="0"/>
        <v>1900</v>
      </c>
      <c r="K32" t="s">
        <v>82</v>
      </c>
      <c r="L32" t="s">
        <v>85</v>
      </c>
      <c r="O32" s="1">
        <v>45670</v>
      </c>
      <c r="P32" s="8">
        <v>20</v>
      </c>
    </row>
    <row r="33" spans="2:16">
      <c r="B33" s="2"/>
      <c r="C33" s="2" t="e">
        <f>VLOOKUP(B33,Tabela2[[ID Produto]:[Nome do Produto]],2,FALSE)</f>
        <v>#N/A</v>
      </c>
      <c r="D33" s="2" t="str">
        <f>IF(Tabela6[[#This Row],[Quantidade]]&gt;0,"Entrada","Saída")</f>
        <v>Saída</v>
      </c>
      <c r="E33" s="2"/>
      <c r="F33" s="5" t="e">
        <f>-VLOOKUP(Tabela6[[#This Row],[ID]],Tabela2[[#All],[ID Produto]:[Preço Unitário]],3,FALSE)*Tabela6[[#This Row],[Quantidade]]</f>
        <v>#N/A</v>
      </c>
      <c r="G33" s="4"/>
      <c r="H33" s="6">
        <f t="shared" si="1"/>
        <v>1</v>
      </c>
      <c r="I33" s="7">
        <f t="shared" si="0"/>
        <v>1900</v>
      </c>
      <c r="K33" t="s">
        <v>83</v>
      </c>
      <c r="L33" t="s">
        <v>85</v>
      </c>
      <c r="O33" s="1">
        <v>45748</v>
      </c>
      <c r="P33" s="8">
        <v>-12</v>
      </c>
    </row>
    <row r="34" spans="2:16">
      <c r="B34" s="2"/>
      <c r="C34" s="2" t="e">
        <f>VLOOKUP(B34,Tabela2[[ID Produto]:[Nome do Produto]],2,FALSE)</f>
        <v>#N/A</v>
      </c>
      <c r="D34" s="2" t="str">
        <f>IF(Tabela6[[#This Row],[Quantidade]]&gt;0,"Entrada","Saída")</f>
        <v>Saída</v>
      </c>
      <c r="E34" s="2"/>
      <c r="F34" s="5" t="e">
        <f>-VLOOKUP(Tabela6[[#This Row],[ID]],Tabela2[[#All],[ID Produto]:[Preço Unitário]],3,FALSE)*Tabela6[[#This Row],[Quantidade]]</f>
        <v>#N/A</v>
      </c>
      <c r="G34" s="4"/>
      <c r="H34" s="6">
        <f t="shared" si="1"/>
        <v>1</v>
      </c>
      <c r="I34" s="7">
        <f t="shared" si="0"/>
        <v>1900</v>
      </c>
      <c r="N34" t="s">
        <v>86</v>
      </c>
      <c r="P34" s="8">
        <v>224</v>
      </c>
    </row>
    <row r="35" spans="2:12">
      <c r="B35" s="2"/>
      <c r="C35" s="2" t="e">
        <f>VLOOKUP(B35,Tabela2[[ID Produto]:[Nome do Produto]],2,FALSE)</f>
        <v>#N/A</v>
      </c>
      <c r="D35" s="2" t="str">
        <f>IF(Tabela6[[#This Row],[Quantidade]]&gt;0,"Entrada","Saída")</f>
        <v>Saída</v>
      </c>
      <c r="E35" s="2"/>
      <c r="F35" s="5" t="e">
        <f>-VLOOKUP(Tabela6[[#This Row],[ID]],Tabela2[[#All],[ID Produto]:[Preço Unitário]],3,FALSE)*Tabela6[[#This Row],[Quantidade]]</f>
        <v>#N/A</v>
      </c>
      <c r="G35" s="4"/>
      <c r="H35" s="6">
        <f t="shared" si="1"/>
        <v>1</v>
      </c>
      <c r="I35" s="7">
        <f t="shared" si="0"/>
        <v>1900</v>
      </c>
      <c r="K35" t="s">
        <v>49</v>
      </c>
      <c r="L35" t="s">
        <v>87</v>
      </c>
    </row>
    <row r="36" spans="2:12">
      <c r="B36" s="2"/>
      <c r="C36" s="2" t="e">
        <f>VLOOKUP(B36,Tabela2[[ID Produto]:[Nome do Produto]],2,FALSE)</f>
        <v>#N/A</v>
      </c>
      <c r="D36" s="2" t="str">
        <f>IF(Tabela6[[#This Row],[Quantidade]]&gt;0,"Entrada","Saída")</f>
        <v>Saída</v>
      </c>
      <c r="E36" s="2"/>
      <c r="F36" s="5" t="e">
        <f>-VLOOKUP(Tabela6[[#This Row],[ID]],Tabela2[[#All],[ID Produto]:[Preço Unitário]],3,FALSE)*Tabela6[[#This Row],[Quantidade]]</f>
        <v>#N/A</v>
      </c>
      <c r="G36" s="4"/>
      <c r="H36" s="6">
        <f t="shared" si="1"/>
        <v>1</v>
      </c>
      <c r="I36" s="7">
        <f t="shared" si="0"/>
        <v>1900</v>
      </c>
      <c r="K36" t="s">
        <v>66</v>
      </c>
      <c r="L36">
        <v>1</v>
      </c>
    </row>
    <row r="37" spans="2:12">
      <c r="B37" s="2"/>
      <c r="C37" s="2" t="e">
        <f>VLOOKUP(B37,Tabela2[[ID Produto]:[Nome do Produto]],2,FALSE)</f>
        <v>#N/A</v>
      </c>
      <c r="D37" s="2" t="str">
        <f>IF(Tabela6[[#This Row],[Quantidade]]&gt;0,"Entrada","Saída")</f>
        <v>Saída</v>
      </c>
      <c r="E37" s="2"/>
      <c r="F37" s="5" t="e">
        <f>-VLOOKUP(Tabela6[[#This Row],[ID]],Tabela2[[#All],[ID Produto]:[Preço Unitário]],3,FALSE)*Tabela6[[#This Row],[Quantidade]]</f>
        <v>#N/A</v>
      </c>
      <c r="G37" s="4"/>
      <c r="H37" s="6">
        <f t="shared" si="1"/>
        <v>1</v>
      </c>
      <c r="I37" s="7">
        <f t="shared" si="0"/>
        <v>1900</v>
      </c>
      <c r="K37" t="s">
        <v>54</v>
      </c>
      <c r="L37">
        <v>3</v>
      </c>
    </row>
    <row r="38" spans="2:12">
      <c r="B38" s="2"/>
      <c r="C38" s="2" t="e">
        <f>VLOOKUP(B38,Tabela2[[ID Produto]:[Nome do Produto]],2,FALSE)</f>
        <v>#N/A</v>
      </c>
      <c r="D38" s="2" t="str">
        <f>IF(Tabela6[[#This Row],[Quantidade]]&gt;0,"Entrada","Saída")</f>
        <v>Saída</v>
      </c>
      <c r="E38" s="2"/>
      <c r="F38" s="5" t="e">
        <f>-VLOOKUP(Tabela6[[#This Row],[ID]],Tabela2[[#All],[ID Produto]:[Preço Unitário]],3,FALSE)*Tabela6[[#This Row],[Quantidade]]</f>
        <v>#N/A</v>
      </c>
      <c r="G38" s="4"/>
      <c r="H38" s="6">
        <f t="shared" si="1"/>
        <v>1</v>
      </c>
      <c r="I38" s="7">
        <f t="shared" si="0"/>
        <v>1900</v>
      </c>
      <c r="K38" t="s">
        <v>72</v>
      </c>
      <c r="L38">
        <v>1</v>
      </c>
    </row>
    <row r="39" spans="2:12">
      <c r="B39" s="2"/>
      <c r="C39" s="2" t="e">
        <f>VLOOKUP(B39,Tabela2[[ID Produto]:[Nome do Produto]],2,FALSE)</f>
        <v>#N/A</v>
      </c>
      <c r="D39" s="2" t="str">
        <f>IF(Tabela6[[#This Row],[Quantidade]]&gt;0,"Entrada","Saída")</f>
        <v>Saída</v>
      </c>
      <c r="E39" s="2"/>
      <c r="F39" s="5" t="e">
        <f>-VLOOKUP(Tabela6[[#This Row],[ID]],Tabela2[[#All],[ID Produto]:[Preço Unitário]],3,FALSE)*Tabela6[[#This Row],[Quantidade]]</f>
        <v>#N/A</v>
      </c>
      <c r="G39" s="4"/>
      <c r="H39" s="6">
        <f t="shared" si="1"/>
        <v>1</v>
      </c>
      <c r="I39" s="7">
        <f t="shared" si="0"/>
        <v>1900</v>
      </c>
      <c r="K39" t="s">
        <v>60</v>
      </c>
      <c r="L39">
        <v>4</v>
      </c>
    </row>
    <row r="40" spans="2:12">
      <c r="B40" s="2"/>
      <c r="C40" s="2" t="e">
        <f>VLOOKUP(B40,Tabela2[[ID Produto]:[Nome do Produto]],2,FALSE)</f>
        <v>#N/A</v>
      </c>
      <c r="D40" s="2" t="str">
        <f>IF(Tabela6[[#This Row],[Quantidade]]&gt;0,"Entrada","Saída")</f>
        <v>Saída</v>
      </c>
      <c r="E40" s="2"/>
      <c r="F40" s="5" t="e">
        <f>-VLOOKUP(Tabela6[[#This Row],[ID]],Tabela2[[#All],[ID Produto]:[Preço Unitário]],3,FALSE)*Tabela6[[#This Row],[Quantidade]]</f>
        <v>#N/A</v>
      </c>
      <c r="G40" s="4"/>
      <c r="H40" s="6">
        <f t="shared" si="1"/>
        <v>1</v>
      </c>
      <c r="I40" s="7">
        <f t="shared" si="0"/>
        <v>1900</v>
      </c>
      <c r="K40" t="s">
        <v>69</v>
      </c>
      <c r="L40">
        <v>1</v>
      </c>
    </row>
    <row r="41" spans="2:12">
      <c r="B41" s="2"/>
      <c r="C41" s="2" t="e">
        <f>VLOOKUP(B41,Tabela2[[ID Produto]:[Nome do Produto]],2,FALSE)</f>
        <v>#N/A</v>
      </c>
      <c r="D41" s="2" t="str">
        <f>IF(Tabela6[[#This Row],[Quantidade]]&gt;0,"Entrada","Saída")</f>
        <v>Saída</v>
      </c>
      <c r="E41" s="2"/>
      <c r="F41" s="5" t="e">
        <f>-VLOOKUP(Tabela6[[#This Row],[ID]],Tabela2[[#All],[ID Produto]:[Preço Unitário]],3,FALSE)*Tabela6[[#This Row],[Quantidade]]</f>
        <v>#N/A</v>
      </c>
      <c r="G41" s="4"/>
      <c r="H41" s="6">
        <f t="shared" si="1"/>
        <v>1</v>
      </c>
      <c r="I41" s="7">
        <f t="shared" si="0"/>
        <v>1900</v>
      </c>
      <c r="K41" t="s">
        <v>63</v>
      </c>
      <c r="L41">
        <v>3</v>
      </c>
    </row>
    <row r="42" spans="2:12">
      <c r="B42" s="2"/>
      <c r="C42" s="2" t="e">
        <f>VLOOKUP(B42,Tabela2[[ID Produto]:[Nome do Produto]],2,FALSE)</f>
        <v>#N/A</v>
      </c>
      <c r="D42" s="2" t="str">
        <f>IF(Tabela6[[#This Row],[Quantidade]]&gt;0,"Entrada","Saída")</f>
        <v>Saída</v>
      </c>
      <c r="E42" s="2"/>
      <c r="F42" s="5" t="e">
        <f>-VLOOKUP(Tabela6[[#This Row],[ID]],Tabela2[[#All],[ID Produto]:[Preço Unitário]],3,FALSE)*Tabela6[[#This Row],[Quantidade]]</f>
        <v>#N/A</v>
      </c>
      <c r="G42" s="4"/>
      <c r="H42" s="6">
        <f t="shared" si="1"/>
        <v>1</v>
      </c>
      <c r="I42" s="7">
        <f t="shared" si="0"/>
        <v>1900</v>
      </c>
      <c r="K42" t="s">
        <v>75</v>
      </c>
      <c r="L42">
        <v>2</v>
      </c>
    </row>
    <row r="43" spans="2:12">
      <c r="B43" s="2"/>
      <c r="C43" s="2" t="e">
        <f>VLOOKUP(B43,Tabela2[[ID Produto]:[Nome do Produto]],2,FALSE)</f>
        <v>#N/A</v>
      </c>
      <c r="D43" s="2" t="str">
        <f>IF(Tabela6[[#This Row],[Quantidade]]&gt;0,"Entrada","Saída")</f>
        <v>Saída</v>
      </c>
      <c r="E43" s="2"/>
      <c r="F43" s="5" t="e">
        <f>-VLOOKUP(Tabela6[[#This Row],[ID]],Tabela2[[#All],[ID Produto]:[Preço Unitário]],3,FALSE)*Tabela6[[#This Row],[Quantidade]]</f>
        <v>#N/A</v>
      </c>
      <c r="G43" s="4"/>
      <c r="H43" s="6">
        <f t="shared" si="1"/>
        <v>1</v>
      </c>
      <c r="I43" s="7">
        <f t="shared" si="0"/>
        <v>1900</v>
      </c>
      <c r="K43" t="s">
        <v>57</v>
      </c>
      <c r="L43">
        <v>5</v>
      </c>
    </row>
    <row r="44" spans="2:12">
      <c r="B44" s="2"/>
      <c r="C44" s="2" t="e">
        <f>VLOOKUP(B44,Tabela2[[ID Produto]:[Nome do Produto]],2,FALSE)</f>
        <v>#N/A</v>
      </c>
      <c r="D44" s="2" t="str">
        <f>IF(Tabela6[[#This Row],[Quantidade]]&gt;0,"Entrada","Saída")</f>
        <v>Saída</v>
      </c>
      <c r="E44" s="2"/>
      <c r="F44" s="5" t="e">
        <f>-VLOOKUP(Tabela6[[#This Row],[ID]],Tabela2[[#All],[ID Produto]:[Preço Unitário]],3,FALSE)*Tabela6[[#This Row],[Quantidade]]</f>
        <v>#N/A</v>
      </c>
      <c r="G44" s="4"/>
      <c r="H44" s="6">
        <f t="shared" si="1"/>
        <v>1</v>
      </c>
      <c r="I44" s="7">
        <f t="shared" si="0"/>
        <v>1900</v>
      </c>
      <c r="K44" t="e">
        <v>#N/A</v>
      </c>
      <c r="L44">
        <v>28</v>
      </c>
    </row>
    <row r="45" spans="2:12">
      <c r="B45" s="2"/>
      <c r="C45" s="2" t="e">
        <f>VLOOKUP(B45,Tabela2[[ID Produto]:[Nome do Produto]],2,FALSE)</f>
        <v>#N/A</v>
      </c>
      <c r="D45" s="2" t="str">
        <f>IF(Tabela6[[#This Row],[Quantidade]]&gt;0,"Entrada","Saída")</f>
        <v>Saída</v>
      </c>
      <c r="E45" s="2"/>
      <c r="F45" s="5" t="e">
        <f>-VLOOKUP(Tabela6[[#This Row],[ID]],Tabela2[[#All],[ID Produto]:[Preço Unitário]],3,FALSE)*Tabela6[[#This Row],[Quantidade]]</f>
        <v>#N/A</v>
      </c>
      <c r="G45" s="4"/>
      <c r="H45" s="6">
        <f t="shared" si="1"/>
        <v>1</v>
      </c>
      <c r="I45" s="7">
        <f t="shared" si="0"/>
        <v>1900</v>
      </c>
      <c r="K45" t="s">
        <v>86</v>
      </c>
      <c r="L45">
        <v>48</v>
      </c>
    </row>
    <row r="46" spans="2:9">
      <c r="B46" s="2"/>
      <c r="C46" s="2" t="e">
        <f>VLOOKUP(B46,Tabela2[[ID Produto]:[Nome do Produto]],2,FALSE)</f>
        <v>#N/A</v>
      </c>
      <c r="D46" s="2" t="str">
        <f>IF(Tabela6[[#This Row],[Quantidade]]&gt;0,"Entrada","Saída")</f>
        <v>Saída</v>
      </c>
      <c r="E46" s="2"/>
      <c r="F46" s="5" t="e">
        <f>-VLOOKUP(Tabela6[[#This Row],[ID]],Tabela2[[#All],[ID Produto]:[Preço Unitário]],3,FALSE)*Tabela6[[#This Row],[Quantidade]]</f>
        <v>#N/A</v>
      </c>
      <c r="G46" s="4"/>
      <c r="H46" s="6">
        <f t="shared" si="1"/>
        <v>1</v>
      </c>
      <c r="I46" s="7">
        <f t="shared" si="0"/>
        <v>1900</v>
      </c>
    </row>
    <row r="47" spans="2:9">
      <c r="B47" s="2"/>
      <c r="C47" s="2" t="e">
        <f>VLOOKUP(B47,Tabela2[[ID Produto]:[Nome do Produto]],2,FALSE)</f>
        <v>#N/A</v>
      </c>
      <c r="D47" s="2" t="str">
        <f>IF(Tabela6[[#This Row],[Quantidade]]&gt;0,"Entrada","Saída")</f>
        <v>Saída</v>
      </c>
      <c r="E47" s="2"/>
      <c r="F47" s="5" t="e">
        <f>-VLOOKUP(Tabela6[[#This Row],[ID]],Tabela2[[#All],[ID Produto]:[Preço Unitário]],3,FALSE)*Tabela6[[#This Row],[Quantidade]]</f>
        <v>#N/A</v>
      </c>
      <c r="G47" s="4"/>
      <c r="H47" s="6">
        <f t="shared" si="1"/>
        <v>1</v>
      </c>
      <c r="I47" s="7">
        <f t="shared" si="0"/>
        <v>1900</v>
      </c>
    </row>
    <row r="48" spans="2:9">
      <c r="B48" s="2"/>
      <c r="C48" s="2" t="e">
        <f>VLOOKUP(B48,Tabela2[[ID Produto]:[Nome do Produto]],2,FALSE)</f>
        <v>#N/A</v>
      </c>
      <c r="D48" s="2" t="str">
        <f>IF(Tabela6[[#This Row],[Quantidade]]&gt;0,"Entrada","Saída")</f>
        <v>Saída</v>
      </c>
      <c r="E48" s="2"/>
      <c r="F48" s="5" t="e">
        <f>-VLOOKUP(Tabela6[[#This Row],[ID]],Tabela2[[#All],[ID Produto]:[Preço Unitário]],3,FALSE)*Tabela6[[#This Row],[Quantidade]]</f>
        <v>#N/A</v>
      </c>
      <c r="G48" s="4"/>
      <c r="H48" s="6">
        <f t="shared" si="1"/>
        <v>1</v>
      </c>
      <c r="I48" s="7">
        <f t="shared" si="0"/>
        <v>1900</v>
      </c>
    </row>
    <row r="49" spans="2:9">
      <c r="B49" s="2"/>
      <c r="C49" s="2" t="e">
        <f>VLOOKUP(B49,Tabela2[[ID Produto]:[Nome do Produto]],2,FALSE)</f>
        <v>#N/A</v>
      </c>
      <c r="D49" s="2" t="str">
        <f>IF(Tabela6[[#This Row],[Quantidade]]&gt;0,"Entrada","Saída")</f>
        <v>Saída</v>
      </c>
      <c r="E49" s="2"/>
      <c r="F49" s="5" t="e">
        <f>-VLOOKUP(Tabela6[[#This Row],[ID]],Tabela2[[#All],[ID Produto]:[Preço Unitário]],3,FALSE)*Tabela6[[#This Row],[Quantidade]]</f>
        <v>#N/A</v>
      </c>
      <c r="G49" s="4"/>
      <c r="H49" s="6">
        <f t="shared" si="1"/>
        <v>1</v>
      </c>
      <c r="I49" s="7">
        <f t="shared" si="0"/>
        <v>1900</v>
      </c>
    </row>
    <row r="50" spans="2:9">
      <c r="B50" s="2"/>
      <c r="C50" s="2" t="e">
        <f>VLOOKUP(B50,Tabela2[[ID Produto]:[Nome do Produto]],2,FALSE)</f>
        <v>#N/A</v>
      </c>
      <c r="D50" s="2" t="str">
        <f>IF(Tabela6[[#This Row],[Quantidade]]&gt;0,"Entrada","Saída")</f>
        <v>Saída</v>
      </c>
      <c r="E50" s="2"/>
      <c r="F50" s="5" t="e">
        <f>-VLOOKUP(Tabela6[[#This Row],[ID]],Tabela2[[#All],[ID Produto]:[Preço Unitário]],3,FALSE)*Tabela6[[#This Row],[Quantidade]]</f>
        <v>#N/A</v>
      </c>
      <c r="G50" s="4"/>
      <c r="H50" s="6">
        <f t="shared" si="1"/>
        <v>1</v>
      </c>
      <c r="I50" s="7">
        <f t="shared" si="0"/>
        <v>1900</v>
      </c>
    </row>
  </sheetData>
  <conditionalFormatting sqref="D3:D50">
    <cfRule type="containsText" dxfId="25" priority="4" operator="between" text="Entrada">
      <formula>NOT(ISERROR(SEARCH("Entrada",D3)))</formula>
    </cfRule>
    <cfRule type="containsText" dxfId="24" priority="3" operator="between" text="Saída">
      <formula>NOT(ISERROR(SEARCH("Saída",D3)))</formula>
    </cfRule>
  </conditionalFormatting>
  <conditionalFormatting sqref="E3:E50">
    <cfRule type="cellIs" dxfId="23" priority="6" operator="lessThan">
      <formula>0</formula>
    </cfRule>
    <cfRule type="cellIs" dxfId="21" priority="5" operator="greaterThan">
      <formula>0</formula>
    </cfRule>
  </conditionalFormatting>
  <conditionalFormatting sqref="F3:F50">
    <cfRule type="cellIs" dxfId="34" priority="2" operator="greaterThan">
      <formula>0</formula>
    </cfRule>
    <cfRule type="cellIs" dxfId="35" priority="1" operator="lessThan">
      <formula>0</formula>
    </cfRule>
  </conditionalFormatting>
  <dataValidations count="1">
    <dataValidation type="list" allowBlank="1" showInputMessage="1" showErrorMessage="1" sqref="B3:B50">
      <formula1>"1,2,3,4,5,6,7,8"</formula1>
    </dataValidation>
  </dataValidations>
  <pageMargins left="0.7" right="0.7" top="0.75" bottom="0.75" header="0.3" footer="0.3"/>
  <pageSetup paperSize="9" orientation="portrait"/>
  <headerFooter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Funcionários</vt:lpstr>
      <vt:lpstr>Produtos</vt:lpstr>
      <vt:lpstr>Registos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yuki</cp:lastModifiedBy>
  <dcterms:created xsi:type="dcterms:W3CDTF">2006-09-16T00:00:00Z</dcterms:created>
  <dcterms:modified xsi:type="dcterms:W3CDTF">2025-05-16T17:47:30Z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476461DF279746B49E2926C0F6E43654_12</vt:lpwstr>
  </property>
  <property fmtid="{D5CDD505-2E9C-101B-9397-08002B2CF9AE}" pid="3" name="KSOProductBuildVer">
    <vt:lpwstr>2070-12.2.0.21179</vt:lpwstr>
  </property>
</Properties>
</file>