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240" windowHeight="11715" activeTab="3"/>
  </bookViews>
  <sheets>
    <sheet name="Funcionários" sheetId="1" r:id="rId1"/>
    <sheet name="Produtos" sheetId="2" r:id="rId2"/>
    <sheet name="Registos" sheetId="3" r:id="rId3"/>
    <sheet name="Receitas" sheetId="4" r:id="rId4"/>
  </sheets>
  <definedNames>
    <definedName name="_xlnm._FilterDatabase" localSheetId="0" hidden="1">Funcionários!$B$2:$L$4</definedName>
    <definedName name="_xlnm._FilterDatabase" localSheetId="1" hidden="1">Produtos!$B$2:$I$52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4" l="1"/>
  <c r="D15" i="4"/>
  <c r="C15" i="4"/>
  <c r="F14" i="4"/>
  <c r="D14" i="4"/>
  <c r="C14" i="4"/>
  <c r="F13" i="4"/>
  <c r="D13" i="4"/>
  <c r="C13" i="4"/>
  <c r="F12" i="4"/>
  <c r="D12" i="4"/>
  <c r="C12" i="4"/>
  <c r="F11" i="4"/>
  <c r="D11" i="4"/>
  <c r="C11" i="4"/>
  <c r="F10" i="4"/>
  <c r="D10" i="4"/>
  <c r="C10" i="4"/>
  <c r="F9" i="4"/>
  <c r="D9" i="4"/>
  <c r="C9" i="4"/>
  <c r="F8" i="4"/>
  <c r="D8" i="4"/>
  <c r="C8" i="4"/>
  <c r="F7" i="4"/>
  <c r="D7" i="4"/>
  <c r="C7" i="4"/>
  <c r="F6" i="4"/>
  <c r="D6" i="4"/>
  <c r="C6" i="4"/>
  <c r="F5" i="4"/>
  <c r="D5" i="4"/>
  <c r="C5" i="4"/>
  <c r="F4" i="4"/>
  <c r="D4" i="4"/>
  <c r="C4" i="4"/>
  <c r="F3" i="4"/>
  <c r="D3" i="4"/>
  <c r="C3" i="4"/>
  <c r="S19" i="1" l="1"/>
  <c r="R19" i="1"/>
  <c r="Q19" i="1"/>
  <c r="P19" i="1"/>
  <c r="O19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F50" i="3" l="1"/>
  <c r="D50" i="3"/>
  <c r="C50" i="3"/>
  <c r="F49" i="3"/>
  <c r="D49" i="3"/>
  <c r="C49" i="3"/>
  <c r="F48" i="3"/>
  <c r="D48" i="3"/>
  <c r="C48" i="3"/>
  <c r="F47" i="3"/>
  <c r="D47" i="3"/>
  <c r="C47" i="3"/>
  <c r="F46" i="3"/>
  <c r="D46" i="3"/>
  <c r="C46" i="3"/>
  <c r="F45" i="3"/>
  <c r="D45" i="3"/>
  <c r="C45" i="3"/>
  <c r="F44" i="3"/>
  <c r="D44" i="3"/>
  <c r="C44" i="3"/>
  <c r="F43" i="3"/>
  <c r="D43" i="3"/>
  <c r="C43" i="3"/>
  <c r="F42" i="3"/>
  <c r="D42" i="3"/>
  <c r="C42" i="3"/>
  <c r="F41" i="3"/>
  <c r="D41" i="3"/>
  <c r="C41" i="3"/>
  <c r="F40" i="3"/>
  <c r="D40" i="3"/>
  <c r="C40" i="3"/>
  <c r="F39" i="3"/>
  <c r="D39" i="3"/>
  <c r="C39" i="3"/>
  <c r="F38" i="3"/>
  <c r="D38" i="3"/>
  <c r="C38" i="3"/>
  <c r="F37" i="3"/>
  <c r="D37" i="3"/>
  <c r="C37" i="3"/>
  <c r="F36" i="3"/>
  <c r="D36" i="3"/>
  <c r="C36" i="3"/>
  <c r="F35" i="3"/>
  <c r="D35" i="3"/>
  <c r="C35" i="3"/>
  <c r="F34" i="3"/>
  <c r="D34" i="3"/>
  <c r="C34" i="3"/>
  <c r="F33" i="3"/>
  <c r="D33" i="3"/>
  <c r="C33" i="3"/>
  <c r="F32" i="3"/>
  <c r="D32" i="3"/>
  <c r="C32" i="3"/>
  <c r="F31" i="3"/>
  <c r="D31" i="3"/>
  <c r="C31" i="3"/>
  <c r="F30" i="3"/>
  <c r="D30" i="3"/>
  <c r="C30" i="3"/>
  <c r="F29" i="3"/>
  <c r="D29" i="3"/>
  <c r="C29" i="3"/>
  <c r="F28" i="3"/>
  <c r="D28" i="3"/>
  <c r="C28" i="3"/>
  <c r="F27" i="3"/>
  <c r="D27" i="3"/>
  <c r="C27" i="3"/>
  <c r="F26" i="3"/>
  <c r="D26" i="3"/>
  <c r="C26" i="3"/>
  <c r="F25" i="3"/>
  <c r="D25" i="3"/>
  <c r="C25" i="3"/>
  <c r="F24" i="3"/>
  <c r="D24" i="3"/>
  <c r="C24" i="3"/>
  <c r="F23" i="3"/>
  <c r="D23" i="3"/>
  <c r="C23" i="3"/>
  <c r="F22" i="3"/>
  <c r="D22" i="3"/>
  <c r="C22" i="3"/>
  <c r="F21" i="3"/>
  <c r="D21" i="3"/>
  <c r="C21" i="3"/>
  <c r="F20" i="3"/>
  <c r="D20" i="3"/>
  <c r="C20" i="3"/>
  <c r="F19" i="3"/>
  <c r="D19" i="3"/>
  <c r="C19" i="3"/>
  <c r="F18" i="3"/>
  <c r="D18" i="3"/>
  <c r="C18" i="3"/>
  <c r="F17" i="3"/>
  <c r="D17" i="3"/>
  <c r="C17" i="3"/>
  <c r="F16" i="3"/>
  <c r="D16" i="3"/>
  <c r="C16" i="3"/>
  <c r="F15" i="3"/>
  <c r="D15" i="3"/>
  <c r="C15" i="3"/>
  <c r="F14" i="3"/>
  <c r="D14" i="3"/>
  <c r="C14" i="3"/>
  <c r="F13" i="3"/>
  <c r="D13" i="3"/>
  <c r="C13" i="3"/>
  <c r="F12" i="3"/>
  <c r="D12" i="3"/>
  <c r="C12" i="3"/>
  <c r="F11" i="3"/>
  <c r="D11" i="3"/>
  <c r="C11" i="3"/>
  <c r="F10" i="3"/>
  <c r="D10" i="3"/>
  <c r="C10" i="3"/>
  <c r="F9" i="3"/>
  <c r="D9" i="3"/>
  <c r="C9" i="3"/>
  <c r="F8" i="3"/>
  <c r="D8" i="3"/>
  <c r="C8" i="3"/>
  <c r="F7" i="3"/>
  <c r="D7" i="3"/>
  <c r="C7" i="3"/>
  <c r="F6" i="3"/>
  <c r="D6" i="3"/>
  <c r="C6" i="3"/>
  <c r="F5" i="3"/>
  <c r="D5" i="3"/>
  <c r="C5" i="3"/>
  <c r="F4" i="3"/>
  <c r="D4" i="3"/>
  <c r="C4" i="3"/>
  <c r="F3" i="3"/>
  <c r="D3" i="3"/>
  <c r="C3" i="3"/>
  <c r="F52" i="2"/>
  <c r="I52" i="2" s="1"/>
  <c r="F51" i="2"/>
  <c r="I51" i="2" s="1"/>
  <c r="F50" i="2"/>
  <c r="I50" i="2" s="1"/>
  <c r="F49" i="2"/>
  <c r="I49" i="2" s="1"/>
  <c r="F48" i="2"/>
  <c r="I48" i="2" s="1"/>
  <c r="F47" i="2"/>
  <c r="I47" i="2" s="1"/>
  <c r="F46" i="2"/>
  <c r="I46" i="2" s="1"/>
  <c r="F45" i="2"/>
  <c r="I45" i="2" s="1"/>
  <c r="F44" i="2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F30" i="2"/>
  <c r="I30" i="2" s="1"/>
  <c r="F29" i="2"/>
  <c r="I29" i="2" s="1"/>
  <c r="F28" i="2"/>
  <c r="I28" i="2" s="1"/>
  <c r="F27" i="2"/>
  <c r="I27" i="2" s="1"/>
  <c r="F26" i="2"/>
  <c r="I26" i="2" s="1"/>
  <c r="F25" i="2"/>
  <c r="I25" i="2" s="1"/>
  <c r="F24" i="2"/>
  <c r="I24" i="2" s="1"/>
  <c r="F23" i="2"/>
  <c r="I23" i="2" s="1"/>
  <c r="F22" i="2"/>
  <c r="I22" i="2" s="1"/>
  <c r="F21" i="2"/>
  <c r="I21" i="2" s="1"/>
  <c r="F20" i="2"/>
  <c r="I20" i="2" s="1"/>
  <c r="F19" i="2"/>
  <c r="I19" i="2" s="1"/>
  <c r="F18" i="2"/>
  <c r="I18" i="2" s="1"/>
  <c r="F17" i="2"/>
  <c r="I17" i="2" s="1"/>
  <c r="F16" i="2"/>
  <c r="I16" i="2" s="1"/>
  <c r="F15" i="2"/>
  <c r="I15" i="2" s="1"/>
  <c r="F14" i="2"/>
  <c r="I14" i="2" s="1"/>
  <c r="F13" i="2"/>
  <c r="I13" i="2" s="1"/>
  <c r="F12" i="2"/>
  <c r="I12" i="2" s="1"/>
  <c r="F11" i="2"/>
  <c r="I11" i="2" s="1"/>
  <c r="F10" i="2"/>
  <c r="I10" i="2" s="1"/>
  <c r="F9" i="2"/>
  <c r="I9" i="2" s="1"/>
  <c r="F8" i="2"/>
  <c r="I8" i="2" s="1"/>
  <c r="F7" i="2"/>
  <c r="I7" i="2" s="1"/>
  <c r="F6" i="2"/>
  <c r="I6" i="2" s="1"/>
  <c r="F5" i="2"/>
  <c r="I5" i="2" s="1"/>
  <c r="F4" i="2"/>
  <c r="I4" i="2" s="1"/>
  <c r="F3" i="2"/>
  <c r="I3" i="2" s="1"/>
</calcChain>
</file>

<file path=xl/sharedStrings.xml><?xml version="1.0" encoding="utf-8"?>
<sst xmlns="http://schemas.openxmlformats.org/spreadsheetml/2006/main" count="121" uniqueCount="83">
  <si>
    <t>ID Funcionário</t>
  </si>
  <si>
    <t>Nome Completo</t>
  </si>
  <si>
    <t>Cargo</t>
  </si>
  <si>
    <t>Departamento</t>
  </si>
  <si>
    <t>Localização</t>
  </si>
  <si>
    <t>Telefone</t>
  </si>
  <si>
    <t>E-mail</t>
  </si>
  <si>
    <t>Data de Admissão</t>
  </si>
  <si>
    <t>Salário</t>
  </si>
  <si>
    <t>Status</t>
  </si>
  <si>
    <t>Observações</t>
  </si>
  <si>
    <t>João Silva</t>
  </si>
  <si>
    <t>Analista</t>
  </si>
  <si>
    <t>TI</t>
  </si>
  <si>
    <t>Lisboa</t>
  </si>
  <si>
    <t>Ativo</t>
  </si>
  <si>
    <t>Trabalha no projeto X</t>
  </si>
  <si>
    <t>Maria Oliveira</t>
  </si>
  <si>
    <t>Gerente</t>
  </si>
  <si>
    <t>Marketing</t>
  </si>
  <si>
    <t>Porto</t>
  </si>
  <si>
    <t>Supervisiona campanhas</t>
  </si>
  <si>
    <t>Pedro Santos</t>
  </si>
  <si>
    <t>Assistente</t>
  </si>
  <si>
    <t>RH</t>
  </si>
  <si>
    <t>Inativo</t>
  </si>
  <si>
    <t>Apoia recrutamento</t>
  </si>
  <si>
    <t>Ana Costa</t>
  </si>
  <si>
    <t>Coordenadora</t>
  </si>
  <si>
    <t>Vendas</t>
  </si>
  <si>
    <t>Responsável pela equipe</t>
  </si>
  <si>
    <t>Lucas Pereira</t>
  </si>
  <si>
    <t>Diretor</t>
  </si>
  <si>
    <t>Financeiro</t>
  </si>
  <si>
    <t>Coordena toda a área</t>
  </si>
  <si>
    <t>Beatriz Lima</t>
  </si>
  <si>
    <t>Estagiária</t>
  </si>
  <si>
    <t>Auxilia nas campanhas</t>
  </si>
  <si>
    <t>Ricardo Alves</t>
  </si>
  <si>
    <t>Trabalha no desenvolvimento</t>
  </si>
  <si>
    <t>Larissa Rocha</t>
  </si>
  <si>
    <t>Supervisor</t>
  </si>
  <si>
    <t>Gerencia a equipe de vendas</t>
  </si>
  <si>
    <t>Eduardo Martins</t>
  </si>
  <si>
    <t>Suporta colegas</t>
  </si>
  <si>
    <t>Camila Ferreira</t>
  </si>
  <si>
    <t>Coordena recrutamento</t>
  </si>
  <si>
    <t>Nº trabalhadores</t>
  </si>
  <si>
    <t>ID Produto</t>
  </si>
  <si>
    <t>Nome do Produto</t>
  </si>
  <si>
    <t>Quantidade em Estoque</t>
  </si>
  <si>
    <t>Fornecedor</t>
  </si>
  <si>
    <t>Descrição</t>
  </si>
  <si>
    <t>PC Gamer X ASUS</t>
  </si>
  <si>
    <t>Distribuidor A</t>
  </si>
  <si>
    <t>PC gamer com processador Intel i7, 16GB RAM, 512GB SSD</t>
  </si>
  <si>
    <t>Telemóvel Samsung Galaxy S21 SAMSUNG</t>
  </si>
  <si>
    <t>Distribuidor B</t>
  </si>
  <si>
    <t>Telemóvel 5G, tela 6.2", 128GB, câmera 64MP</t>
  </si>
  <si>
    <t>Rato Logitech G502 LOGITECH</t>
  </si>
  <si>
    <t>Distribuidor C</t>
  </si>
  <si>
    <t>Rato gamer, sensor 25.600 DPI, 11 botões programáveis</t>
  </si>
  <si>
    <t>Teclado Mecânico Corsair K70 CORSAIR</t>
  </si>
  <si>
    <t>Distribuidor D</t>
  </si>
  <si>
    <t>Teclado mecânico com switches Cherry MX, iluminação RGB</t>
  </si>
  <si>
    <t>Fones de Ouvido Sony WH-1000XM4 SONY</t>
  </si>
  <si>
    <t>Distribuidor E</t>
  </si>
  <si>
    <t>Fones bluetooth com cancelamento de ruído ativo, 30h de autonomia</t>
  </si>
  <si>
    <t>Tapete de Rato SteelSeries QcK STEELSERIES</t>
  </si>
  <si>
    <t>Distribuidor F</t>
  </si>
  <si>
    <t>Tapete de rato grande, superfície de microfibra, antideslizante</t>
  </si>
  <si>
    <t>PC Lenovo Ideapad 3 LENOVO</t>
  </si>
  <si>
    <t xml:space="preserve">Distribuidor G </t>
  </si>
  <si>
    <t>PC portátil com processador Intel i5, 8GB RAM, 256GB SSD</t>
  </si>
  <si>
    <t>Telemóvel iPhone 13 APPLE</t>
  </si>
  <si>
    <t>Telemóvel 5G, tela 6.1", 128GB, câmera 12MP</t>
  </si>
  <si>
    <t>ID</t>
  </si>
  <si>
    <t>Tipo</t>
  </si>
  <si>
    <t>Quantidade</t>
  </si>
  <si>
    <t>Custo</t>
  </si>
  <si>
    <t>Data</t>
  </si>
  <si>
    <t>Preço Venda</t>
  </si>
  <si>
    <t>Preço de 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</si>
</sst>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5" formatCode="_-* #,##0.00\ [$€-816]_-;\-* #,##0.00\ [$€-816]_-;_-* &quot;-&quot;??\ [$€-816]_-;_-@_-"/>
  </numFmts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medium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0" applyNumberFormat="1" applyFill="1"/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44" fontId="0" fillId="0" borderId="3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0" xfId="1" applyNumberFormat="1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5" borderId="0" xfId="1" applyNumberFormat="1" applyFon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44" fontId="0" fillId="0" borderId="0" xfId="1" applyFont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31">
    <dxf>
      <font>
        <b val="0"/>
        <i val="0"/>
        <strike val="0"/>
        <u val="none"/>
        <sz val="11"/>
        <color theme="1"/>
        <name val="Calibri"/>
        <scheme val="none"/>
      </font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color rgb="FF00B050"/>
      </font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19" formatCode="dd/mm/yyyy"/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9" formatCode="dd/mm/yyyy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pt-PT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 Nº</a:t>
            </a:r>
            <a:r>
              <a:rPr lang="pt-PT" baseline="0"/>
              <a:t> de trabalhadores p/ departamento (ativos)</a:t>
            </a:r>
            <a:endParaRPr lang="pt-PT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27783515631236899"/>
          <c:y val="0.18518525269220401"/>
          <c:w val="0.384489553657136"/>
          <c:h val="0.72685175227900001"/>
        </c:manualLayout>
      </c:layout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P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Funcionários!$O$18:$S$18</c:f>
              <c:strCache>
                <c:ptCount val="5"/>
                <c:pt idx="0">
                  <c:v>TI</c:v>
                </c:pt>
                <c:pt idx="1">
                  <c:v>Marketing</c:v>
                </c:pt>
                <c:pt idx="2">
                  <c:v>RH</c:v>
                </c:pt>
                <c:pt idx="3">
                  <c:v>Vendas</c:v>
                </c:pt>
                <c:pt idx="4">
                  <c:v>Financeiro</c:v>
                </c:pt>
              </c:strCache>
            </c:strRef>
          </c:cat>
          <c:val>
            <c:numRef>
              <c:f>Funcionários!$O$19:$S$19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pt-PT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01e27a1-76b0-4381-a02b-265ac3bcbec2}"/>
      </c:ext>
    </c:extLst>
  </c:chart>
  <c:txPr>
    <a:bodyPr/>
    <a:lstStyle/>
    <a:p>
      <a:pPr>
        <a:defRPr lang="pt-PT"/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444501</xdr:colOff>
      <xdr:row>0</xdr:row>
      <xdr:rowOff>0</xdr:rowOff>
    </xdr:from>
    <xdr:to>
      <xdr:col>19</xdr:col>
      <xdr:colOff>338668</xdr:colOff>
      <xdr:row>16</xdr:row>
      <xdr:rowOff>143934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32" displayName="Tabela32" ref="B2:L13" totalsRowShown="0" headerRowDxfId="30" headerRowBorderDxfId="29" tableBorderDxfId="28">
  <autoFilter ref="B2:L13"/>
  <tableColumns count="11">
    <tableColumn id="1" name="ID Funcionário" dataDxfId="27"/>
    <tableColumn id="2" name="Nome Completo" dataDxfId="26"/>
    <tableColumn id="3" name="Cargo" dataDxfId="25"/>
    <tableColumn id="4" name="Departamento" dataDxfId="24"/>
    <tableColumn id="5" name="Localização" dataDxfId="23"/>
    <tableColumn id="6" name="Telefone" dataDxfId="22"/>
    <tableColumn id="7" name="E-mail" dataDxfId="21">
      <calculatedColumnFormula>LOWER(LEFT(C3,SEARCH(" ",C3)-1)&amp;"."&amp;RIGHT(C3,LEN(C3)-SEARCH(" ",C3))&amp;"@techline.pt")</calculatedColumnFormula>
    </tableColumn>
    <tableColumn id="8" name="Data de Admissão" dataDxfId="20">
      <calculatedColumnFormula>TODAY()</calculatedColumnFormula>
    </tableColumn>
    <tableColumn id="9" name="Salário" dataDxfId="19"/>
    <tableColumn id="10" name="Status" dataDxfId="18"/>
    <tableColumn id="11" name="Observações" dataDxfId="1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2:I52" totalsRowShown="0">
  <autoFilter ref="B2:I52"/>
  <tableColumns count="8">
    <tableColumn id="1" name="ID Produto" dataDxfId="16"/>
    <tableColumn id="2" name="Nome do Produto" dataDxfId="15"/>
    <tableColumn id="6" name="Preço de Custo" dataDxfId="1" dataCellStyle="Moeda"/>
    <tableColumn id="3" name="Preço Venda" dataDxfId="0" dataCellStyle="Moeda"/>
    <tableColumn id="4" name="Quantidade em Estoque" dataDxfId="14">
      <calculatedColumnFormula>SUMIF(Tabela6[[#All],[ID]],Tabela2[[#This Row],[ID Produto]],Tabela6[[#All],[Quantidade]])</calculatedColumnFormula>
    </tableColumn>
    <tableColumn id="5" name="Fornecedor" dataDxfId="13"/>
    <tableColumn id="7" name="Descrição" dataDxfId="12"/>
    <tableColumn id="8" name="Status" dataDxfId="11">
      <calculatedColumnFormula>IF(Tabela2[[#This Row],[Quantidade em Estoque]]&gt;0,"Em estoque","Fora de estoque")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ela6" displayName="Tabela6" ref="B2:G50" totalsRowShown="0">
  <autoFilter ref="B2:G50"/>
  <tableColumns count="6">
    <tableColumn id="1" name="ID" dataDxfId="10"/>
    <tableColumn id="2" name="Nome do Produto" dataDxfId="9">
      <calculatedColumnFormula>VLOOKUP(B3,Tabela2[[ID Produto]:[Nome do Produto]],2,FALSE)</calculatedColumnFormula>
    </tableColumn>
    <tableColumn id="3" name="Tipo" dataDxfId="8">
      <calculatedColumnFormula>IF(Tabela6[[#This Row],[Quantidade]]&gt;0,"Entrada","Saída")</calculatedColumnFormula>
    </tableColumn>
    <tableColumn id="4" name="Quantidade" dataDxfId="7"/>
    <tableColumn id="7" name="Custo" dataDxfId="6">
      <calculatedColumnFormula>VLOOKUP(Tabela6[[#This Row],[ID]],Tabela2[[#All],[ID Produto]:[Preço Venda]],3,FALSE)*E3</calculatedColumnFormula>
    </tableColumn>
    <tableColumn id="5" name="Data" dataDxfId="5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joao.silva@techline.pt" TargetMode="External"/><Relationship Id="rId1" Type="http://schemas.openxmlformats.org/officeDocument/2006/relationships/hyperlink" Target="mailto:joao.silva@techline.pt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zoomScale="90" zoomScaleNormal="90" workbookViewId="0">
      <selection activeCell="G18" sqref="G18"/>
    </sheetView>
  </sheetViews>
  <sheetFormatPr defaultColWidth="9" defaultRowHeight="15"/>
  <cols>
    <col min="1" max="1" width="9" style="8"/>
    <col min="2" max="2" width="15.42578125" style="9" customWidth="1"/>
    <col min="3" max="3" width="18.7109375" style="8" customWidth="1"/>
    <col min="4" max="4" width="13.7109375" style="8" customWidth="1"/>
    <col min="5" max="5" width="16" style="8" customWidth="1"/>
    <col min="6" max="6" width="14.28515625" style="8" customWidth="1"/>
    <col min="7" max="7" width="16.140625" style="8" customWidth="1"/>
    <col min="8" max="8" width="29.140625" style="8" customWidth="1"/>
    <col min="9" max="9" width="18.5703125" style="8" customWidth="1"/>
    <col min="10" max="10" width="12.5703125" style="8" customWidth="1"/>
    <col min="11" max="11" width="14.28515625" style="8" customWidth="1"/>
    <col min="12" max="12" width="32.7109375" style="8" customWidth="1"/>
    <col min="13" max="13" width="9" style="8"/>
    <col min="14" max="14" width="16.28515625" style="8" customWidth="1"/>
    <col min="15" max="15" width="15.140625" style="8" customWidth="1"/>
    <col min="16" max="16" width="10" style="8" customWidth="1"/>
    <col min="17" max="18" width="9" style="8"/>
    <col min="19" max="19" width="10.42578125" style="8" customWidth="1"/>
    <col min="20" max="16384" width="9" style="8"/>
  </cols>
  <sheetData>
    <row r="2" spans="2:12">
      <c r="B2" s="13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5" t="s">
        <v>10</v>
      </c>
    </row>
    <row r="3" spans="2:12">
      <c r="B3" s="16">
        <v>1</v>
      </c>
      <c r="C3" s="17" t="s">
        <v>11</v>
      </c>
      <c r="D3" s="17" t="s">
        <v>12</v>
      </c>
      <c r="E3" s="17" t="s">
        <v>13</v>
      </c>
      <c r="F3" s="17" t="s">
        <v>14</v>
      </c>
      <c r="G3" s="17">
        <v>912345678</v>
      </c>
      <c r="H3" s="17" t="str">
        <f>LOWER(LEFT(C3,SEARCH(" ",C3)-1)&amp;"."&amp;RIGHT(C3,LEN(C3)-SEARCH(" ",C3))&amp;"@techline.pt")</f>
        <v>joão.silva@techline.pt</v>
      </c>
      <c r="I3" s="18">
        <f ca="1">TODAY()</f>
        <v>45751</v>
      </c>
      <c r="J3" s="19">
        <v>1000</v>
      </c>
      <c r="K3" s="17" t="s">
        <v>15</v>
      </c>
      <c r="L3" s="20" t="s">
        <v>16</v>
      </c>
    </row>
    <row r="4" spans="2:12">
      <c r="B4" s="21">
        <v>2</v>
      </c>
      <c r="C4" s="22" t="s">
        <v>17</v>
      </c>
      <c r="D4" s="22" t="s">
        <v>18</v>
      </c>
      <c r="E4" s="22" t="s">
        <v>19</v>
      </c>
      <c r="F4" s="22" t="s">
        <v>20</v>
      </c>
      <c r="G4" s="17">
        <v>913456789</v>
      </c>
      <c r="H4" s="22" t="str">
        <f t="shared" ref="H4:H12" si="0">LOWER(LEFT(C4,SEARCH(" ",C4)-1)&amp;"."&amp;RIGHT(C4,LEN(C4)-SEARCH(" ",C4))&amp;"@techline.pt")</f>
        <v>maria.oliveira@techline.pt</v>
      </c>
      <c r="I4" s="18">
        <f t="shared" ref="I4:I12" ca="1" si="1">TODAY()</f>
        <v>45751</v>
      </c>
      <c r="J4" s="19">
        <v>1000</v>
      </c>
      <c r="K4" s="17" t="s">
        <v>15</v>
      </c>
      <c r="L4" s="23" t="s">
        <v>21</v>
      </c>
    </row>
    <row r="5" spans="2:12">
      <c r="B5" s="21">
        <v>3</v>
      </c>
      <c r="C5" s="22" t="s">
        <v>22</v>
      </c>
      <c r="D5" s="22" t="s">
        <v>23</v>
      </c>
      <c r="E5" s="22" t="s">
        <v>24</v>
      </c>
      <c r="F5" s="22" t="s">
        <v>14</v>
      </c>
      <c r="G5" s="17">
        <v>914567890</v>
      </c>
      <c r="H5" s="22" t="str">
        <f t="shared" si="0"/>
        <v>pedro.santos@techline.pt</v>
      </c>
      <c r="I5" s="18">
        <f t="shared" ca="1" si="1"/>
        <v>45751</v>
      </c>
      <c r="J5" s="19">
        <v>1000</v>
      </c>
      <c r="K5" s="17" t="s">
        <v>15</v>
      </c>
      <c r="L5" s="23" t="s">
        <v>26</v>
      </c>
    </row>
    <row r="6" spans="2:12">
      <c r="B6" s="21">
        <v>4</v>
      </c>
      <c r="C6" s="22" t="s">
        <v>27</v>
      </c>
      <c r="D6" s="22" t="s">
        <v>28</v>
      </c>
      <c r="E6" s="22" t="s">
        <v>29</v>
      </c>
      <c r="F6" s="22" t="s">
        <v>20</v>
      </c>
      <c r="G6" s="17">
        <v>915678901</v>
      </c>
      <c r="H6" s="22" t="str">
        <f t="shared" si="0"/>
        <v>ana.costa@techline.pt</v>
      </c>
      <c r="I6" s="18">
        <f t="shared" ca="1" si="1"/>
        <v>45751</v>
      </c>
      <c r="J6" s="19">
        <v>1000</v>
      </c>
      <c r="K6" s="17" t="s">
        <v>15</v>
      </c>
      <c r="L6" s="23" t="s">
        <v>30</v>
      </c>
    </row>
    <row r="7" spans="2:12">
      <c r="B7" s="21">
        <v>5</v>
      </c>
      <c r="C7" s="22" t="s">
        <v>31</v>
      </c>
      <c r="D7" s="22" t="s">
        <v>32</v>
      </c>
      <c r="E7" s="22" t="s">
        <v>33</v>
      </c>
      <c r="F7" s="22" t="s">
        <v>14</v>
      </c>
      <c r="G7" s="17">
        <v>916789012</v>
      </c>
      <c r="H7" s="22" t="str">
        <f t="shared" si="0"/>
        <v>lucas.pereira@techline.pt</v>
      </c>
      <c r="I7" s="18">
        <f t="shared" ca="1" si="1"/>
        <v>45751</v>
      </c>
      <c r="J7" s="19">
        <v>1000</v>
      </c>
      <c r="K7" s="17" t="s">
        <v>15</v>
      </c>
      <c r="L7" s="23" t="s">
        <v>34</v>
      </c>
    </row>
    <row r="8" spans="2:12">
      <c r="B8" s="21">
        <v>6</v>
      </c>
      <c r="C8" s="22" t="s">
        <v>35</v>
      </c>
      <c r="D8" s="22" t="s">
        <v>36</v>
      </c>
      <c r="E8" s="22" t="s">
        <v>19</v>
      </c>
      <c r="F8" s="22" t="s">
        <v>20</v>
      </c>
      <c r="G8" s="17">
        <v>917890123</v>
      </c>
      <c r="H8" s="22" t="str">
        <f t="shared" si="0"/>
        <v>beatriz.lima@techline.pt</v>
      </c>
      <c r="I8" s="18">
        <f t="shared" ca="1" si="1"/>
        <v>45751</v>
      </c>
      <c r="J8" s="19">
        <v>1000</v>
      </c>
      <c r="K8" s="17" t="s">
        <v>15</v>
      </c>
      <c r="L8" s="23" t="s">
        <v>37</v>
      </c>
    </row>
    <row r="9" spans="2:12">
      <c r="B9" s="21">
        <v>7</v>
      </c>
      <c r="C9" s="22" t="s">
        <v>38</v>
      </c>
      <c r="D9" s="22" t="s">
        <v>12</v>
      </c>
      <c r="E9" s="22" t="s">
        <v>13</v>
      </c>
      <c r="F9" s="22" t="s">
        <v>14</v>
      </c>
      <c r="G9" s="17">
        <v>918901234</v>
      </c>
      <c r="H9" s="22" t="str">
        <f t="shared" si="0"/>
        <v>ricardo.alves@techline.pt</v>
      </c>
      <c r="I9" s="18">
        <f t="shared" ca="1" si="1"/>
        <v>45751</v>
      </c>
      <c r="J9" s="19">
        <v>1000</v>
      </c>
      <c r="K9" s="17" t="s">
        <v>15</v>
      </c>
      <c r="L9" s="23" t="s">
        <v>39</v>
      </c>
    </row>
    <row r="10" spans="2:12">
      <c r="B10" s="21">
        <v>8</v>
      </c>
      <c r="C10" s="22" t="s">
        <v>40</v>
      </c>
      <c r="D10" s="22" t="s">
        <v>41</v>
      </c>
      <c r="E10" s="22" t="s">
        <v>29</v>
      </c>
      <c r="F10" s="22" t="s">
        <v>20</v>
      </c>
      <c r="G10" s="17">
        <v>1919012345</v>
      </c>
      <c r="H10" s="22" t="str">
        <f t="shared" si="0"/>
        <v>larissa.rocha@techline.pt</v>
      </c>
      <c r="I10" s="18">
        <f t="shared" ca="1" si="1"/>
        <v>45751</v>
      </c>
      <c r="J10" s="19">
        <v>1000</v>
      </c>
      <c r="K10" s="17" t="s">
        <v>25</v>
      </c>
      <c r="L10" s="23" t="s">
        <v>42</v>
      </c>
    </row>
    <row r="11" spans="2:12">
      <c r="B11" s="21">
        <v>9</v>
      </c>
      <c r="C11" s="22" t="s">
        <v>43</v>
      </c>
      <c r="D11" s="22" t="s">
        <v>23</v>
      </c>
      <c r="E11" s="22" t="s">
        <v>24</v>
      </c>
      <c r="F11" s="22" t="s">
        <v>14</v>
      </c>
      <c r="G11" s="17">
        <v>920123456</v>
      </c>
      <c r="H11" s="22" t="str">
        <f t="shared" si="0"/>
        <v>eduardo.martins@techline.pt</v>
      </c>
      <c r="I11" s="18">
        <f t="shared" ca="1" si="1"/>
        <v>45751</v>
      </c>
      <c r="J11" s="19">
        <v>1000</v>
      </c>
      <c r="K11" s="17"/>
      <c r="L11" s="23" t="s">
        <v>44</v>
      </c>
    </row>
    <row r="12" spans="2:12">
      <c r="B12" s="21">
        <v>10</v>
      </c>
      <c r="C12" s="22" t="s">
        <v>45</v>
      </c>
      <c r="D12" s="22" t="s">
        <v>28</v>
      </c>
      <c r="E12" s="22" t="s">
        <v>24</v>
      </c>
      <c r="F12" s="22" t="s">
        <v>20</v>
      </c>
      <c r="G12" s="17">
        <v>921234567</v>
      </c>
      <c r="H12" s="22" t="str">
        <f t="shared" si="0"/>
        <v>camila.ferreira@techline.pt</v>
      </c>
      <c r="I12" s="18">
        <f t="shared" ca="1" si="1"/>
        <v>45751</v>
      </c>
      <c r="J12" s="19">
        <v>1000</v>
      </c>
      <c r="K12" s="17" t="s">
        <v>15</v>
      </c>
      <c r="L12" s="23" t="s">
        <v>46</v>
      </c>
    </row>
    <row r="13" spans="2:12">
      <c r="B13" s="1"/>
      <c r="C13" s="22"/>
      <c r="D13" s="22"/>
      <c r="E13" s="22"/>
      <c r="F13" s="22"/>
      <c r="G13" s="17"/>
      <c r="H13" s="22"/>
      <c r="I13" s="18"/>
      <c r="J13" s="24"/>
      <c r="K13" s="17"/>
      <c r="L13" s="23"/>
    </row>
    <row r="14" spans="2:12">
      <c r="J14" s="10"/>
    </row>
    <row r="18" spans="14:19">
      <c r="N18" s="11" t="s">
        <v>3</v>
      </c>
      <c r="O18" s="11" t="s">
        <v>13</v>
      </c>
      <c r="P18" s="11" t="s">
        <v>19</v>
      </c>
      <c r="Q18" s="11" t="s">
        <v>24</v>
      </c>
      <c r="R18" s="11" t="s">
        <v>29</v>
      </c>
      <c r="S18" s="11" t="s">
        <v>33</v>
      </c>
    </row>
    <row r="19" spans="14:19">
      <c r="N19" s="12" t="s">
        <v>47</v>
      </c>
      <c r="O19" s="12">
        <f>COUNTIFS(Tabela32[[#All],[Departamento]],"TI",Tabela32[[#All],[Status]],"Ativo")</f>
        <v>2</v>
      </c>
      <c r="P19" s="12">
        <f>COUNTIFS(Tabela32[[#All],[Departamento]],"Marketing",Tabela32[[#All],[Status]],"Ativo")</f>
        <v>2</v>
      </c>
      <c r="Q19" s="12">
        <f>COUNTIFS(Tabela32[[#All],[Departamento]],"RH",Tabela32[[#All],[Status]],"Ativo")</f>
        <v>2</v>
      </c>
      <c r="R19" s="12">
        <f>COUNTIFS(Tabela32[[#All],[Departamento]],"Vendas",Tabela32[[#All],[Status]],"Ativo")</f>
        <v>1</v>
      </c>
      <c r="S19" s="12">
        <f>COUNTIFS(Tabela32[[#All],[Departamento]],"Financeiro",Tabela32[[#All],[Status]],"Ativo")</f>
        <v>1</v>
      </c>
    </row>
  </sheetData>
  <conditionalFormatting sqref="K3:K12">
    <cfRule type="containsBlanks" dxfId="4" priority="3">
      <formula>LEN(TRIM(K3))=0</formula>
    </cfRule>
  </conditionalFormatting>
  <conditionalFormatting sqref="K3:K13">
    <cfRule type="containsText" dxfId="3" priority="1" operator="containsText" text="Inativo">
      <formula>NOT(ISERROR(SEARCH("Inativo",K3)))</formula>
    </cfRule>
    <cfRule type="beginsWith" dxfId="2" priority="2" operator="beginsWith" text="Ativo">
      <formula>LEFT(K3,LEN("Ativo"))="Ativo"</formula>
    </cfRule>
  </conditionalFormatting>
  <dataValidations count="1">
    <dataValidation type="list" allowBlank="1" showErrorMessage="1" errorTitle="Inserir Status." error="Não Inseriu Status." prompt="_x000a_" sqref="K3:K12">
      <formula1>"Ativo,Inativo"</formula1>
    </dataValidation>
  </dataValidations>
  <hyperlinks>
    <hyperlink ref="H3" r:id="rId1" display="joao.silva@techline.pt"/>
    <hyperlink ref="H4:H12" r:id="rId2" display="joao.silva@techline.pt"/>
  </hyperlinks>
  <pageMargins left="0.7" right="0.7" top="0.75" bottom="0.75" header="0.3" footer="0.3"/>
  <pageSetup paperSize="9" orientation="portrait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2"/>
  <sheetViews>
    <sheetView zoomScale="90" zoomScaleNormal="90" workbookViewId="0">
      <selection activeCell="C13" sqref="C13"/>
    </sheetView>
  </sheetViews>
  <sheetFormatPr defaultColWidth="9" defaultRowHeight="15"/>
  <cols>
    <col min="2" max="2" width="12.5703125" customWidth="1"/>
    <col min="3" max="4" width="40.5703125" customWidth="1"/>
    <col min="5" max="5" width="18.42578125" customWidth="1"/>
    <col min="6" max="6" width="30.140625" customWidth="1"/>
    <col min="7" max="7" width="17.42578125" customWidth="1"/>
    <col min="8" max="8" width="85.5703125" customWidth="1"/>
    <col min="9" max="9" width="17.28515625" customWidth="1"/>
  </cols>
  <sheetData>
    <row r="2" spans="2:9" ht="51.75" customHeight="1">
      <c r="B2" s="5" t="s">
        <v>48</v>
      </c>
      <c r="C2" s="5" t="s">
        <v>49</v>
      </c>
      <c r="D2" s="5" t="s">
        <v>82</v>
      </c>
      <c r="E2" s="1" t="s">
        <v>81</v>
      </c>
      <c r="F2" s="1" t="s">
        <v>50</v>
      </c>
      <c r="G2" s="1" t="s">
        <v>51</v>
      </c>
      <c r="H2" s="1" t="s">
        <v>52</v>
      </c>
      <c r="I2" s="1" t="s">
        <v>9</v>
      </c>
    </row>
    <row r="3" spans="2:9">
      <c r="B3" s="6">
        <v>1</v>
      </c>
      <c r="C3" s="6" t="s">
        <v>53</v>
      </c>
      <c r="D3" s="32">
        <v>750</v>
      </c>
      <c r="E3" s="32">
        <v>1200</v>
      </c>
      <c r="F3" s="1">
        <f>SUMIF(Tabela6[[#All],[ID]],Tabela2[[#This Row],[ID Produto]],Tabela6[[#All],[Quantidade]])</f>
        <v>22</v>
      </c>
      <c r="G3" s="3" t="s">
        <v>54</v>
      </c>
      <c r="H3" s="1" t="s">
        <v>55</v>
      </c>
      <c r="I3" s="1" t="str">
        <f>IF(Tabela2[[#This Row],[Quantidade em Estoque]]&gt;0,"Em estoque","Fora de estoque")</f>
        <v>Em estoque</v>
      </c>
    </row>
    <row r="4" spans="2:9">
      <c r="B4" s="1">
        <v>2</v>
      </c>
      <c r="C4" s="1" t="s">
        <v>56</v>
      </c>
      <c r="D4" s="4">
        <v>600</v>
      </c>
      <c r="E4" s="4">
        <v>750</v>
      </c>
      <c r="F4" s="1">
        <f>SUMIF(Tabela6[[#All],[ID]],Tabela2[[#This Row],[ID Produto]],Tabela6[[#All],[Quantidade]])</f>
        <v>30</v>
      </c>
      <c r="G4" s="3" t="s">
        <v>57</v>
      </c>
      <c r="H4" s="1" t="s">
        <v>58</v>
      </c>
      <c r="I4" s="1" t="str">
        <f>IF(Tabela2[[#This Row],[Quantidade em Estoque]]&gt;0,"Em estoque","Fora de estoque")</f>
        <v>Em estoque</v>
      </c>
    </row>
    <row r="5" spans="2:9">
      <c r="B5" s="1">
        <v>3</v>
      </c>
      <c r="C5" s="1" t="s">
        <v>59</v>
      </c>
      <c r="D5" s="4">
        <v>30</v>
      </c>
      <c r="E5" s="4">
        <v>60</v>
      </c>
      <c r="F5" s="1">
        <f>SUMIF(Tabela6[[#All],[ID]],Tabela2[[#This Row],[ID Produto]],Tabela6[[#All],[Quantidade]])</f>
        <v>30</v>
      </c>
      <c r="G5" s="3" t="s">
        <v>60</v>
      </c>
      <c r="H5" s="1" t="s">
        <v>61</v>
      </c>
      <c r="I5" s="1" t="str">
        <f>IF(Tabela2[[#This Row],[Quantidade em Estoque]]&gt;0,"Em estoque","Fora de estoque")</f>
        <v>Em estoque</v>
      </c>
    </row>
    <row r="6" spans="2:9">
      <c r="B6" s="1">
        <v>4</v>
      </c>
      <c r="C6" s="1" t="s">
        <v>62</v>
      </c>
      <c r="D6" s="4">
        <v>80</v>
      </c>
      <c r="E6" s="4">
        <v>130</v>
      </c>
      <c r="F6" s="1">
        <f>SUMIF(Tabela6[[#All],[ID]],Tabela2[[#This Row],[ID Produto]],Tabela6[[#All],[Quantidade]])</f>
        <v>10</v>
      </c>
      <c r="G6" s="3" t="s">
        <v>63</v>
      </c>
      <c r="H6" s="1" t="s">
        <v>64</v>
      </c>
      <c r="I6" s="1" t="str">
        <f>IF(Tabela2[[#This Row],[Quantidade em Estoque]]&gt;0,"Em estoque","Fora de estoque")</f>
        <v>Em estoque</v>
      </c>
    </row>
    <row r="7" spans="2:9">
      <c r="B7" s="1">
        <v>5</v>
      </c>
      <c r="C7" s="1" t="s">
        <v>65</v>
      </c>
      <c r="D7" s="4">
        <v>265</v>
      </c>
      <c r="E7" s="4">
        <v>350</v>
      </c>
      <c r="F7" s="1">
        <f>SUMIF(Tabela6[[#All],[ID]],Tabela2[[#This Row],[ID Produto]],Tabela6[[#All],[Quantidade]])</f>
        <v>30</v>
      </c>
      <c r="G7" s="3" t="s">
        <v>66</v>
      </c>
      <c r="H7" s="1" t="s">
        <v>67</v>
      </c>
      <c r="I7" s="1" t="str">
        <f>IF(Tabela2[[#This Row],[Quantidade em Estoque]]&gt;0,"Em estoque","Fora de estoque")</f>
        <v>Em estoque</v>
      </c>
    </row>
    <row r="8" spans="2:9">
      <c r="B8" s="1">
        <v>6</v>
      </c>
      <c r="C8" s="1" t="s">
        <v>68</v>
      </c>
      <c r="D8" s="4">
        <v>19</v>
      </c>
      <c r="E8" s="4">
        <v>25</v>
      </c>
      <c r="F8" s="1">
        <f>SUMIF(Tabela6[[#All],[ID]],Tabela2[[#This Row],[ID Produto]],Tabela6[[#All],[Quantidade]])</f>
        <v>40</v>
      </c>
      <c r="G8" s="3" t="s">
        <v>69</v>
      </c>
      <c r="H8" s="1" t="s">
        <v>70</v>
      </c>
      <c r="I8" s="1" t="str">
        <f>IF(Tabela2[[#This Row],[Quantidade em Estoque]]&gt;0,"Em estoque","Fora de estoque")</f>
        <v>Em estoque</v>
      </c>
    </row>
    <row r="9" spans="2:9">
      <c r="B9" s="1">
        <v>7</v>
      </c>
      <c r="C9" s="1" t="s">
        <v>71</v>
      </c>
      <c r="D9" s="4">
        <v>500</v>
      </c>
      <c r="E9" s="4">
        <v>550</v>
      </c>
      <c r="F9" s="1">
        <f>SUMIF(Tabela6[[#All],[ID]],Tabela2[[#This Row],[ID Produto]],Tabela6[[#All],[Quantidade]])</f>
        <v>50</v>
      </c>
      <c r="G9" s="3" t="s">
        <v>72</v>
      </c>
      <c r="H9" s="1" t="s">
        <v>73</v>
      </c>
      <c r="I9" s="1" t="str">
        <f>IF(Tabela2[[#This Row],[Quantidade em Estoque]]&gt;0,"Em estoque","Fora de estoque")</f>
        <v>Em estoque</v>
      </c>
    </row>
    <row r="10" spans="2:9">
      <c r="B10" s="1">
        <v>8</v>
      </c>
      <c r="C10" s="1" t="s">
        <v>74</v>
      </c>
      <c r="D10" s="4">
        <v>876</v>
      </c>
      <c r="E10" s="4">
        <v>950</v>
      </c>
      <c r="F10" s="1">
        <f>SUMIF(Tabela6[[#All],[ID]],Tabela2[[#This Row],[ID Produto]],Tabela6[[#All],[Quantidade]])</f>
        <v>0</v>
      </c>
      <c r="G10" s="3" t="s">
        <v>54</v>
      </c>
      <c r="H10" s="1" t="s">
        <v>75</v>
      </c>
      <c r="I10" s="1" t="str">
        <f>IF(Tabela2[[#This Row],[Quantidade em Estoque]]&gt;0,"Em estoque","Fora de estoque")</f>
        <v>Fora de estoque</v>
      </c>
    </row>
    <row r="11" spans="2:9">
      <c r="B11" s="1">
        <v>9</v>
      </c>
      <c r="C11" s="1"/>
      <c r="D11" s="4"/>
      <c r="E11" s="32"/>
      <c r="F11" s="7">
        <f>SUMIF(Tabela6[[#All],[ID]],Tabela2[[#This Row],[ID Produto]],Tabela6[[#All],[Quantidade]])</f>
        <v>0</v>
      </c>
      <c r="G11" s="3"/>
      <c r="H11" s="1"/>
      <c r="I11" s="1" t="str">
        <f>IF(Tabela2[[#This Row],[Quantidade em Estoque]]&gt;0,"Em estoque","Fora de estoque")</f>
        <v>Fora de estoque</v>
      </c>
    </row>
    <row r="12" spans="2:9">
      <c r="B12" s="1">
        <v>10</v>
      </c>
      <c r="C12" s="1"/>
      <c r="D12" s="4"/>
      <c r="E12" s="4"/>
      <c r="F12" s="7">
        <f>SUMIF(Tabela6[[#All],[ID]],Tabela2[[#This Row],[ID Produto]],Tabela6[[#All],[Quantidade]])</f>
        <v>0</v>
      </c>
      <c r="G12" s="3"/>
      <c r="H12" s="1"/>
      <c r="I12" s="1" t="str">
        <f>IF(Tabela2[[#This Row],[Quantidade em Estoque]]&gt;0,"Em estoque","Fora de estoque")</f>
        <v>Fora de estoque</v>
      </c>
    </row>
    <row r="13" spans="2:9">
      <c r="B13" s="1">
        <v>11</v>
      </c>
      <c r="C13" s="1"/>
      <c r="D13" s="4"/>
      <c r="E13" s="4"/>
      <c r="F13" s="7">
        <f>SUMIF(Tabela6[[#All],[ID]],Tabela2[[#This Row],[ID Produto]],Tabela6[[#All],[Quantidade]])</f>
        <v>0</v>
      </c>
      <c r="G13" s="3"/>
      <c r="H13" s="1"/>
      <c r="I13" s="1" t="str">
        <f>IF(Tabela2[[#This Row],[Quantidade em Estoque]]&gt;0,"Em estoque","Fora de estoque")</f>
        <v>Fora de estoque</v>
      </c>
    </row>
    <row r="14" spans="2:9">
      <c r="B14" s="1">
        <v>12</v>
      </c>
      <c r="C14" s="1"/>
      <c r="D14" s="4"/>
      <c r="E14" s="4"/>
      <c r="F14" s="7">
        <f>SUMIF(Tabela6[[#All],[ID]],Tabela2[[#This Row],[ID Produto]],Tabela6[[#All],[Quantidade]])</f>
        <v>0</v>
      </c>
      <c r="G14" s="3"/>
      <c r="H14" s="1"/>
      <c r="I14" s="1" t="str">
        <f>IF(Tabela2[[#This Row],[Quantidade em Estoque]]&gt;0,"Em estoque","Fora de estoque")</f>
        <v>Fora de estoque</v>
      </c>
    </row>
    <row r="15" spans="2:9">
      <c r="B15" s="1">
        <v>13</v>
      </c>
      <c r="C15" s="1"/>
      <c r="D15" s="4"/>
      <c r="E15" s="4"/>
      <c r="F15" s="7">
        <f>SUMIF(Tabela6[[#All],[ID]],Tabela2[[#This Row],[ID Produto]],Tabela6[[#All],[Quantidade]])</f>
        <v>0</v>
      </c>
      <c r="G15" s="3"/>
      <c r="H15" s="1"/>
      <c r="I15" s="1" t="str">
        <f>IF(Tabela2[[#This Row],[Quantidade em Estoque]]&gt;0,"Em estoque","Fora de estoque")</f>
        <v>Fora de estoque</v>
      </c>
    </row>
    <row r="16" spans="2:9">
      <c r="B16" s="1">
        <v>14</v>
      </c>
      <c r="C16" s="1"/>
      <c r="D16" s="4"/>
      <c r="E16" s="4"/>
      <c r="F16" s="7">
        <f>SUMIF(Tabela6[[#All],[ID]],Tabela2[[#This Row],[ID Produto]],Tabela6[[#All],[Quantidade]])</f>
        <v>0</v>
      </c>
      <c r="G16" s="3"/>
      <c r="H16" s="1"/>
      <c r="I16" s="1" t="str">
        <f>IF(Tabela2[[#This Row],[Quantidade em Estoque]]&gt;0,"Em estoque","Fora de estoque")</f>
        <v>Fora de estoque</v>
      </c>
    </row>
    <row r="17" spans="2:9">
      <c r="B17" s="1">
        <v>15</v>
      </c>
      <c r="C17" s="1"/>
      <c r="D17" s="4"/>
      <c r="E17" s="4"/>
      <c r="F17" s="7">
        <f>SUMIF(Tabela6[[#All],[ID]],Tabela2[[#This Row],[ID Produto]],Tabela6[[#All],[Quantidade]])</f>
        <v>0</v>
      </c>
      <c r="G17" s="3"/>
      <c r="H17" s="1"/>
      <c r="I17" s="1" t="str">
        <f>IF(Tabela2[[#This Row],[Quantidade em Estoque]]&gt;0,"Em estoque","Fora de estoque")</f>
        <v>Fora de estoque</v>
      </c>
    </row>
    <row r="18" spans="2:9">
      <c r="B18" s="1">
        <v>16</v>
      </c>
      <c r="C18" s="1"/>
      <c r="D18" s="4"/>
      <c r="E18" s="4"/>
      <c r="F18" s="7">
        <f>SUMIF(Tabela6[[#All],[ID]],Tabela2[[#This Row],[ID Produto]],Tabela6[[#All],[Quantidade]])</f>
        <v>0</v>
      </c>
      <c r="G18" s="3"/>
      <c r="H18" s="1"/>
      <c r="I18" s="1" t="str">
        <f>IF(Tabela2[[#This Row],[Quantidade em Estoque]]&gt;0,"Em estoque","Fora de estoque")</f>
        <v>Fora de estoque</v>
      </c>
    </row>
    <row r="19" spans="2:9">
      <c r="B19" s="1">
        <v>17</v>
      </c>
      <c r="C19" s="1"/>
      <c r="D19" s="4"/>
      <c r="E19" s="32"/>
      <c r="F19" s="7">
        <f>SUMIF(Tabela6[[#All],[ID]],Tabela2[[#This Row],[ID Produto]],Tabela6[[#All],[Quantidade]])</f>
        <v>0</v>
      </c>
      <c r="G19" s="3"/>
      <c r="H19" s="1"/>
      <c r="I19" s="1" t="str">
        <f>IF(Tabela2[[#This Row],[Quantidade em Estoque]]&gt;0,"Em estoque","Fora de estoque")</f>
        <v>Fora de estoque</v>
      </c>
    </row>
    <row r="20" spans="2:9">
      <c r="B20" s="1">
        <v>18</v>
      </c>
      <c r="C20" s="1"/>
      <c r="D20" s="4"/>
      <c r="E20" s="4"/>
      <c r="F20" s="7">
        <f>SUMIF(Tabela6[[#All],[ID]],Tabela2[[#This Row],[ID Produto]],Tabela6[[#All],[Quantidade]])</f>
        <v>0</v>
      </c>
      <c r="G20" s="3"/>
      <c r="H20" s="1"/>
      <c r="I20" s="1" t="str">
        <f>IF(Tabela2[[#This Row],[Quantidade em Estoque]]&gt;0,"Em estoque","Fora de estoque")</f>
        <v>Fora de estoque</v>
      </c>
    </row>
    <row r="21" spans="2:9">
      <c r="B21" s="1">
        <v>19</v>
      </c>
      <c r="C21" s="1"/>
      <c r="D21" s="4"/>
      <c r="E21" s="4"/>
      <c r="F21" s="7">
        <f>SUMIF(Tabela6[[#All],[ID]],Tabela2[[#This Row],[ID Produto]],Tabela6[[#All],[Quantidade]])</f>
        <v>0</v>
      </c>
      <c r="G21" s="3"/>
      <c r="H21" s="1"/>
      <c r="I21" s="1" t="str">
        <f>IF(Tabela2[[#This Row],[Quantidade em Estoque]]&gt;0,"Em estoque","Fora de estoque")</f>
        <v>Fora de estoque</v>
      </c>
    </row>
    <row r="22" spans="2:9">
      <c r="B22" s="1">
        <v>20</v>
      </c>
      <c r="C22" s="1"/>
      <c r="D22" s="4"/>
      <c r="E22" s="4"/>
      <c r="F22" s="7">
        <f>SUMIF(Tabela6[[#All],[ID]],Tabela2[[#This Row],[ID Produto]],Tabela6[[#All],[Quantidade]])</f>
        <v>0</v>
      </c>
      <c r="G22" s="3"/>
      <c r="H22" s="1"/>
      <c r="I22" s="1" t="str">
        <f>IF(Tabela2[[#This Row],[Quantidade em Estoque]]&gt;0,"Em estoque","Fora de estoque")</f>
        <v>Fora de estoque</v>
      </c>
    </row>
    <row r="23" spans="2:9">
      <c r="B23" s="1">
        <v>21</v>
      </c>
      <c r="C23" s="1"/>
      <c r="D23" s="4"/>
      <c r="E23" s="4"/>
      <c r="F23" s="7">
        <f>SUMIF(Tabela6[[#All],[ID]],Tabela2[[#This Row],[ID Produto]],Tabela6[[#All],[Quantidade]])</f>
        <v>0</v>
      </c>
      <c r="G23" s="3"/>
      <c r="H23" s="1"/>
      <c r="I23" s="1" t="str">
        <f>IF(Tabela2[[#This Row],[Quantidade em Estoque]]&gt;0,"Em estoque","Fora de estoque")</f>
        <v>Fora de estoque</v>
      </c>
    </row>
    <row r="24" spans="2:9">
      <c r="B24" s="1">
        <v>22</v>
      </c>
      <c r="C24" s="1"/>
      <c r="D24" s="4"/>
      <c r="E24" s="4"/>
      <c r="F24" s="7">
        <f>SUMIF(Tabela6[[#All],[ID]],Tabela2[[#This Row],[ID Produto]],Tabela6[[#All],[Quantidade]])</f>
        <v>0</v>
      </c>
      <c r="G24" s="3"/>
      <c r="H24" s="1"/>
      <c r="I24" s="1" t="str">
        <f>IF(Tabela2[[#This Row],[Quantidade em Estoque]]&gt;0,"Em estoque","Fora de estoque")</f>
        <v>Fora de estoque</v>
      </c>
    </row>
    <row r="25" spans="2:9">
      <c r="B25" s="1">
        <v>23</v>
      </c>
      <c r="C25" s="1"/>
      <c r="D25" s="4"/>
      <c r="E25" s="4"/>
      <c r="F25" s="7">
        <f>SUMIF(Tabela6[[#All],[ID]],Tabela2[[#This Row],[ID Produto]],Tabela6[[#All],[Quantidade]])</f>
        <v>0</v>
      </c>
      <c r="G25" s="3"/>
      <c r="H25" s="1"/>
      <c r="I25" s="1" t="str">
        <f>IF(Tabela2[[#This Row],[Quantidade em Estoque]]&gt;0,"Em estoque","Fora de estoque")</f>
        <v>Fora de estoque</v>
      </c>
    </row>
    <row r="26" spans="2:9">
      <c r="B26" s="1">
        <v>24</v>
      </c>
      <c r="C26" s="1"/>
      <c r="D26" s="4"/>
      <c r="E26" s="4"/>
      <c r="F26" s="7">
        <f>SUMIF(Tabela6[[#All],[ID]],Tabela2[[#This Row],[ID Produto]],Tabela6[[#All],[Quantidade]])</f>
        <v>0</v>
      </c>
      <c r="G26" s="3"/>
      <c r="H26" s="1"/>
      <c r="I26" s="1" t="str">
        <f>IF(Tabela2[[#This Row],[Quantidade em Estoque]]&gt;0,"Em estoque","Fora de estoque")</f>
        <v>Fora de estoque</v>
      </c>
    </row>
    <row r="27" spans="2:9">
      <c r="B27" s="1">
        <v>25</v>
      </c>
      <c r="C27" s="1"/>
      <c r="D27" s="4"/>
      <c r="E27" s="32"/>
      <c r="F27" s="7">
        <f>SUMIF(Tabela6[[#All],[ID]],Tabela2[[#This Row],[ID Produto]],Tabela6[[#All],[Quantidade]])</f>
        <v>0</v>
      </c>
      <c r="G27" s="3"/>
      <c r="H27" s="1"/>
      <c r="I27" s="1" t="str">
        <f>IF(Tabela2[[#This Row],[Quantidade em Estoque]]&gt;0,"Em estoque","Fora de estoque")</f>
        <v>Fora de estoque</v>
      </c>
    </row>
    <row r="28" spans="2:9">
      <c r="B28" s="1">
        <v>26</v>
      </c>
      <c r="C28" s="1"/>
      <c r="D28" s="4"/>
      <c r="E28" s="4"/>
      <c r="F28" s="7">
        <f>SUMIF(Tabela6[[#All],[ID]],Tabela2[[#This Row],[ID Produto]],Tabela6[[#All],[Quantidade]])</f>
        <v>0</v>
      </c>
      <c r="G28" s="3"/>
      <c r="H28" s="1"/>
      <c r="I28" s="1" t="str">
        <f>IF(Tabela2[[#This Row],[Quantidade em Estoque]]&gt;0,"Em estoque","Fora de estoque")</f>
        <v>Fora de estoque</v>
      </c>
    </row>
    <row r="29" spans="2:9">
      <c r="B29" s="1">
        <v>27</v>
      </c>
      <c r="C29" s="1"/>
      <c r="D29" s="4"/>
      <c r="E29" s="4"/>
      <c r="F29" s="7">
        <f>SUMIF(Tabela6[[#All],[ID]],Tabela2[[#This Row],[ID Produto]],Tabela6[[#All],[Quantidade]])</f>
        <v>0</v>
      </c>
      <c r="G29" s="3"/>
      <c r="H29" s="1"/>
      <c r="I29" s="1" t="str">
        <f>IF(Tabela2[[#This Row],[Quantidade em Estoque]]&gt;0,"Em estoque","Fora de estoque")</f>
        <v>Fora de estoque</v>
      </c>
    </row>
    <row r="30" spans="2:9">
      <c r="B30" s="1">
        <v>28</v>
      </c>
      <c r="C30" s="1"/>
      <c r="D30" s="4"/>
      <c r="E30" s="4"/>
      <c r="F30" s="7">
        <f>SUMIF(Tabela6[[#All],[ID]],Tabela2[[#This Row],[ID Produto]],Tabela6[[#All],[Quantidade]])</f>
        <v>0</v>
      </c>
      <c r="G30" s="3"/>
      <c r="H30" s="1"/>
      <c r="I30" s="1" t="str">
        <f>IF(Tabela2[[#This Row],[Quantidade em Estoque]]&gt;0,"Em estoque","Fora de estoque")</f>
        <v>Fora de estoque</v>
      </c>
    </row>
    <row r="31" spans="2:9">
      <c r="B31" s="1">
        <v>29</v>
      </c>
      <c r="C31" s="1"/>
      <c r="D31" s="4"/>
      <c r="E31" s="4"/>
      <c r="F31" s="7">
        <f>SUMIF(Tabela6[[#All],[ID]],Tabela2[[#This Row],[ID Produto]],Tabela6[[#All],[Quantidade]])</f>
        <v>0</v>
      </c>
      <c r="G31" s="3"/>
      <c r="H31" s="1"/>
      <c r="I31" s="1" t="str">
        <f>IF(Tabela2[[#This Row],[Quantidade em Estoque]]&gt;0,"Em estoque","Fora de estoque")</f>
        <v>Fora de estoque</v>
      </c>
    </row>
    <row r="32" spans="2:9">
      <c r="B32" s="1">
        <v>30</v>
      </c>
      <c r="C32" s="1"/>
      <c r="D32" s="4"/>
      <c r="E32" s="4"/>
      <c r="F32" s="7">
        <f>SUMIF(Tabela6[[#All],[ID]],Tabela2[[#This Row],[ID Produto]],Tabela6[[#All],[Quantidade]])</f>
        <v>0</v>
      </c>
      <c r="G32" s="3"/>
      <c r="H32" s="1"/>
      <c r="I32" s="1" t="str">
        <f>IF(Tabela2[[#This Row],[Quantidade em Estoque]]&gt;0,"Em estoque","Fora de estoque")</f>
        <v>Fora de estoque</v>
      </c>
    </row>
    <row r="33" spans="2:9">
      <c r="B33" s="1">
        <v>31</v>
      </c>
      <c r="C33" s="1"/>
      <c r="D33" s="4"/>
      <c r="E33" s="4"/>
      <c r="F33" s="7">
        <f>SUMIF(Tabela6[[#All],[ID]],Tabela2[[#This Row],[ID Produto]],Tabela6[[#All],[Quantidade]])</f>
        <v>0</v>
      </c>
      <c r="G33" s="3"/>
      <c r="H33" s="1"/>
      <c r="I33" s="1" t="str">
        <f>IF(Tabela2[[#This Row],[Quantidade em Estoque]]&gt;0,"Em estoque","Fora de estoque")</f>
        <v>Fora de estoque</v>
      </c>
    </row>
    <row r="34" spans="2:9">
      <c r="B34" s="1">
        <v>32</v>
      </c>
      <c r="C34" s="1"/>
      <c r="D34" s="4"/>
      <c r="E34" s="4"/>
      <c r="F34" s="7">
        <f>SUMIF(Tabela6[[#All],[ID]],Tabela2[[#This Row],[ID Produto]],Tabela6[[#All],[Quantidade]])</f>
        <v>0</v>
      </c>
      <c r="G34" s="3"/>
      <c r="H34" s="1"/>
      <c r="I34" s="1" t="str">
        <f>IF(Tabela2[[#This Row],[Quantidade em Estoque]]&gt;0,"Em estoque","Fora de estoque")</f>
        <v>Fora de estoque</v>
      </c>
    </row>
    <row r="35" spans="2:9">
      <c r="B35" s="1">
        <v>33</v>
      </c>
      <c r="C35" s="1"/>
      <c r="D35" s="4"/>
      <c r="E35" s="32"/>
      <c r="F35" s="7">
        <f>SUMIF(Tabela6[[#All],[ID]],Tabela2[[#This Row],[ID Produto]],Tabela6[[#All],[Quantidade]])</f>
        <v>0</v>
      </c>
      <c r="G35" s="3"/>
      <c r="H35" s="1"/>
      <c r="I35" s="1" t="str">
        <f>IF(Tabela2[[#This Row],[Quantidade em Estoque]]&gt;0,"Em estoque","Fora de estoque")</f>
        <v>Fora de estoque</v>
      </c>
    </row>
    <row r="36" spans="2:9">
      <c r="B36" s="1">
        <v>34</v>
      </c>
      <c r="C36" s="1"/>
      <c r="D36" s="4"/>
      <c r="E36" s="4"/>
      <c r="F36" s="7">
        <f>SUMIF(Tabela6[[#All],[ID]],Tabela2[[#This Row],[ID Produto]],Tabela6[[#All],[Quantidade]])</f>
        <v>0</v>
      </c>
      <c r="G36" s="3"/>
      <c r="H36" s="1"/>
      <c r="I36" s="1" t="str">
        <f>IF(Tabela2[[#This Row],[Quantidade em Estoque]]&gt;0,"Em estoque","Fora de estoque")</f>
        <v>Fora de estoque</v>
      </c>
    </row>
    <row r="37" spans="2:9">
      <c r="B37" s="1">
        <v>35</v>
      </c>
      <c r="C37" s="1"/>
      <c r="D37" s="4"/>
      <c r="E37" s="4"/>
      <c r="F37" s="7">
        <f>SUMIF(Tabela6[[#All],[ID]],Tabela2[[#This Row],[ID Produto]],Tabela6[[#All],[Quantidade]])</f>
        <v>0</v>
      </c>
      <c r="G37" s="3"/>
      <c r="H37" s="1"/>
      <c r="I37" s="1" t="str">
        <f>IF(Tabela2[[#This Row],[Quantidade em Estoque]]&gt;0,"Em estoque","Fora de estoque")</f>
        <v>Fora de estoque</v>
      </c>
    </row>
    <row r="38" spans="2:9">
      <c r="B38" s="1">
        <v>36</v>
      </c>
      <c r="C38" s="1"/>
      <c r="D38" s="4"/>
      <c r="E38" s="4"/>
      <c r="F38" s="7">
        <f>SUMIF(Tabela6[[#All],[ID]],Tabela2[[#This Row],[ID Produto]],Tabela6[[#All],[Quantidade]])</f>
        <v>0</v>
      </c>
      <c r="G38" s="3"/>
      <c r="H38" s="1"/>
      <c r="I38" s="1" t="str">
        <f>IF(Tabela2[[#This Row],[Quantidade em Estoque]]&gt;0,"Em estoque","Fora de estoque")</f>
        <v>Fora de estoque</v>
      </c>
    </row>
    <row r="39" spans="2:9">
      <c r="B39" s="1">
        <v>37</v>
      </c>
      <c r="C39" s="1"/>
      <c r="D39" s="4"/>
      <c r="E39" s="4"/>
      <c r="F39" s="7">
        <f>SUMIF(Tabela6[[#All],[ID]],Tabela2[[#This Row],[ID Produto]],Tabela6[[#All],[Quantidade]])</f>
        <v>0</v>
      </c>
      <c r="G39" s="3"/>
      <c r="H39" s="1"/>
      <c r="I39" s="1" t="str">
        <f>IF(Tabela2[[#This Row],[Quantidade em Estoque]]&gt;0,"Em estoque","Fora de estoque")</f>
        <v>Fora de estoque</v>
      </c>
    </row>
    <row r="40" spans="2:9">
      <c r="B40" s="1">
        <v>38</v>
      </c>
      <c r="C40" s="1"/>
      <c r="D40" s="4"/>
      <c r="E40" s="4"/>
      <c r="F40" s="7">
        <f>SUMIF(Tabela6[[#All],[ID]],Tabela2[[#This Row],[ID Produto]],Tabela6[[#All],[Quantidade]])</f>
        <v>0</v>
      </c>
      <c r="G40" s="3"/>
      <c r="H40" s="1"/>
      <c r="I40" s="1" t="str">
        <f>IF(Tabela2[[#This Row],[Quantidade em Estoque]]&gt;0,"Em estoque","Fora de estoque")</f>
        <v>Fora de estoque</v>
      </c>
    </row>
    <row r="41" spans="2:9">
      <c r="B41" s="1">
        <v>39</v>
      </c>
      <c r="C41" s="1"/>
      <c r="D41" s="4"/>
      <c r="E41" s="4"/>
      <c r="F41" s="7">
        <f>SUMIF(Tabela6[[#All],[ID]],Tabela2[[#This Row],[ID Produto]],Tabela6[[#All],[Quantidade]])</f>
        <v>0</v>
      </c>
      <c r="G41" s="3"/>
      <c r="H41" s="1"/>
      <c r="I41" s="1" t="str">
        <f>IF(Tabela2[[#This Row],[Quantidade em Estoque]]&gt;0,"Em estoque","Fora de estoque")</f>
        <v>Fora de estoque</v>
      </c>
    </row>
    <row r="42" spans="2:9">
      <c r="B42" s="1">
        <v>40</v>
      </c>
      <c r="C42" s="1"/>
      <c r="D42" s="4"/>
      <c r="E42" s="4"/>
      <c r="F42" s="7">
        <f>SUMIF(Tabela6[[#All],[ID]],Tabela2[[#This Row],[ID Produto]],Tabela6[[#All],[Quantidade]])</f>
        <v>0</v>
      </c>
      <c r="G42" s="3"/>
      <c r="H42" s="1"/>
      <c r="I42" s="1" t="str">
        <f>IF(Tabela2[[#This Row],[Quantidade em Estoque]]&gt;0,"Em estoque","Fora de estoque")</f>
        <v>Fora de estoque</v>
      </c>
    </row>
    <row r="43" spans="2:9">
      <c r="B43" s="1">
        <v>41</v>
      </c>
      <c r="C43" s="1"/>
      <c r="D43" s="4"/>
      <c r="E43" s="32"/>
      <c r="F43" s="7">
        <f>SUMIF(Tabela6[[#All],[ID]],Tabela2[[#This Row],[ID Produto]],Tabela6[[#All],[Quantidade]])</f>
        <v>0</v>
      </c>
      <c r="G43" s="3"/>
      <c r="H43" s="1"/>
      <c r="I43" s="1" t="str">
        <f>IF(Tabela2[[#This Row],[Quantidade em Estoque]]&gt;0,"Em estoque","Fora de estoque")</f>
        <v>Fora de estoque</v>
      </c>
    </row>
    <row r="44" spans="2:9">
      <c r="B44" s="1">
        <v>42</v>
      </c>
      <c r="C44" s="1"/>
      <c r="D44" s="4"/>
      <c r="E44" s="4"/>
      <c r="F44" s="7">
        <f>SUMIF(Tabela6[[#All],[ID]],Tabela2[[#This Row],[ID Produto]],Tabela6[[#All],[Quantidade]])</f>
        <v>0</v>
      </c>
      <c r="G44" s="3"/>
      <c r="H44" s="1"/>
      <c r="I44" s="1" t="str">
        <f>IF(Tabela2[[#This Row],[Quantidade em Estoque]]&gt;0,"Em estoque","Fora de estoque")</f>
        <v>Fora de estoque</v>
      </c>
    </row>
    <row r="45" spans="2:9">
      <c r="B45" s="1">
        <v>43</v>
      </c>
      <c r="C45" s="1"/>
      <c r="D45" s="4"/>
      <c r="E45" s="4"/>
      <c r="F45" s="7">
        <f>SUMIF(Tabela6[[#All],[ID]],Tabela2[[#This Row],[ID Produto]],Tabela6[[#All],[Quantidade]])</f>
        <v>0</v>
      </c>
      <c r="G45" s="3"/>
      <c r="H45" s="1"/>
      <c r="I45" s="1" t="str">
        <f>IF(Tabela2[[#This Row],[Quantidade em Estoque]]&gt;0,"Em estoque","Fora de estoque")</f>
        <v>Fora de estoque</v>
      </c>
    </row>
    <row r="46" spans="2:9">
      <c r="B46" s="1">
        <v>44</v>
      </c>
      <c r="C46" s="1"/>
      <c r="D46" s="4"/>
      <c r="E46" s="4"/>
      <c r="F46" s="7">
        <f>SUMIF(Tabela6[[#All],[ID]],Tabela2[[#This Row],[ID Produto]],Tabela6[[#All],[Quantidade]])</f>
        <v>0</v>
      </c>
      <c r="G46" s="3"/>
      <c r="H46" s="1"/>
      <c r="I46" s="1" t="str">
        <f>IF(Tabela2[[#This Row],[Quantidade em Estoque]]&gt;0,"Em estoque","Fora de estoque")</f>
        <v>Fora de estoque</v>
      </c>
    </row>
    <row r="47" spans="2:9">
      <c r="B47" s="1">
        <v>45</v>
      </c>
      <c r="C47" s="1"/>
      <c r="D47" s="4"/>
      <c r="E47" s="4"/>
      <c r="F47" s="7">
        <f>SUMIF(Tabela6[[#All],[ID]],Tabela2[[#This Row],[ID Produto]],Tabela6[[#All],[Quantidade]])</f>
        <v>0</v>
      </c>
      <c r="G47" s="3"/>
      <c r="H47" s="1"/>
      <c r="I47" s="1" t="str">
        <f>IF(Tabela2[[#This Row],[Quantidade em Estoque]]&gt;0,"Em estoque","Fora de estoque")</f>
        <v>Fora de estoque</v>
      </c>
    </row>
    <row r="48" spans="2:9">
      <c r="B48" s="1">
        <v>46</v>
      </c>
      <c r="C48" s="1"/>
      <c r="D48" s="4"/>
      <c r="E48" s="4"/>
      <c r="F48" s="7">
        <f>SUMIF(Tabela6[[#All],[ID]],Tabela2[[#This Row],[ID Produto]],Tabela6[[#All],[Quantidade]])</f>
        <v>0</v>
      </c>
      <c r="G48" s="3"/>
      <c r="H48" s="1"/>
      <c r="I48" s="1" t="str">
        <f>IF(Tabela2[[#This Row],[Quantidade em Estoque]]&gt;0,"Em estoque","Fora de estoque")</f>
        <v>Fora de estoque</v>
      </c>
    </row>
    <row r="49" spans="2:9">
      <c r="B49" s="1">
        <v>47</v>
      </c>
      <c r="C49" s="1"/>
      <c r="D49" s="4"/>
      <c r="E49" s="4"/>
      <c r="F49" s="7">
        <f>SUMIF(Tabela6[[#All],[ID]],Tabela2[[#This Row],[ID Produto]],Tabela6[[#All],[Quantidade]])</f>
        <v>0</v>
      </c>
      <c r="G49" s="3"/>
      <c r="H49" s="1"/>
      <c r="I49" s="1" t="str">
        <f>IF(Tabela2[[#This Row],[Quantidade em Estoque]]&gt;0,"Em estoque","Fora de estoque")</f>
        <v>Fora de estoque</v>
      </c>
    </row>
    <row r="50" spans="2:9">
      <c r="B50" s="1">
        <v>48</v>
      </c>
      <c r="C50" s="1"/>
      <c r="D50" s="4"/>
      <c r="E50" s="4"/>
      <c r="F50" s="7">
        <f>SUMIF(Tabela6[[#All],[ID]],Tabela2[[#This Row],[ID Produto]],Tabela6[[#All],[Quantidade]])</f>
        <v>0</v>
      </c>
      <c r="G50" s="3"/>
      <c r="H50" s="1"/>
      <c r="I50" s="1" t="str">
        <f>IF(Tabela2[[#This Row],[Quantidade em Estoque]]&gt;0,"Em estoque","Fora de estoque")</f>
        <v>Fora de estoque</v>
      </c>
    </row>
    <row r="51" spans="2:9">
      <c r="B51" s="1">
        <v>49</v>
      </c>
      <c r="C51" s="1"/>
      <c r="D51" s="4"/>
      <c r="E51" s="32"/>
      <c r="F51" s="7">
        <f>SUMIF(Tabela6[[#All],[ID]],Tabela2[[#This Row],[ID Produto]],Tabela6[[#All],[Quantidade]])</f>
        <v>0</v>
      </c>
      <c r="G51" s="3"/>
      <c r="H51" s="1"/>
      <c r="I51" s="1" t="str">
        <f>IF(Tabela2[[#This Row],[Quantidade em Estoque]]&gt;0,"Em estoque","Fora de estoque")</f>
        <v>Fora de estoque</v>
      </c>
    </row>
    <row r="52" spans="2:9">
      <c r="B52" s="1">
        <v>50</v>
      </c>
      <c r="C52" s="1"/>
      <c r="D52" s="4"/>
      <c r="E52" s="4"/>
      <c r="F52" s="7">
        <f>SUMIF(Tabela6[[#All],[ID]],Tabela2[[#This Row],[ID Produto]],Tabela6[[#All],[Quantidade]])</f>
        <v>0</v>
      </c>
      <c r="G52" s="3"/>
      <c r="H52" s="1"/>
      <c r="I52" s="1" t="str">
        <f>IF(Tabela2[[#This Row],[Quantidade em Estoque]]&gt;0,"Em estoque","Fora de estoque")</f>
        <v>Fora de estoque</v>
      </c>
    </row>
  </sheetData>
  <dataValidations count="1">
    <dataValidation type="list" allowBlank="1" showInputMessage="1" showErrorMessage="1" sqref="G3:G52">
      <formula1>"Distribuidor A,Distribuidor B,Distribuidor C,Distribuidor D,Distribuidor E, Distribuidor F, Distribuidor G "</formula1>
    </dataValidation>
  </dataValidations>
  <pageMargins left="0.7" right="0.7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"/>
  <sheetViews>
    <sheetView topLeftCell="D1" workbookViewId="0">
      <selection activeCell="B2" sqref="B2:G15"/>
    </sheetView>
  </sheetViews>
  <sheetFormatPr defaultColWidth="9" defaultRowHeight="15"/>
  <cols>
    <col min="2" max="2" width="10.140625" customWidth="1"/>
    <col min="3" max="3" width="40.5703125" customWidth="1"/>
    <col min="4" max="4" width="38.85546875" customWidth="1"/>
    <col min="5" max="5" width="40.5703125" customWidth="1"/>
    <col min="6" max="6" width="11.85546875" customWidth="1"/>
    <col min="7" max="7" width="13.7109375" customWidth="1"/>
    <col min="8" max="8" width="10.7109375" customWidth="1"/>
  </cols>
  <sheetData>
    <row r="2" spans="2:7">
      <c r="B2" s="1" t="s">
        <v>76</v>
      </c>
      <c r="C2" s="1" t="s">
        <v>49</v>
      </c>
      <c r="D2" s="1" t="s">
        <v>77</v>
      </c>
      <c r="E2" s="1" t="s">
        <v>78</v>
      </c>
      <c r="F2" s="1" t="s">
        <v>79</v>
      </c>
      <c r="G2" s="1" t="s">
        <v>80</v>
      </c>
    </row>
    <row r="3" spans="2:7">
      <c r="B3" s="1">
        <v>1</v>
      </c>
      <c r="C3" s="1" t="str">
        <f>VLOOKUP(B3,Tabela2[[ID Produto]:[Nome do Produto]],2,FALSE)</f>
        <v>PC Gamer X ASUS</v>
      </c>
      <c r="D3" s="1" t="str">
        <f>IF(Tabela6[[#This Row],[Quantidade]]&gt;0,"Entrada","Saída")</f>
        <v>Entrada</v>
      </c>
      <c r="E3" s="1">
        <v>10</v>
      </c>
      <c r="F3" s="2">
        <f>VLOOKUP(Tabela6[[#This Row],[ID]],Tabela2[[#All],[ID Produto]:[Preço Venda]],3,FALSE)*E3</f>
        <v>7500</v>
      </c>
      <c r="G3" s="3">
        <v>45743</v>
      </c>
    </row>
    <row r="4" spans="2:7">
      <c r="B4" s="1">
        <v>2</v>
      </c>
      <c r="C4" s="1" t="str">
        <f>VLOOKUP(B4,Tabela2[[ID Produto]:[Nome do Produto]],2,FALSE)</f>
        <v>Telemóvel Samsung Galaxy S21 SAMSUNG</v>
      </c>
      <c r="D4" s="1" t="str">
        <f>IF(Tabela6[[#This Row],[Quantidade]]&gt;0,"Entrada","Saída")</f>
        <v>Saída</v>
      </c>
      <c r="E4" s="1">
        <v>-20</v>
      </c>
      <c r="F4" s="2">
        <f>VLOOKUP(Tabela6[[#This Row],[ID]],Tabela2[[#All],[ID Produto]:[Preço Venda]],3,FALSE)*E4</f>
        <v>-12000</v>
      </c>
      <c r="G4" s="3">
        <v>45743</v>
      </c>
    </row>
    <row r="5" spans="2:7">
      <c r="B5" s="1">
        <v>3</v>
      </c>
      <c r="C5" s="1" t="str">
        <f>VLOOKUP(B5,Tabela2[[ID Produto]:[Nome do Produto]],2,FALSE)</f>
        <v>Rato Logitech G502 LOGITECH</v>
      </c>
      <c r="D5" s="1" t="str">
        <f>IF(Tabela6[[#This Row],[Quantidade]]&gt;0,"Entrada","Saída")</f>
        <v>Entrada</v>
      </c>
      <c r="E5" s="1">
        <v>30</v>
      </c>
      <c r="F5" s="2">
        <f>VLOOKUP(Tabela6[[#This Row],[ID]],Tabela2[[#All],[ID Produto]:[Preço Venda]],3,FALSE)*E5</f>
        <v>900</v>
      </c>
      <c r="G5" s="3">
        <v>45743</v>
      </c>
    </row>
    <row r="6" spans="2:7">
      <c r="B6" s="1">
        <v>4</v>
      </c>
      <c r="C6" s="1" t="str">
        <f>VLOOKUP(B6,Tabela2[[ID Produto]:[Nome do Produto]],2,FALSE)</f>
        <v>Teclado Mecânico Corsair K70 CORSAIR</v>
      </c>
      <c r="D6" s="1" t="str">
        <f>IF(Tabela6[[#This Row],[Quantidade]]&gt;0,"Entrada","Saída")</f>
        <v>Saída</v>
      </c>
      <c r="E6" s="1">
        <v>-10</v>
      </c>
      <c r="F6" s="2">
        <f>VLOOKUP(Tabela6[[#This Row],[ID]],Tabela2[[#All],[ID Produto]:[Preço Venda]],3,FALSE)*E6</f>
        <v>-800</v>
      </c>
      <c r="G6" s="3">
        <v>45743</v>
      </c>
    </row>
    <row r="7" spans="2:7">
      <c r="B7" s="1">
        <v>5</v>
      </c>
      <c r="C7" s="1" t="str">
        <f>VLOOKUP(B7,Tabela2[[ID Produto]:[Nome do Produto]],2,FALSE)</f>
        <v>Fones de Ouvido Sony WH-1000XM4 SONY</v>
      </c>
      <c r="D7" s="1" t="str">
        <f>IF(Tabela6[[#This Row],[Quantidade]]&gt;0,"Entrada","Saída")</f>
        <v>Entrada</v>
      </c>
      <c r="E7" s="1">
        <v>30</v>
      </c>
      <c r="F7" s="2">
        <f>VLOOKUP(Tabela6[[#This Row],[ID]],Tabela2[[#All],[ID Produto]:[Preço Venda]],3,FALSE)*E7</f>
        <v>7950</v>
      </c>
      <c r="G7" s="3">
        <v>45743</v>
      </c>
    </row>
    <row r="8" spans="2:7">
      <c r="B8" s="1">
        <v>6</v>
      </c>
      <c r="C8" s="1" t="str">
        <f>VLOOKUP(B8,Tabela2[[ID Produto]:[Nome do Produto]],2,FALSE)</f>
        <v>Tapete de Rato SteelSeries QcK STEELSERIES</v>
      </c>
      <c r="D8" s="1" t="str">
        <f>IF(Tabela6[[#This Row],[Quantidade]]&gt;0,"Entrada","Saída")</f>
        <v>Entrada</v>
      </c>
      <c r="E8" s="1">
        <v>40</v>
      </c>
      <c r="F8" s="2">
        <f>VLOOKUP(Tabela6[[#This Row],[ID]],Tabela2[[#All],[ID Produto]:[Preço Venda]],3,FALSE)*E8</f>
        <v>760</v>
      </c>
      <c r="G8" s="3">
        <v>45743</v>
      </c>
    </row>
    <row r="9" spans="2:7">
      <c r="B9" s="1">
        <v>7</v>
      </c>
      <c r="C9" s="1" t="str">
        <f>VLOOKUP(B9,Tabela2[[ID Produto]:[Nome do Produto]],2,FALSE)</f>
        <v>PC Lenovo Ideapad 3 LENOVO</v>
      </c>
      <c r="D9" s="1" t="str">
        <f>IF(Tabela6[[#This Row],[Quantidade]]&gt;0,"Entrada","Saída")</f>
        <v>Entrada</v>
      </c>
      <c r="E9" s="1">
        <v>50</v>
      </c>
      <c r="F9" s="2">
        <f>VLOOKUP(Tabela6[[#This Row],[ID]],Tabela2[[#All],[ID Produto]:[Preço Venda]],3,FALSE)*E9</f>
        <v>25000</v>
      </c>
      <c r="G9" s="3">
        <v>45743</v>
      </c>
    </row>
    <row r="10" spans="2:7">
      <c r="B10" s="1">
        <v>8</v>
      </c>
      <c r="C10" s="1" t="str">
        <f>VLOOKUP(B10,Tabela2[[ID Produto]:[Nome do Produto]],2,FALSE)</f>
        <v>Telemóvel iPhone 13 APPLE</v>
      </c>
      <c r="D10" s="1" t="str">
        <f>IF(Tabela6[[#This Row],[Quantidade]]&gt;0,"Entrada","Saída")</f>
        <v>Entrada</v>
      </c>
      <c r="E10" s="1">
        <v>15</v>
      </c>
      <c r="F10" s="2">
        <f>VLOOKUP(Tabela6[[#This Row],[ID]],Tabela2[[#All],[ID Produto]:[Preço Venda]],3,FALSE)*E10</f>
        <v>13140</v>
      </c>
      <c r="G10" s="3">
        <v>45743</v>
      </c>
    </row>
    <row r="11" spans="2:7">
      <c r="B11" s="1">
        <v>1</v>
      </c>
      <c r="C11" s="1" t="str">
        <f>VLOOKUP(B11,Tabela2[[ID Produto]:[Nome do Produto]],2,FALSE)</f>
        <v>PC Gamer X ASUS</v>
      </c>
      <c r="D11" s="1" t="str">
        <f>IF(Tabela6[[#This Row],[Quantidade]]&gt;0,"Entrada","Saída")</f>
        <v>Entrada</v>
      </c>
      <c r="E11" s="1">
        <v>12</v>
      </c>
      <c r="F11" s="2">
        <f>VLOOKUP(Tabela6[[#This Row],[ID]],Tabela2[[#All],[ID Produto]:[Preço Venda]],3,FALSE)*E11</f>
        <v>9000</v>
      </c>
      <c r="G11" s="3">
        <v>45743</v>
      </c>
    </row>
    <row r="12" spans="2:7">
      <c r="B12" s="1">
        <v>2</v>
      </c>
      <c r="C12" s="1" t="str">
        <f>VLOOKUP(B12,Tabela2[[ID Produto]:[Nome do Produto]],2,FALSE)</f>
        <v>Telemóvel Samsung Galaxy S21 SAMSUNG</v>
      </c>
      <c r="D12" s="1" t="str">
        <f>IF(Tabela6[[#This Row],[Quantidade]]&gt;0,"Entrada","Saída")</f>
        <v>Entrada</v>
      </c>
      <c r="E12" s="1">
        <v>30</v>
      </c>
      <c r="F12" s="2">
        <f>VLOOKUP(Tabela6[[#This Row],[ID]],Tabela2[[#All],[ID Produto]:[Preço Venda]],3,FALSE)*E12</f>
        <v>18000</v>
      </c>
      <c r="G12" s="3">
        <v>45743</v>
      </c>
    </row>
    <row r="13" spans="2:7">
      <c r="B13" s="1">
        <v>4</v>
      </c>
      <c r="C13" s="1" t="str">
        <f>VLOOKUP(B13,Tabela2[[ID Produto]:[Nome do Produto]],2,FALSE)</f>
        <v>Teclado Mecânico Corsair K70 CORSAIR</v>
      </c>
      <c r="D13" s="1" t="str">
        <f>IF(Tabela6[[#This Row],[Quantidade]]&gt;0,"Entrada","Saída")</f>
        <v>Entrada</v>
      </c>
      <c r="E13" s="1">
        <v>20</v>
      </c>
      <c r="F13" s="2">
        <f>VLOOKUP(Tabela6[[#This Row],[ID]],Tabela2[[#All],[ID Produto]:[Preço Venda]],3,FALSE)*E13</f>
        <v>1600</v>
      </c>
      <c r="G13" s="3">
        <v>45743</v>
      </c>
    </row>
    <row r="14" spans="2:7">
      <c r="B14" s="1">
        <v>8</v>
      </c>
      <c r="C14" s="1" t="str">
        <f>VLOOKUP(B14,Tabela2[[ID Produto]:[Nome do Produto]],2,FALSE)</f>
        <v>Telemóvel iPhone 13 APPLE</v>
      </c>
      <c r="D14" s="1" t="str">
        <f>IF(Tabela6[[#This Row],[Quantidade]]&gt;0,"Entrada","Saída")</f>
        <v>Saída</v>
      </c>
      <c r="E14" s="1">
        <v>-15</v>
      </c>
      <c r="F14" s="2">
        <f>VLOOKUP(Tabela6[[#This Row],[ID]],Tabela2[[#All],[ID Produto]:[Preço Venda]],3,FALSE)*E14</f>
        <v>-13140</v>
      </c>
      <c r="G14" s="3">
        <v>45743</v>
      </c>
    </row>
    <row r="15" spans="2:7">
      <c r="B15" s="1">
        <v>2</v>
      </c>
      <c r="C15" s="1" t="str">
        <f>VLOOKUP(B15,Tabela2[[ID Produto]:[Nome do Produto]],2,FALSE)</f>
        <v>Telemóvel Samsung Galaxy S21 SAMSUNG</v>
      </c>
      <c r="D15" s="1" t="str">
        <f>IF(Tabela6[[#This Row],[Quantidade]]&gt;0,"Entrada","Saída")</f>
        <v>Entrada</v>
      </c>
      <c r="E15" s="1">
        <v>20</v>
      </c>
      <c r="F15" s="4">
        <f>VLOOKUP(Tabela6[[#This Row],[ID]],Tabela2[[#All],[ID Produto]:[Preço Venda]],3,FALSE)*E15</f>
        <v>12000</v>
      </c>
      <c r="G15" s="1"/>
    </row>
    <row r="16" spans="2:7">
      <c r="B16" s="1"/>
      <c r="C16" s="1" t="e">
        <f>VLOOKUP(B16,Tabela2[[ID Produto]:[Nome do Produto]],2,FALSE)</f>
        <v>#N/A</v>
      </c>
      <c r="D16" s="1" t="str">
        <f>IF(Tabela6[[#This Row],[Quantidade]]&gt;0,"Entrada","Saída")</f>
        <v>Saída</v>
      </c>
      <c r="E16" s="1"/>
      <c r="F16" s="4" t="e">
        <f>VLOOKUP(Tabela6[[#This Row],[ID]],Tabela2[[#All],[ID Produto]:[Preço Venda]],3,FALSE)*E16</f>
        <v>#N/A</v>
      </c>
      <c r="G16" s="1"/>
    </row>
    <row r="17" spans="2:7">
      <c r="B17" s="1"/>
      <c r="C17" s="1" t="e">
        <f>VLOOKUP(B17,Tabela2[[ID Produto]:[Nome do Produto]],2,FALSE)</f>
        <v>#N/A</v>
      </c>
      <c r="D17" s="1" t="str">
        <f>IF(Tabela6[[#This Row],[Quantidade]]&gt;0,"Entrada","Saída")</f>
        <v>Saída</v>
      </c>
      <c r="E17" s="1"/>
      <c r="F17" s="4" t="e">
        <f>VLOOKUP(Tabela6[[#This Row],[ID]],Tabela2[[#All],[ID Produto]:[Preço Venda]],3,FALSE)*E17</f>
        <v>#N/A</v>
      </c>
      <c r="G17" s="1"/>
    </row>
    <row r="18" spans="2:7">
      <c r="B18" s="1"/>
      <c r="C18" s="1" t="e">
        <f>VLOOKUP(B18,Tabela2[[ID Produto]:[Nome do Produto]],2,FALSE)</f>
        <v>#N/A</v>
      </c>
      <c r="D18" s="1" t="str">
        <f>IF(Tabela6[[#This Row],[Quantidade]]&gt;0,"Entrada","Saída")</f>
        <v>Saída</v>
      </c>
      <c r="E18" s="1"/>
      <c r="F18" s="4" t="e">
        <f>VLOOKUP(Tabela6[[#This Row],[ID]],Tabela2[[#All],[ID Produto]:[Preço Venda]],3,FALSE)*E18</f>
        <v>#N/A</v>
      </c>
      <c r="G18" s="1"/>
    </row>
    <row r="19" spans="2:7">
      <c r="B19" s="1"/>
      <c r="C19" s="1" t="e">
        <f>VLOOKUP(B19,Tabela2[[ID Produto]:[Nome do Produto]],2,FALSE)</f>
        <v>#N/A</v>
      </c>
      <c r="D19" s="1" t="str">
        <f>IF(Tabela6[[#This Row],[Quantidade]]&gt;0,"Entrada","Saída")</f>
        <v>Saída</v>
      </c>
      <c r="E19" s="1"/>
      <c r="F19" s="4" t="e">
        <f>VLOOKUP(Tabela6[[#This Row],[ID]],Tabela2[[#All],[ID Produto]:[Preço Venda]],3,FALSE)*E19</f>
        <v>#N/A</v>
      </c>
      <c r="G19" s="1"/>
    </row>
    <row r="20" spans="2:7">
      <c r="B20" s="1"/>
      <c r="C20" s="1" t="e">
        <f>VLOOKUP(B20,Tabela2[[ID Produto]:[Nome do Produto]],2,FALSE)</f>
        <v>#N/A</v>
      </c>
      <c r="D20" s="1" t="str">
        <f>IF(Tabela6[[#This Row],[Quantidade]]&gt;0,"Entrada","Saída")</f>
        <v>Saída</v>
      </c>
      <c r="E20" s="1"/>
      <c r="F20" s="4" t="e">
        <f>VLOOKUP(Tabela6[[#This Row],[ID]],Tabela2[[#All],[ID Produto]:[Preço Venda]],3,FALSE)*E20</f>
        <v>#N/A</v>
      </c>
      <c r="G20" s="1"/>
    </row>
    <row r="21" spans="2:7">
      <c r="B21" s="1"/>
      <c r="C21" s="1" t="e">
        <f>VLOOKUP(B21,Tabela2[[ID Produto]:[Nome do Produto]],2,FALSE)</f>
        <v>#N/A</v>
      </c>
      <c r="D21" s="1" t="str">
        <f>IF(Tabela6[[#This Row],[Quantidade]]&gt;0,"Entrada","Saída")</f>
        <v>Saída</v>
      </c>
      <c r="E21" s="1"/>
      <c r="F21" s="4" t="e">
        <f>VLOOKUP(Tabela6[[#This Row],[ID]],Tabela2[[#All],[ID Produto]:[Preço Venda]],3,FALSE)*E21</f>
        <v>#N/A</v>
      </c>
      <c r="G21" s="1"/>
    </row>
    <row r="22" spans="2:7">
      <c r="B22" s="1"/>
      <c r="C22" s="1" t="e">
        <f>VLOOKUP(B22,Tabela2[[ID Produto]:[Nome do Produto]],2,FALSE)</f>
        <v>#N/A</v>
      </c>
      <c r="D22" s="1" t="str">
        <f>IF(Tabela6[[#This Row],[Quantidade]]&gt;0,"Entrada","Saída")</f>
        <v>Saída</v>
      </c>
      <c r="E22" s="1"/>
      <c r="F22" s="4" t="e">
        <f>VLOOKUP(Tabela6[[#This Row],[ID]],Tabela2[[#All],[ID Produto]:[Preço Venda]],3,FALSE)*E22</f>
        <v>#N/A</v>
      </c>
      <c r="G22" s="1"/>
    </row>
    <row r="23" spans="2:7">
      <c r="B23" s="1"/>
      <c r="C23" s="1" t="e">
        <f>VLOOKUP(B23,Tabela2[[ID Produto]:[Nome do Produto]],2,FALSE)</f>
        <v>#N/A</v>
      </c>
      <c r="D23" s="1" t="str">
        <f>IF(Tabela6[[#This Row],[Quantidade]]&gt;0,"Entrada","Saída")</f>
        <v>Saída</v>
      </c>
      <c r="E23" s="1"/>
      <c r="F23" s="4" t="e">
        <f>VLOOKUP(Tabela6[[#This Row],[ID]],Tabela2[[#All],[ID Produto]:[Preço Venda]],3,FALSE)*E23</f>
        <v>#N/A</v>
      </c>
      <c r="G23" s="1"/>
    </row>
    <row r="24" spans="2:7">
      <c r="B24" s="1"/>
      <c r="C24" s="1" t="e">
        <f>VLOOKUP(B24,Tabela2[[ID Produto]:[Nome do Produto]],2,FALSE)</f>
        <v>#N/A</v>
      </c>
      <c r="D24" s="1" t="str">
        <f>IF(Tabela6[[#This Row],[Quantidade]]&gt;0,"Entrada","Saída")</f>
        <v>Saída</v>
      </c>
      <c r="E24" s="1"/>
      <c r="F24" s="4" t="e">
        <f>VLOOKUP(Tabela6[[#This Row],[ID]],Tabela2[[#All],[ID Produto]:[Preço Venda]],3,FALSE)*E24</f>
        <v>#N/A</v>
      </c>
      <c r="G24" s="1"/>
    </row>
    <row r="25" spans="2:7">
      <c r="B25" s="1"/>
      <c r="C25" s="1" t="e">
        <f>VLOOKUP(B25,Tabela2[[ID Produto]:[Nome do Produto]],2,FALSE)</f>
        <v>#N/A</v>
      </c>
      <c r="D25" s="1" t="str">
        <f>IF(Tabela6[[#This Row],[Quantidade]]&gt;0,"Entrada","Saída")</f>
        <v>Saída</v>
      </c>
      <c r="E25" s="1"/>
      <c r="F25" s="4" t="e">
        <f>VLOOKUP(Tabela6[[#This Row],[ID]],Tabela2[[#All],[ID Produto]:[Preço Venda]],3,FALSE)*E25</f>
        <v>#N/A</v>
      </c>
      <c r="G25" s="1"/>
    </row>
    <row r="26" spans="2:7">
      <c r="B26" s="1"/>
      <c r="C26" s="1" t="e">
        <f>VLOOKUP(B26,Tabela2[[ID Produto]:[Nome do Produto]],2,FALSE)</f>
        <v>#N/A</v>
      </c>
      <c r="D26" s="1" t="str">
        <f>IF(Tabela6[[#This Row],[Quantidade]]&gt;0,"Entrada","Saída")</f>
        <v>Saída</v>
      </c>
      <c r="E26" s="1"/>
      <c r="F26" s="4" t="e">
        <f>VLOOKUP(Tabela6[[#This Row],[ID]],Tabela2[[#All],[ID Produto]:[Preço Venda]],3,FALSE)*E26</f>
        <v>#N/A</v>
      </c>
      <c r="G26" s="1"/>
    </row>
    <row r="27" spans="2:7">
      <c r="B27" s="1"/>
      <c r="C27" s="1" t="e">
        <f>VLOOKUP(B27,Tabela2[[ID Produto]:[Nome do Produto]],2,FALSE)</f>
        <v>#N/A</v>
      </c>
      <c r="D27" s="1" t="str">
        <f>IF(Tabela6[[#This Row],[Quantidade]]&gt;0,"Entrada","Saída")</f>
        <v>Saída</v>
      </c>
      <c r="E27" s="1"/>
      <c r="F27" s="4" t="e">
        <f>VLOOKUP(Tabela6[[#This Row],[ID]],Tabela2[[#All],[ID Produto]:[Preço Venda]],3,FALSE)*E27</f>
        <v>#N/A</v>
      </c>
      <c r="G27" s="1"/>
    </row>
    <row r="28" spans="2:7">
      <c r="B28" s="1"/>
      <c r="C28" s="1" t="e">
        <f>VLOOKUP(B28,Tabela2[[ID Produto]:[Nome do Produto]],2,FALSE)</f>
        <v>#N/A</v>
      </c>
      <c r="D28" s="1" t="str">
        <f>IF(Tabela6[[#This Row],[Quantidade]]&gt;0,"Entrada","Saída")</f>
        <v>Saída</v>
      </c>
      <c r="E28" s="1"/>
      <c r="F28" s="4" t="e">
        <f>VLOOKUP(Tabela6[[#This Row],[ID]],Tabela2[[#All],[ID Produto]:[Preço Venda]],3,FALSE)*E28</f>
        <v>#N/A</v>
      </c>
      <c r="G28" s="1"/>
    </row>
    <row r="29" spans="2:7">
      <c r="B29" s="1"/>
      <c r="C29" s="1" t="e">
        <f>VLOOKUP(B29,Tabela2[[ID Produto]:[Nome do Produto]],2,FALSE)</f>
        <v>#N/A</v>
      </c>
      <c r="D29" s="1" t="str">
        <f>IF(Tabela6[[#This Row],[Quantidade]]&gt;0,"Entrada","Saída")</f>
        <v>Saída</v>
      </c>
      <c r="E29" s="1"/>
      <c r="F29" s="4" t="e">
        <f>VLOOKUP(Tabela6[[#This Row],[ID]],Tabela2[[#All],[ID Produto]:[Preço Venda]],3,FALSE)*E29</f>
        <v>#N/A</v>
      </c>
      <c r="G29" s="1"/>
    </row>
    <row r="30" spans="2:7">
      <c r="B30" s="1"/>
      <c r="C30" s="1" t="e">
        <f>VLOOKUP(B30,Tabela2[[ID Produto]:[Nome do Produto]],2,FALSE)</f>
        <v>#N/A</v>
      </c>
      <c r="D30" s="1" t="str">
        <f>IF(Tabela6[[#This Row],[Quantidade]]&gt;0,"Entrada","Saída")</f>
        <v>Saída</v>
      </c>
      <c r="E30" s="1"/>
      <c r="F30" s="4" t="e">
        <f>VLOOKUP(Tabela6[[#This Row],[ID]],Tabela2[[#All],[ID Produto]:[Preço Venda]],3,FALSE)*E30</f>
        <v>#N/A</v>
      </c>
      <c r="G30" s="1"/>
    </row>
    <row r="31" spans="2:7">
      <c r="B31" s="1"/>
      <c r="C31" s="1" t="e">
        <f>VLOOKUP(B31,Tabela2[[ID Produto]:[Nome do Produto]],2,FALSE)</f>
        <v>#N/A</v>
      </c>
      <c r="D31" s="1" t="str">
        <f>IF(Tabela6[[#This Row],[Quantidade]]&gt;0,"Entrada","Saída")</f>
        <v>Saída</v>
      </c>
      <c r="E31" s="1"/>
      <c r="F31" s="4" t="e">
        <f>VLOOKUP(Tabela6[[#This Row],[ID]],Tabela2[[#All],[ID Produto]:[Preço Venda]],3,FALSE)*E31</f>
        <v>#N/A</v>
      </c>
      <c r="G31" s="1"/>
    </row>
    <row r="32" spans="2:7">
      <c r="B32" s="1"/>
      <c r="C32" s="1" t="e">
        <f>VLOOKUP(B32,Tabela2[[ID Produto]:[Nome do Produto]],2,FALSE)</f>
        <v>#N/A</v>
      </c>
      <c r="D32" s="1" t="str">
        <f>IF(Tabela6[[#This Row],[Quantidade]]&gt;0,"Entrada","Saída")</f>
        <v>Saída</v>
      </c>
      <c r="E32" s="1"/>
      <c r="F32" s="4" t="e">
        <f>VLOOKUP(Tabela6[[#This Row],[ID]],Tabela2[[#All],[ID Produto]:[Preço Venda]],3,FALSE)*E32</f>
        <v>#N/A</v>
      </c>
      <c r="G32" s="1"/>
    </row>
    <row r="33" spans="2:7">
      <c r="B33" s="1"/>
      <c r="C33" s="1" t="e">
        <f>VLOOKUP(B33,Tabela2[[ID Produto]:[Nome do Produto]],2,FALSE)</f>
        <v>#N/A</v>
      </c>
      <c r="D33" s="1" t="str">
        <f>IF(Tabela6[[#This Row],[Quantidade]]&gt;0,"Entrada","Saída")</f>
        <v>Saída</v>
      </c>
      <c r="E33" s="1"/>
      <c r="F33" s="4" t="e">
        <f>VLOOKUP(Tabela6[[#This Row],[ID]],Tabela2[[#All],[ID Produto]:[Preço Venda]],3,FALSE)*E33</f>
        <v>#N/A</v>
      </c>
      <c r="G33" s="1"/>
    </row>
    <row r="34" spans="2:7">
      <c r="B34" s="1"/>
      <c r="C34" s="1" t="e">
        <f>VLOOKUP(B34,Tabela2[[ID Produto]:[Nome do Produto]],2,FALSE)</f>
        <v>#N/A</v>
      </c>
      <c r="D34" s="1" t="str">
        <f>IF(Tabela6[[#This Row],[Quantidade]]&gt;0,"Entrada","Saída")</f>
        <v>Saída</v>
      </c>
      <c r="E34" s="1"/>
      <c r="F34" s="4" t="e">
        <f>VLOOKUP(Tabela6[[#This Row],[ID]],Tabela2[[#All],[ID Produto]:[Preço Venda]],3,FALSE)*E34</f>
        <v>#N/A</v>
      </c>
      <c r="G34" s="1"/>
    </row>
    <row r="35" spans="2:7">
      <c r="B35" s="1"/>
      <c r="C35" s="1" t="e">
        <f>VLOOKUP(B35,Tabela2[[ID Produto]:[Nome do Produto]],2,FALSE)</f>
        <v>#N/A</v>
      </c>
      <c r="D35" s="1" t="str">
        <f>IF(Tabela6[[#This Row],[Quantidade]]&gt;0,"Entrada","Saída")</f>
        <v>Saída</v>
      </c>
      <c r="E35" s="1"/>
      <c r="F35" s="4" t="e">
        <f>VLOOKUP(Tabela6[[#This Row],[ID]],Tabela2[[#All],[ID Produto]:[Preço Venda]],3,FALSE)*E35</f>
        <v>#N/A</v>
      </c>
      <c r="G35" s="1"/>
    </row>
    <row r="36" spans="2:7">
      <c r="B36" s="1"/>
      <c r="C36" s="1" t="e">
        <f>VLOOKUP(B36,Tabela2[[ID Produto]:[Nome do Produto]],2,FALSE)</f>
        <v>#N/A</v>
      </c>
      <c r="D36" s="1" t="str">
        <f>IF(Tabela6[[#This Row],[Quantidade]]&gt;0,"Entrada","Saída")</f>
        <v>Saída</v>
      </c>
      <c r="E36" s="1"/>
      <c r="F36" s="4" t="e">
        <f>VLOOKUP(Tabela6[[#This Row],[ID]],Tabela2[[#All],[ID Produto]:[Preço Venda]],3,FALSE)*E36</f>
        <v>#N/A</v>
      </c>
      <c r="G36" s="1"/>
    </row>
    <row r="37" spans="2:7">
      <c r="B37" s="1"/>
      <c r="C37" s="1" t="e">
        <f>VLOOKUP(B37,Tabela2[[ID Produto]:[Nome do Produto]],2,FALSE)</f>
        <v>#N/A</v>
      </c>
      <c r="D37" s="1" t="str">
        <f>IF(Tabela6[[#This Row],[Quantidade]]&gt;0,"Entrada","Saída")</f>
        <v>Saída</v>
      </c>
      <c r="E37" s="1"/>
      <c r="F37" s="4" t="e">
        <f>VLOOKUP(Tabela6[[#This Row],[ID]],Tabela2[[#All],[ID Produto]:[Preço Venda]],3,FALSE)*E37</f>
        <v>#N/A</v>
      </c>
      <c r="G37" s="1"/>
    </row>
    <row r="38" spans="2:7">
      <c r="B38" s="1"/>
      <c r="C38" s="1" t="e">
        <f>VLOOKUP(B38,Tabela2[[ID Produto]:[Nome do Produto]],2,FALSE)</f>
        <v>#N/A</v>
      </c>
      <c r="D38" s="1" t="str">
        <f>IF(Tabela6[[#This Row],[Quantidade]]&gt;0,"Entrada","Saída")</f>
        <v>Saída</v>
      </c>
      <c r="E38" s="1"/>
      <c r="F38" s="4" t="e">
        <f>VLOOKUP(Tabela6[[#This Row],[ID]],Tabela2[[#All],[ID Produto]:[Preço Venda]],3,FALSE)*E38</f>
        <v>#N/A</v>
      </c>
      <c r="G38" s="1"/>
    </row>
    <row r="39" spans="2:7">
      <c r="B39" s="1"/>
      <c r="C39" s="1" t="e">
        <f>VLOOKUP(B39,Tabela2[[ID Produto]:[Nome do Produto]],2,FALSE)</f>
        <v>#N/A</v>
      </c>
      <c r="D39" s="1" t="str">
        <f>IF(Tabela6[[#This Row],[Quantidade]]&gt;0,"Entrada","Saída")</f>
        <v>Saída</v>
      </c>
      <c r="E39" s="1"/>
      <c r="F39" s="4" t="e">
        <f>VLOOKUP(Tabela6[[#This Row],[ID]],Tabela2[[#All],[ID Produto]:[Preço Venda]],3,FALSE)*E39</f>
        <v>#N/A</v>
      </c>
      <c r="G39" s="1"/>
    </row>
    <row r="40" spans="2:7">
      <c r="B40" s="1"/>
      <c r="C40" s="1" t="e">
        <f>VLOOKUP(B40,Tabela2[[ID Produto]:[Nome do Produto]],2,FALSE)</f>
        <v>#N/A</v>
      </c>
      <c r="D40" s="1" t="str">
        <f>IF(Tabela6[[#This Row],[Quantidade]]&gt;0,"Entrada","Saída")</f>
        <v>Saída</v>
      </c>
      <c r="E40" s="1"/>
      <c r="F40" s="4" t="e">
        <f>VLOOKUP(Tabela6[[#This Row],[ID]],Tabela2[[#All],[ID Produto]:[Preço Venda]],3,FALSE)*E40</f>
        <v>#N/A</v>
      </c>
      <c r="G40" s="1"/>
    </row>
    <row r="41" spans="2:7">
      <c r="B41" s="1"/>
      <c r="C41" s="1" t="e">
        <f>VLOOKUP(B41,Tabela2[[ID Produto]:[Nome do Produto]],2,FALSE)</f>
        <v>#N/A</v>
      </c>
      <c r="D41" s="1" t="str">
        <f>IF(Tabela6[[#This Row],[Quantidade]]&gt;0,"Entrada","Saída")</f>
        <v>Saída</v>
      </c>
      <c r="E41" s="1"/>
      <c r="F41" s="4" t="e">
        <f>VLOOKUP(Tabela6[[#This Row],[ID]],Tabela2[[#All],[ID Produto]:[Preço Venda]],3,FALSE)*E41</f>
        <v>#N/A</v>
      </c>
      <c r="G41" s="1"/>
    </row>
    <row r="42" spans="2:7">
      <c r="B42" s="1"/>
      <c r="C42" s="1" t="e">
        <f>VLOOKUP(B42,Tabela2[[ID Produto]:[Nome do Produto]],2,FALSE)</f>
        <v>#N/A</v>
      </c>
      <c r="D42" s="1" t="str">
        <f>IF(Tabela6[[#This Row],[Quantidade]]&gt;0,"Entrada","Saída")</f>
        <v>Saída</v>
      </c>
      <c r="E42" s="1"/>
      <c r="F42" s="4" t="e">
        <f>VLOOKUP(Tabela6[[#This Row],[ID]],Tabela2[[#All],[ID Produto]:[Preço Venda]],3,FALSE)*E42</f>
        <v>#N/A</v>
      </c>
      <c r="G42" s="1"/>
    </row>
    <row r="43" spans="2:7">
      <c r="B43" s="1"/>
      <c r="C43" s="1" t="e">
        <f>VLOOKUP(B43,Tabela2[[ID Produto]:[Nome do Produto]],2,FALSE)</f>
        <v>#N/A</v>
      </c>
      <c r="D43" s="1" t="str">
        <f>IF(Tabela6[[#This Row],[Quantidade]]&gt;0,"Entrada","Saída")</f>
        <v>Saída</v>
      </c>
      <c r="E43" s="1"/>
      <c r="F43" s="4" t="e">
        <f>VLOOKUP(Tabela6[[#This Row],[ID]],Tabela2[[#All],[ID Produto]:[Preço Venda]],3,FALSE)*E43</f>
        <v>#N/A</v>
      </c>
      <c r="G43" s="1"/>
    </row>
    <row r="44" spans="2:7">
      <c r="B44" s="1"/>
      <c r="C44" s="1" t="e">
        <f>VLOOKUP(B44,Tabela2[[ID Produto]:[Nome do Produto]],2,FALSE)</f>
        <v>#N/A</v>
      </c>
      <c r="D44" s="1" t="str">
        <f>IF(Tabela6[[#This Row],[Quantidade]]&gt;0,"Entrada","Saída")</f>
        <v>Saída</v>
      </c>
      <c r="E44" s="1"/>
      <c r="F44" s="4" t="e">
        <f>VLOOKUP(Tabela6[[#This Row],[ID]],Tabela2[[#All],[ID Produto]:[Preço Venda]],3,FALSE)*E44</f>
        <v>#N/A</v>
      </c>
      <c r="G44" s="1"/>
    </row>
    <row r="45" spans="2:7">
      <c r="B45" s="1"/>
      <c r="C45" s="1" t="e">
        <f>VLOOKUP(B45,Tabela2[[ID Produto]:[Nome do Produto]],2,FALSE)</f>
        <v>#N/A</v>
      </c>
      <c r="D45" s="1" t="str">
        <f>IF(Tabela6[[#This Row],[Quantidade]]&gt;0,"Entrada","Saída")</f>
        <v>Saída</v>
      </c>
      <c r="E45" s="1"/>
      <c r="F45" s="4" t="e">
        <f>VLOOKUP(Tabela6[[#This Row],[ID]],Tabela2[[#All],[ID Produto]:[Preço Venda]],3,FALSE)*E45</f>
        <v>#N/A</v>
      </c>
      <c r="G45" s="1"/>
    </row>
    <row r="46" spans="2:7">
      <c r="B46" s="1"/>
      <c r="C46" s="1" t="e">
        <f>VLOOKUP(B46,Tabela2[[ID Produto]:[Nome do Produto]],2,FALSE)</f>
        <v>#N/A</v>
      </c>
      <c r="D46" s="1" t="str">
        <f>IF(Tabela6[[#This Row],[Quantidade]]&gt;0,"Entrada","Saída")</f>
        <v>Saída</v>
      </c>
      <c r="E46" s="1"/>
      <c r="F46" s="4" t="e">
        <f>VLOOKUP(Tabela6[[#This Row],[ID]],Tabela2[[#All],[ID Produto]:[Preço Venda]],3,FALSE)*E46</f>
        <v>#N/A</v>
      </c>
      <c r="G46" s="1"/>
    </row>
    <row r="47" spans="2:7">
      <c r="B47" s="1"/>
      <c r="C47" s="1" t="e">
        <f>VLOOKUP(B47,Tabela2[[ID Produto]:[Nome do Produto]],2,FALSE)</f>
        <v>#N/A</v>
      </c>
      <c r="D47" s="1" t="str">
        <f>IF(Tabela6[[#This Row],[Quantidade]]&gt;0,"Entrada","Saída")</f>
        <v>Saída</v>
      </c>
      <c r="E47" s="1"/>
      <c r="F47" s="4" t="e">
        <f>VLOOKUP(Tabela6[[#This Row],[ID]],Tabela2[[#All],[ID Produto]:[Preço Venda]],3,FALSE)*E47</f>
        <v>#N/A</v>
      </c>
      <c r="G47" s="1"/>
    </row>
    <row r="48" spans="2:7">
      <c r="B48" s="1"/>
      <c r="C48" s="1" t="e">
        <f>VLOOKUP(B48,Tabela2[[ID Produto]:[Nome do Produto]],2,FALSE)</f>
        <v>#N/A</v>
      </c>
      <c r="D48" s="1" t="str">
        <f>IF(Tabela6[[#This Row],[Quantidade]]&gt;0,"Entrada","Saída")</f>
        <v>Saída</v>
      </c>
      <c r="E48" s="1"/>
      <c r="F48" s="4" t="e">
        <f>VLOOKUP(Tabela6[[#This Row],[ID]],Tabela2[[#All],[ID Produto]:[Preço Venda]],3,FALSE)*E48</f>
        <v>#N/A</v>
      </c>
      <c r="G48" s="1"/>
    </row>
    <row r="49" spans="2:7">
      <c r="B49" s="1"/>
      <c r="C49" s="1" t="e">
        <f>VLOOKUP(B49,Tabela2[[ID Produto]:[Nome do Produto]],2,FALSE)</f>
        <v>#N/A</v>
      </c>
      <c r="D49" s="1" t="str">
        <f>IF(Tabela6[[#This Row],[Quantidade]]&gt;0,"Entrada","Saída")</f>
        <v>Saída</v>
      </c>
      <c r="E49" s="1"/>
      <c r="F49" s="4" t="e">
        <f>VLOOKUP(Tabela6[[#This Row],[ID]],Tabela2[[#All],[ID Produto]:[Preço Venda]],3,FALSE)*E49</f>
        <v>#N/A</v>
      </c>
      <c r="G49" s="1"/>
    </row>
    <row r="50" spans="2:7">
      <c r="B50" s="1"/>
      <c r="C50" s="1" t="e">
        <f>VLOOKUP(B50,Tabela2[[ID Produto]:[Nome do Produto]],2,FALSE)</f>
        <v>#N/A</v>
      </c>
      <c r="D50" s="1" t="str">
        <f>IF(Tabela6[[#This Row],[Quantidade]]&gt;0,"Entrada","Saída")</f>
        <v>Saída</v>
      </c>
      <c r="E50" s="1"/>
      <c r="F50" s="4" t="e">
        <f>VLOOKUP(Tabela6[[#This Row],[ID]],Tabela2[[#All],[ID Produto]:[Preço Venda]],3,FALSE)*E50</f>
        <v>#N/A</v>
      </c>
      <c r="G50" s="1"/>
    </row>
  </sheetData>
  <dataValidations disablePrompts="1" count="1">
    <dataValidation type="list" allowBlank="1" showInputMessage="1" showErrorMessage="1" sqref="B3:B50">
      <formula1>"1,2,3,4,5,6,7,8"</formula1>
    </dataValidation>
  </dataValidations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tabSelected="1" workbookViewId="0">
      <selection activeCell="D2" sqref="D2"/>
    </sheetView>
  </sheetViews>
  <sheetFormatPr defaultColWidth="9" defaultRowHeight="15"/>
  <cols>
    <col min="3" max="3" width="40.5703125" bestFit="1" customWidth="1"/>
    <col min="5" max="5" width="11.42578125" bestFit="1" customWidth="1"/>
    <col min="6" max="6" width="8.42578125" customWidth="1"/>
    <col min="7" max="7" width="10.7109375" bestFit="1" customWidth="1"/>
  </cols>
  <sheetData>
    <row r="2" spans="2:7">
      <c r="B2" s="25" t="s">
        <v>76</v>
      </c>
      <c r="C2" s="25" t="s">
        <v>49</v>
      </c>
      <c r="D2" s="25" t="s">
        <v>77</v>
      </c>
      <c r="E2" s="25" t="s">
        <v>78</v>
      </c>
      <c r="F2" s="25" t="s">
        <v>79</v>
      </c>
      <c r="G2" s="25" t="s">
        <v>80</v>
      </c>
    </row>
    <row r="3" spans="2:7">
      <c r="B3" s="26">
        <v>1</v>
      </c>
      <c r="C3" s="26" t="str">
        <f>VLOOKUP(B3,Tabela2[[ID Produto]:[Nome do Produto]],2,FALSE)</f>
        <v>PC Gamer X ASUS</v>
      </c>
      <c r="D3" s="26" t="str">
        <f>IF(Tabela6[[#This Row],[Quantidade]]&gt;0,"Entrada","Saída")</f>
        <v>Entrada</v>
      </c>
      <c r="E3" s="26">
        <v>10</v>
      </c>
      <c r="F3" s="27">
        <f>VLOOKUP(Tabela6[[#This Row],[ID]],Tabela2[[#All],[ID Produto]:[Preço Venda]],3,FALSE)*E3</f>
        <v>7500</v>
      </c>
      <c r="G3" s="28">
        <v>45743</v>
      </c>
    </row>
    <row r="4" spans="2:7">
      <c r="B4" s="29">
        <v>2</v>
      </c>
      <c r="C4" s="29" t="str">
        <f>VLOOKUP(B4,Tabela2[[ID Produto]:[Nome do Produto]],2,FALSE)</f>
        <v>Telemóvel Samsung Galaxy S21 SAMSUNG</v>
      </c>
      <c r="D4" s="29" t="str">
        <f>IF(Tabela6[[#This Row],[Quantidade]]&gt;0,"Entrada","Saída")</f>
        <v>Saída</v>
      </c>
      <c r="E4" s="29">
        <v>-20</v>
      </c>
      <c r="F4" s="30">
        <f>VLOOKUP(Tabela6[[#This Row],[ID]],Tabela2[[#All],[ID Produto]:[Preço Venda]],3,FALSE)*E4</f>
        <v>-12000</v>
      </c>
      <c r="G4" s="31">
        <v>45743</v>
      </c>
    </row>
    <row r="5" spans="2:7">
      <c r="B5" s="26">
        <v>3</v>
      </c>
      <c r="C5" s="26" t="str">
        <f>VLOOKUP(B5,Tabela2[[ID Produto]:[Nome do Produto]],2,FALSE)</f>
        <v>Rato Logitech G502 LOGITECH</v>
      </c>
      <c r="D5" s="26" t="str">
        <f>IF(Tabela6[[#This Row],[Quantidade]]&gt;0,"Entrada","Saída")</f>
        <v>Entrada</v>
      </c>
      <c r="E5" s="26">
        <v>30</v>
      </c>
      <c r="F5" s="27">
        <f>VLOOKUP(Tabela6[[#This Row],[ID]],Tabela2[[#All],[ID Produto]:[Preço Venda]],3,FALSE)*E5</f>
        <v>900</v>
      </c>
      <c r="G5" s="28">
        <v>45743</v>
      </c>
    </row>
    <row r="6" spans="2:7">
      <c r="B6" s="29">
        <v>4</v>
      </c>
      <c r="C6" s="29" t="str">
        <f>VLOOKUP(B6,Tabela2[[ID Produto]:[Nome do Produto]],2,FALSE)</f>
        <v>Teclado Mecânico Corsair K70 CORSAIR</v>
      </c>
      <c r="D6" s="29" t="str">
        <f>IF(Tabela6[[#This Row],[Quantidade]]&gt;0,"Entrada","Saída")</f>
        <v>Saída</v>
      </c>
      <c r="E6" s="29">
        <v>-10</v>
      </c>
      <c r="F6" s="30">
        <f>VLOOKUP(Tabela6[[#This Row],[ID]],Tabela2[[#All],[ID Produto]:[Preço Venda]],3,FALSE)*E6</f>
        <v>-800</v>
      </c>
      <c r="G6" s="31">
        <v>45743</v>
      </c>
    </row>
    <row r="7" spans="2:7">
      <c r="B7" s="26">
        <v>5</v>
      </c>
      <c r="C7" s="26" t="str">
        <f>VLOOKUP(B7,Tabela2[[ID Produto]:[Nome do Produto]],2,FALSE)</f>
        <v>Fones de Ouvido Sony WH-1000XM4 SONY</v>
      </c>
      <c r="D7" s="26" t="str">
        <f>IF(Tabela6[[#This Row],[Quantidade]]&gt;0,"Entrada","Saída")</f>
        <v>Entrada</v>
      </c>
      <c r="E7" s="26">
        <v>30</v>
      </c>
      <c r="F7" s="27">
        <f>VLOOKUP(Tabela6[[#This Row],[ID]],Tabela2[[#All],[ID Produto]:[Preço Venda]],3,FALSE)*E7</f>
        <v>7950</v>
      </c>
      <c r="G7" s="28">
        <v>45743</v>
      </c>
    </row>
    <row r="8" spans="2:7">
      <c r="B8" s="29">
        <v>6</v>
      </c>
      <c r="C8" s="29" t="str">
        <f>VLOOKUP(B8,Tabela2[[ID Produto]:[Nome do Produto]],2,FALSE)</f>
        <v>Tapete de Rato SteelSeries QcK STEELSERIES</v>
      </c>
      <c r="D8" s="29" t="str">
        <f>IF(Tabela6[[#This Row],[Quantidade]]&gt;0,"Entrada","Saída")</f>
        <v>Entrada</v>
      </c>
      <c r="E8" s="29">
        <v>40</v>
      </c>
      <c r="F8" s="30">
        <f>VLOOKUP(Tabela6[[#This Row],[ID]],Tabela2[[#All],[ID Produto]:[Preço Venda]],3,FALSE)*E8</f>
        <v>760</v>
      </c>
      <c r="G8" s="31">
        <v>45743</v>
      </c>
    </row>
    <row r="9" spans="2:7">
      <c r="B9" s="26">
        <v>7</v>
      </c>
      <c r="C9" s="26" t="str">
        <f>VLOOKUP(B9,Tabela2[[ID Produto]:[Nome do Produto]],2,FALSE)</f>
        <v>PC Lenovo Ideapad 3 LENOVO</v>
      </c>
      <c r="D9" s="26" t="str">
        <f>IF(Tabela6[[#This Row],[Quantidade]]&gt;0,"Entrada","Saída")</f>
        <v>Entrada</v>
      </c>
      <c r="E9" s="26">
        <v>50</v>
      </c>
      <c r="F9" s="27">
        <f>VLOOKUP(Tabela6[[#This Row],[ID]],Tabela2[[#All],[ID Produto]:[Preço Venda]],3,FALSE)*E9</f>
        <v>25000</v>
      </c>
      <c r="G9" s="28">
        <v>45743</v>
      </c>
    </row>
    <row r="10" spans="2:7">
      <c r="B10" s="29">
        <v>8</v>
      </c>
      <c r="C10" s="29" t="str">
        <f>VLOOKUP(B10,Tabela2[[ID Produto]:[Nome do Produto]],2,FALSE)</f>
        <v>Telemóvel iPhone 13 APPLE</v>
      </c>
      <c r="D10" s="29" t="str">
        <f>IF(Tabela6[[#This Row],[Quantidade]]&gt;0,"Entrada","Saída")</f>
        <v>Entrada</v>
      </c>
      <c r="E10" s="29">
        <v>15</v>
      </c>
      <c r="F10" s="30">
        <f>VLOOKUP(Tabela6[[#This Row],[ID]],Tabela2[[#All],[ID Produto]:[Preço Venda]],3,FALSE)*E10</f>
        <v>13140</v>
      </c>
      <c r="G10" s="31">
        <v>45743</v>
      </c>
    </row>
    <row r="11" spans="2:7">
      <c r="B11" s="26">
        <v>1</v>
      </c>
      <c r="C11" s="26" t="str">
        <f>VLOOKUP(B11,Tabela2[[ID Produto]:[Nome do Produto]],2,FALSE)</f>
        <v>PC Gamer X ASUS</v>
      </c>
      <c r="D11" s="26" t="str">
        <f>IF(Tabela6[[#This Row],[Quantidade]]&gt;0,"Entrada","Saída")</f>
        <v>Entrada</v>
      </c>
      <c r="E11" s="26">
        <v>12</v>
      </c>
      <c r="F11" s="27">
        <f>VLOOKUP(Tabela6[[#This Row],[ID]],Tabela2[[#All],[ID Produto]:[Preço Venda]],3,FALSE)*E11</f>
        <v>9000</v>
      </c>
      <c r="G11" s="28">
        <v>45743</v>
      </c>
    </row>
    <row r="12" spans="2:7">
      <c r="B12" s="29">
        <v>2</v>
      </c>
      <c r="C12" s="29" t="str">
        <f>VLOOKUP(B12,Tabela2[[ID Produto]:[Nome do Produto]],2,FALSE)</f>
        <v>Telemóvel Samsung Galaxy S21 SAMSUNG</v>
      </c>
      <c r="D12" s="29" t="str">
        <f>IF(Tabela6[[#This Row],[Quantidade]]&gt;0,"Entrada","Saída")</f>
        <v>Entrada</v>
      </c>
      <c r="E12" s="29">
        <v>30</v>
      </c>
      <c r="F12" s="30">
        <f>VLOOKUP(Tabela6[[#This Row],[ID]],Tabela2[[#All],[ID Produto]:[Preço Venda]],3,FALSE)*E12</f>
        <v>18000</v>
      </c>
      <c r="G12" s="31">
        <v>45743</v>
      </c>
    </row>
    <row r="13" spans="2:7">
      <c r="B13" s="26">
        <v>4</v>
      </c>
      <c r="C13" s="26" t="str">
        <f>VLOOKUP(B13,Tabela2[[ID Produto]:[Nome do Produto]],2,FALSE)</f>
        <v>Teclado Mecânico Corsair K70 CORSAIR</v>
      </c>
      <c r="D13" s="26" t="str">
        <f>IF(Tabela6[[#This Row],[Quantidade]]&gt;0,"Entrada","Saída")</f>
        <v>Entrada</v>
      </c>
      <c r="E13" s="26">
        <v>20</v>
      </c>
      <c r="F13" s="27">
        <f>VLOOKUP(Tabela6[[#This Row],[ID]],Tabela2[[#All],[ID Produto]:[Preço Venda]],3,FALSE)*E13</f>
        <v>1600</v>
      </c>
      <c r="G13" s="28">
        <v>45743</v>
      </c>
    </row>
    <row r="14" spans="2:7">
      <c r="B14" s="29">
        <v>8</v>
      </c>
      <c r="C14" s="29" t="str">
        <f>VLOOKUP(B14,Tabela2[[ID Produto]:[Nome do Produto]],2,FALSE)</f>
        <v>Telemóvel iPhone 13 APPLE</v>
      </c>
      <c r="D14" s="29" t="str">
        <f>IF(Tabela6[[#This Row],[Quantidade]]&gt;0,"Entrada","Saída")</f>
        <v>Saída</v>
      </c>
      <c r="E14" s="29">
        <v>-15</v>
      </c>
      <c r="F14" s="30">
        <f>VLOOKUP(Tabela6[[#This Row],[ID]],Tabela2[[#All],[ID Produto]:[Preço Venda]],3,FALSE)*E14</f>
        <v>-13140</v>
      </c>
      <c r="G14" s="31">
        <v>45743</v>
      </c>
    </row>
    <row r="15" spans="2:7">
      <c r="B15" s="26">
        <v>2</v>
      </c>
      <c r="C15" s="26" t="str">
        <f>VLOOKUP(B15,Tabela2[[ID Produto]:[Nome do Produto]],2,FALSE)</f>
        <v>Telemóvel Samsung Galaxy S21 SAMSUNG</v>
      </c>
      <c r="D15" s="26" t="str">
        <f>IF(Tabela6[[#This Row],[Quantidade]]&gt;0,"Entrada","Saída")</f>
        <v>Entrada</v>
      </c>
      <c r="E15" s="26">
        <v>20</v>
      </c>
      <c r="F15" s="27">
        <f>VLOOKUP(Tabela6[[#This Row],[ID]],Tabela2[[#All],[ID Produto]:[Preço Venda]],3,FALSE)*E15</f>
        <v>12000</v>
      </c>
      <c r="G15" s="26"/>
    </row>
  </sheetData>
  <dataValidations count="1">
    <dataValidation type="list" allowBlank="1" showInputMessage="1" showErrorMessage="1" sqref="B3:B15">
      <formula1>"1,2,3,4,5,6,7,8"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Funcionários</vt:lpstr>
      <vt:lpstr>Produtos</vt:lpstr>
      <vt:lpstr>Registos</vt:lpstr>
      <vt:lpstr>Receitas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Aluno</cp:lastModifiedBy>
  <dcterms:created xsi:type="dcterms:W3CDTF">2006-09-16T00:00:00Z</dcterms:created>
  <dcterms:modified xsi:type="dcterms:W3CDTF">2025-04-04T12:09:21Z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476461DF279746B49E2926C0F6E43654_12</vt:lpwstr>
  </property>
  <property fmtid="{D5CDD505-2E9C-101B-9397-08002B2CF9AE}" pid="3" name="KSOProductBuildVer">
    <vt:lpwstr>2070-12.2.0.20326</vt:lpwstr>
  </property>
</Properties>
</file>