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tarea9\"/>
    </mc:Choice>
  </mc:AlternateContent>
  <xr:revisionPtr revIDLastSave="0" documentId="13_ncr:1_{40C22624-4942-48F7-B1EA-36616DCF016B}" xr6:coauthVersionLast="47" xr6:coauthVersionMax="47" xr10:uidLastSave="{00000000-0000-0000-0000-000000000000}"/>
  <bookViews>
    <workbookView xWindow="-120" yWindow="-120" windowWidth="20730" windowHeight="11040" xr2:uid="{CBD1E1EA-6298-4D0D-BD66-3C5CA4EC0074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O5" i="1"/>
  <c r="N5" i="1"/>
  <c r="P5" i="2"/>
  <c r="O5" i="2"/>
  <c r="N5" i="2"/>
  <c r="P6" i="3"/>
  <c r="O6" i="3"/>
  <c r="N6" i="3"/>
  <c r="P2" i="3"/>
  <c r="O2" i="3"/>
  <c r="N2" i="3" a="1"/>
  <c r="N2" i="3" s="1"/>
  <c r="N2" i="2"/>
  <c r="N2" i="1"/>
  <c r="P2" i="1"/>
  <c r="O2" i="1"/>
  <c r="P2" i="2"/>
  <c r="O2" i="2"/>
  <c r="M7" i="3"/>
  <c r="L7" i="3"/>
  <c r="M8" i="2"/>
  <c r="L8" i="2"/>
  <c r="M8" i="1"/>
  <c r="L8" i="1"/>
  <c r="J7" i="3"/>
  <c r="J8" i="2"/>
  <c r="J8" i="1"/>
  <c r="G2" i="3"/>
  <c r="D7" i="3"/>
  <c r="J2" i="1"/>
  <c r="D7" i="1"/>
  <c r="G2" i="1" s="1"/>
  <c r="D4" i="2"/>
  <c r="D6" i="2"/>
  <c r="D5" i="2"/>
  <c r="L3" i="3"/>
  <c r="L4" i="3"/>
  <c r="L5" i="3"/>
  <c r="L6" i="3"/>
  <c r="L2" i="3"/>
  <c r="J6" i="3"/>
  <c r="D2" i="3"/>
  <c r="D4" i="3" s="1"/>
  <c r="B2" i="3" a="1"/>
  <c r="B2" i="3" s="1"/>
  <c r="D5" i="3"/>
  <c r="D6" i="3" s="1"/>
  <c r="D3" i="3"/>
  <c r="F2" i="3" s="1"/>
  <c r="F2" i="2"/>
  <c r="B2" i="2" a="1"/>
  <c r="B2" i="2" s="1"/>
  <c r="D7" i="2"/>
  <c r="G2" i="2" s="1"/>
  <c r="D3" i="2"/>
  <c r="D2" i="2"/>
  <c r="D6" i="1"/>
  <c r="F2" i="1"/>
  <c r="B2" i="1" a="1"/>
  <c r="B2" i="1" s="1"/>
  <c r="D4" i="1"/>
  <c r="D5" i="1"/>
  <c r="D2" i="1"/>
  <c r="D3" i="1"/>
  <c r="I2" i="1" l="1"/>
  <c r="L2" i="1"/>
  <c r="M2" i="1" s="1"/>
  <c r="K2" i="1"/>
  <c r="F3" i="3"/>
  <c r="J2" i="3"/>
  <c r="F3" i="2"/>
  <c r="J2" i="2"/>
  <c r="L2" i="2" s="1"/>
  <c r="F3" i="1"/>
  <c r="G3" i="1" s="1"/>
  <c r="F4" i="1" l="1"/>
  <c r="G4" i="1" s="1"/>
  <c r="J3" i="1"/>
  <c r="L3" i="1" s="1"/>
  <c r="M3" i="1" s="1"/>
  <c r="I3" i="1"/>
  <c r="G3" i="3"/>
  <c r="F4" i="3" s="1"/>
  <c r="I2" i="3"/>
  <c r="K2" i="3"/>
  <c r="K2" i="2"/>
  <c r="G3" i="2"/>
  <c r="F4" i="2" s="1"/>
  <c r="I2" i="2"/>
  <c r="K3" i="1" l="1"/>
  <c r="F5" i="1"/>
  <c r="G5" i="1" s="1"/>
  <c r="J4" i="1"/>
  <c r="I4" i="1"/>
  <c r="G4" i="3"/>
  <c r="F5" i="3" s="1"/>
  <c r="J3" i="3"/>
  <c r="K3" i="3" s="1"/>
  <c r="I3" i="3"/>
  <c r="G4" i="2"/>
  <c r="F5" i="2" s="1"/>
  <c r="I3" i="2"/>
  <c r="J3" i="2"/>
  <c r="L3" i="2" s="1"/>
  <c r="J4" i="2" l="1"/>
  <c r="L4" i="2" s="1"/>
  <c r="L4" i="1"/>
  <c r="M4" i="1" s="1"/>
  <c r="K4" i="1"/>
  <c r="F6" i="1"/>
  <c r="G6" i="1" s="1"/>
  <c r="J5" i="1"/>
  <c r="L5" i="1" s="1"/>
  <c r="M5" i="1" s="1"/>
  <c r="I5" i="1"/>
  <c r="J4" i="3"/>
  <c r="K4" i="3" s="1"/>
  <c r="I4" i="3"/>
  <c r="G5" i="3"/>
  <c r="F6" i="3" s="1"/>
  <c r="G5" i="2"/>
  <c r="F6" i="2" s="1"/>
  <c r="J5" i="2"/>
  <c r="L5" i="2" s="1"/>
  <c r="K3" i="2"/>
  <c r="I4" i="2"/>
  <c r="K4" i="2" l="1"/>
  <c r="F7" i="1"/>
  <c r="G7" i="1" s="1"/>
  <c r="J6" i="1"/>
  <c r="L6" i="1" s="1"/>
  <c r="M6" i="1" s="1"/>
  <c r="I6" i="1"/>
  <c r="K5" i="1"/>
  <c r="I5" i="3"/>
  <c r="G6" i="3"/>
  <c r="J5" i="3"/>
  <c r="K5" i="3" s="1"/>
  <c r="K6" i="3" s="1"/>
  <c r="K5" i="2"/>
  <c r="G6" i="2"/>
  <c r="F7" i="2" s="1"/>
  <c r="I5" i="2"/>
  <c r="G7" i="2" l="1"/>
  <c r="I7" i="2" s="1"/>
  <c r="J6" i="2"/>
  <c r="L6" i="2" s="1"/>
  <c r="K6" i="1"/>
  <c r="J7" i="1"/>
  <c r="I7" i="1"/>
  <c r="I6" i="3"/>
  <c r="I6" i="2"/>
  <c r="J7" i="2" l="1"/>
  <c r="K6" i="2"/>
  <c r="L7" i="1"/>
  <c r="M7" i="1" s="1"/>
  <c r="K7" i="1"/>
  <c r="M2" i="2"/>
  <c r="M4" i="2"/>
  <c r="M3" i="2"/>
  <c r="M5" i="2"/>
  <c r="M6" i="2"/>
  <c r="K7" i="2" l="1"/>
  <c r="L7" i="2"/>
  <c r="M7" i="2" s="1"/>
  <c r="M2" i="3"/>
  <c r="M4" i="3"/>
  <c r="M3" i="3"/>
  <c r="M6" i="3"/>
  <c r="M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<sst xmlns="http://schemas.openxmlformats.org/spreadsheetml/2006/main" count="92" uniqueCount="23">
  <si>
    <t>data</t>
  </si>
  <si>
    <t>sorted</t>
  </si>
  <si>
    <t>x</t>
  </si>
  <si>
    <t>fi</t>
  </si>
  <si>
    <t>Fi</t>
  </si>
  <si>
    <t>Fr</t>
  </si>
  <si>
    <t>%</t>
  </si>
  <si>
    <t>max</t>
  </si>
  <si>
    <t>[</t>
  </si>
  <si>
    <t>)</t>
  </si>
  <si>
    <t>min</t>
  </si>
  <si>
    <t>range</t>
  </si>
  <si>
    <t>length</t>
  </si>
  <si>
    <t>interval</t>
  </si>
  <si>
    <t>amplitud</t>
  </si>
  <si>
    <t>]</t>
  </si>
  <si>
    <t>moda</t>
  </si>
  <si>
    <t>media</t>
  </si>
  <si>
    <t>mediana</t>
  </si>
  <si>
    <t>no hay moda</t>
  </si>
  <si>
    <t>Varianza de la muestra</t>
  </si>
  <si>
    <t>Desviación típica de la muestra</t>
  </si>
  <si>
    <t>Coeficiente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</si>
</sst>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" fontId="0" fillId="3" borderId="0" xfId="0" applyNumberFormat="1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6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15</xdr:col>
      <xdr:colOff>712141</xdr:colOff>
      <xdr:row>20</xdr:row>
      <xdr:rowOff>13993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236B0DE-001C-4087-A1BF-E8D2B2C2E036}"/>
            </a:ext>
          </a:extLst>
        </xdr:cNvPr>
        <xdr:cNvSpPr txBox="1"/>
      </xdr:nvSpPr>
      <xdr:spPr>
        <a:xfrm>
          <a:off x="6338241" y="1881481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Estos datos representan las alturas de árboles (en metros) en una parcela agroforestal.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9</xdr:row>
      <xdr:rowOff>9525</xdr:rowOff>
    </xdr:from>
    <xdr:to>
      <xdr:col>13</xdr:col>
      <xdr:colOff>295275</xdr:colOff>
      <xdr:row>19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519D404-EC04-4989-8C41-F5A63B50CBA6}"/>
            </a:ext>
          </a:extLst>
        </xdr:cNvPr>
        <xdr:cNvSpPr txBox="1"/>
      </xdr:nvSpPr>
      <xdr:spPr>
        <a:xfrm>
          <a:off x="4362450" y="1724025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b="0">
              <a:effectLst/>
            </a:rPr>
            <a:t>Datos sobre el diámetro a la altura del pecho (DAP) de árboles en una plantación agroforestal:</a:t>
          </a:r>
          <a:br>
            <a:rPr lang="es-GT">
              <a:effectLst/>
            </a:rPr>
          </a:br>
          <a:endParaRPr lang="es-GT">
            <a:effectLst/>
          </a:endParaRPr>
        </a:p>
        <a:p>
          <a:br>
            <a:rPr lang="es-GT">
              <a:effectLst/>
            </a:rPr>
          </a:br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8</xdr:row>
      <xdr:rowOff>28575</xdr:rowOff>
    </xdr:from>
    <xdr:to>
      <xdr:col>11</xdr:col>
      <xdr:colOff>66675</xdr:colOff>
      <xdr:row>18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FC1E278-42CA-47CF-86B5-20AD9C3820B8}"/>
            </a:ext>
          </a:extLst>
        </xdr:cNvPr>
        <xdr:cNvSpPr txBox="1"/>
      </xdr:nvSpPr>
      <xdr:spPr>
        <a:xfrm>
          <a:off x="2609850" y="1552575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b="0">
              <a:effectLst/>
            </a:rPr>
            <a:t>Datos sobre el rendimiento (en kilogramos) de frutos por planta en una plantación agroforestal:</a:t>
          </a:r>
          <a:br>
            <a:rPr lang="es-GT">
              <a:effectLst/>
            </a:rPr>
          </a:br>
          <a:endParaRPr lang="es-GT">
            <a:effectLst/>
          </a:endParaRPr>
        </a:p>
        <a:p>
          <a:br>
            <a:rPr lang="es-GT">
              <a:effectLst/>
            </a:rPr>
          </a:b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A4A-0FE9-407F-B4BF-AA1F87009B69}">
  <dimension ref="A1:P36"/>
  <sheetViews>
    <sheetView tabSelected="1" zoomScaleNormal="100" workbookViewId="0">
      <selection activeCell="P8" sqref="P8"/>
    </sheetView>
  </sheetViews>
  <sheetFormatPr baseColWidth="10" defaultColWidth="11.42578125" defaultRowHeight="15" x14ac:dyDescent="0.25"/>
  <cols>
    <col min="5" max="5" width="1.5703125" bestFit="1" customWidth="1"/>
    <col min="8" max="8" width="1.7109375" bestFit="1" customWidth="1"/>
  </cols>
  <sheetData>
    <row r="1" spans="1:16" x14ac:dyDescent="0.25">
      <c r="A1" t="s">
        <v>0</v>
      </c>
      <c r="B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18</v>
      </c>
    </row>
    <row r="2" spans="1:16" x14ac:dyDescent="0.25">
      <c r="A2" s="10">
        <v>18.2</v>
      </c>
      <c r="B2" s="6" cm="1">
        <f t="array" ref="B2:B31">_xlfn._xlws.SORT(A2:A31)</f>
        <v>17.399999999999999</v>
      </c>
      <c r="C2" t="s">
        <v>7</v>
      </c>
      <c r="D2" s="9">
        <f>MAX(A2:A31)</f>
        <v>21.7</v>
      </c>
      <c r="E2" t="s">
        <v>8</v>
      </c>
      <c r="F2" s="12">
        <f>D3</f>
        <v>17.399999999999999</v>
      </c>
      <c r="G2" s="12">
        <f>F2+$D$7</f>
        <v>18.127950283305772</v>
      </c>
      <c r="H2" t="s">
        <v>9</v>
      </c>
      <c r="I2" s="2">
        <f>(F2+G2)/2</f>
        <v>17.763975141652885</v>
      </c>
      <c r="J2">
        <f>COUNTIFS($A$2:$A$31, "&gt;="&amp;F2, $A$2:$A$31, "&lt;"&amp;G2)</f>
        <v>7</v>
      </c>
      <c r="K2">
        <f>J2</f>
        <v>7</v>
      </c>
      <c r="L2" s="1">
        <f>J2/$D$5</f>
        <v>0.23333333333333334</v>
      </c>
      <c r="M2" s="1">
        <f>L2*100</f>
        <v>23.333333333333332</v>
      </c>
      <c r="N2">
        <f>MODE(A2:A31)</f>
        <v>20.100000000000001</v>
      </c>
      <c r="O2">
        <f>AVERAGE(A2:A16)</f>
        <v>19.386666666666667</v>
      </c>
      <c r="P2">
        <f>MEDIAN(A2:A16)</f>
        <v>19.5</v>
      </c>
    </row>
    <row r="3" spans="1:16" x14ac:dyDescent="0.25">
      <c r="A3" s="10">
        <v>19.5</v>
      </c>
      <c r="B3">
        <v>17.5</v>
      </c>
      <c r="C3" t="s">
        <v>10</v>
      </c>
      <c r="D3" s="7">
        <f>MIN(A2:A31)</f>
        <v>17.399999999999999</v>
      </c>
      <c r="E3" t="s">
        <v>8</v>
      </c>
      <c r="F3" s="12">
        <f>G2</f>
        <v>18.127950283305772</v>
      </c>
      <c r="G3" s="12">
        <f t="shared" ref="G3:G7" si="0">F3+$D$7</f>
        <v>18.855900566611545</v>
      </c>
      <c r="H3" t="s">
        <v>9</v>
      </c>
      <c r="I3" s="2">
        <f t="shared" ref="I3:I7" si="1">(F3+G3)/2</f>
        <v>18.491925424958659</v>
      </c>
      <c r="J3">
        <f t="shared" ref="J3:J6" si="2">COUNTIFS($A$2:$A$31, "&gt;="&amp;F3, $A$2:$A$31, "&lt;"&amp;G3)</f>
        <v>3</v>
      </c>
      <c r="K3">
        <f>K2+J3</f>
        <v>10</v>
      </c>
      <c r="L3" s="1">
        <f t="shared" ref="L3:L8" si="3">J3/$D$5</f>
        <v>0.1</v>
      </c>
      <c r="M3" s="1">
        <f t="shared" ref="M3:M8" si="4">L3*100</f>
        <v>10</v>
      </c>
    </row>
    <row r="4" spans="1:16" x14ac:dyDescent="0.25">
      <c r="A4" s="10">
        <v>21.3</v>
      </c>
      <c r="B4">
        <v>17.600000000000001</v>
      </c>
      <c r="C4" s="1" t="s">
        <v>11</v>
      </c>
      <c r="D4" s="1">
        <f>D2-D3</f>
        <v>4.3000000000000007</v>
      </c>
      <c r="E4" t="s">
        <v>8</v>
      </c>
      <c r="F4" s="12">
        <f t="shared" ref="F4:F7" si="5">G3</f>
        <v>18.855900566611545</v>
      </c>
      <c r="G4" s="12">
        <f t="shared" si="0"/>
        <v>19.583850849917319</v>
      </c>
      <c r="H4" t="s">
        <v>9</v>
      </c>
      <c r="I4" s="2">
        <f t="shared" si="1"/>
        <v>19.219875708264432</v>
      </c>
      <c r="J4">
        <f t="shared" si="2"/>
        <v>5</v>
      </c>
      <c r="K4">
        <f t="shared" ref="K4:K7" si="6">K3+J4</f>
        <v>15</v>
      </c>
      <c r="L4" s="1">
        <f t="shared" si="3"/>
        <v>0.16666666666666666</v>
      </c>
      <c r="M4" s="1">
        <f t="shared" si="4"/>
        <v>16.666666666666664</v>
      </c>
      <c r="N4" t="s">
        <v>20</v>
      </c>
      <c r="O4" t="s">
        <v>21</v>
      </c>
      <c r="P4" t="s">
        <v>22</v>
      </c>
    </row>
    <row r="5" spans="1:16" x14ac:dyDescent="0.25">
      <c r="A5" s="10">
        <v>17.8</v>
      </c>
      <c r="B5">
        <v>17.7</v>
      </c>
      <c r="C5" t="s">
        <v>12</v>
      </c>
      <c r="D5" s="11">
        <f>COUNT(A2:A31)</f>
        <v>30</v>
      </c>
      <c r="E5" t="s">
        <v>8</v>
      </c>
      <c r="F5" s="12">
        <f t="shared" si="5"/>
        <v>19.583850849917319</v>
      </c>
      <c r="G5" s="12">
        <f t="shared" si="0"/>
        <v>20.311801133223092</v>
      </c>
      <c r="H5" t="s">
        <v>9</v>
      </c>
      <c r="I5" s="2">
        <f t="shared" si="1"/>
        <v>19.947825991570205</v>
      </c>
      <c r="J5">
        <f t="shared" si="2"/>
        <v>6</v>
      </c>
      <c r="K5">
        <f t="shared" si="6"/>
        <v>21</v>
      </c>
      <c r="L5" s="1">
        <f t="shared" si="3"/>
        <v>0.2</v>
      </c>
      <c r="M5" s="1">
        <f t="shared" si="4"/>
        <v>20</v>
      </c>
      <c r="N5">
        <f>_xlfn.VAR.S(A:A)</f>
        <v>1.8349885057471274</v>
      </c>
      <c r="O5">
        <f>_xlfn.STDEV.S(A:A)</f>
        <v>1.3546174758016107</v>
      </c>
      <c r="P5">
        <f>(_xlfn.STDEV.S(A:A) / AVERAGE(A:A)) * 100</f>
        <v>6.9420096129225008</v>
      </c>
    </row>
    <row r="6" spans="1:16" x14ac:dyDescent="0.25">
      <c r="A6" s="10">
        <v>20.100000000000001</v>
      </c>
      <c r="B6">
        <v>17.8</v>
      </c>
      <c r="C6" t="s">
        <v>13</v>
      </c>
      <c r="D6" s="4">
        <f>1+3.322 *LOG10(D5)</f>
        <v>5.9069968081787181</v>
      </c>
      <c r="E6" t="s">
        <v>8</v>
      </c>
      <c r="F6" s="12">
        <f t="shared" si="5"/>
        <v>20.311801133223092</v>
      </c>
      <c r="G6" s="12">
        <f t="shared" si="0"/>
        <v>21.039751416528865</v>
      </c>
      <c r="H6" t="s">
        <v>9</v>
      </c>
      <c r="I6" s="2">
        <f t="shared" si="1"/>
        <v>20.675776274875979</v>
      </c>
      <c r="J6">
        <f t="shared" si="2"/>
        <v>5</v>
      </c>
      <c r="K6">
        <f t="shared" si="6"/>
        <v>26</v>
      </c>
      <c r="L6" s="1">
        <f t="shared" si="3"/>
        <v>0.16666666666666666</v>
      </c>
      <c r="M6" s="1">
        <f t="shared" si="4"/>
        <v>16.666666666666664</v>
      </c>
    </row>
    <row r="7" spans="1:16" x14ac:dyDescent="0.25">
      <c r="A7" s="10">
        <v>18.7</v>
      </c>
      <c r="B7">
        <v>17.899999999999999</v>
      </c>
      <c r="C7" t="s">
        <v>14</v>
      </c>
      <c r="D7" s="2">
        <f>D4/D6</f>
        <v>0.72795028330577405</v>
      </c>
      <c r="E7" t="s">
        <v>8</v>
      </c>
      <c r="F7" s="12">
        <f t="shared" si="5"/>
        <v>21.039751416528865</v>
      </c>
      <c r="G7" s="12">
        <f t="shared" si="0"/>
        <v>21.767701699834639</v>
      </c>
      <c r="H7" t="s">
        <v>15</v>
      </c>
      <c r="I7" s="2">
        <f t="shared" si="1"/>
        <v>21.403726558181752</v>
      </c>
      <c r="J7">
        <f>COUNTIFS($A$2:$A$31, "&gt;="&amp;F7, $A$2:$A$31, "&lt;="&amp;G7)</f>
        <v>4</v>
      </c>
      <c r="K7">
        <f t="shared" si="6"/>
        <v>30</v>
      </c>
      <c r="L7" s="1">
        <f t="shared" si="3"/>
        <v>0.13333333333333333</v>
      </c>
      <c r="M7" s="1">
        <f t="shared" si="4"/>
        <v>13.333333333333334</v>
      </c>
    </row>
    <row r="8" spans="1:16" x14ac:dyDescent="0.25">
      <c r="A8" s="10">
        <v>21.5</v>
      </c>
      <c r="B8">
        <v>18</v>
      </c>
      <c r="F8" s="1"/>
      <c r="G8" s="1"/>
      <c r="I8" s="2"/>
      <c r="J8">
        <f>SUM(J2:J7)</f>
        <v>30</v>
      </c>
      <c r="L8" s="1">
        <f>SUM(L2:L7)</f>
        <v>0.99999999999999989</v>
      </c>
      <c r="M8" s="1">
        <f>SUM(M2:M7)</f>
        <v>99.999999999999986</v>
      </c>
    </row>
    <row r="9" spans="1:16" x14ac:dyDescent="0.25">
      <c r="A9" s="10">
        <v>17.399999999999999</v>
      </c>
      <c r="B9">
        <v>18.2</v>
      </c>
      <c r="F9" s="1"/>
      <c r="G9" s="1"/>
      <c r="I9" s="2"/>
    </row>
    <row r="10" spans="1:16" x14ac:dyDescent="0.25">
      <c r="A10" s="10">
        <v>20.6</v>
      </c>
      <c r="B10">
        <v>18.3</v>
      </c>
      <c r="F10" s="1"/>
      <c r="G10" s="1"/>
      <c r="I10" s="2"/>
    </row>
    <row r="11" spans="1:16" x14ac:dyDescent="0.25">
      <c r="A11" s="10">
        <v>19.8</v>
      </c>
      <c r="B11">
        <v>18.7</v>
      </c>
      <c r="F11" s="1"/>
      <c r="G11" s="1"/>
      <c r="I11" s="2"/>
    </row>
    <row r="12" spans="1:16" x14ac:dyDescent="0.25">
      <c r="A12" s="10">
        <v>18</v>
      </c>
      <c r="B12">
        <v>19</v>
      </c>
      <c r="F12" s="1"/>
      <c r="G12" s="1"/>
      <c r="I12" s="2"/>
    </row>
    <row r="13" spans="1:16" x14ac:dyDescent="0.25">
      <c r="A13" s="10">
        <v>17.899999999999999</v>
      </c>
      <c r="B13">
        <v>19.100000000000001</v>
      </c>
      <c r="F13" s="1"/>
      <c r="G13" s="1"/>
      <c r="I13" s="2"/>
    </row>
    <row r="14" spans="1:16" x14ac:dyDescent="0.25">
      <c r="A14" s="10">
        <v>19.2</v>
      </c>
      <c r="B14">
        <v>19.2</v>
      </c>
      <c r="F14" s="1"/>
      <c r="G14" s="1"/>
      <c r="I14" s="2"/>
    </row>
    <row r="15" spans="1:16" x14ac:dyDescent="0.25">
      <c r="A15" s="10">
        <v>20</v>
      </c>
      <c r="B15">
        <v>19.399999999999999</v>
      </c>
      <c r="F15" s="1"/>
      <c r="G15" s="1"/>
      <c r="I15" s="2"/>
    </row>
    <row r="16" spans="1:16" x14ac:dyDescent="0.25">
      <c r="A16" s="10">
        <v>20.8</v>
      </c>
      <c r="B16">
        <v>19.5</v>
      </c>
      <c r="C16" s="1"/>
      <c r="F16" s="1"/>
      <c r="G16" s="1"/>
      <c r="I16" s="2"/>
    </row>
    <row r="17" spans="1:9" x14ac:dyDescent="0.25">
      <c r="A17" s="11">
        <v>21.7</v>
      </c>
      <c r="B17">
        <v>19.8</v>
      </c>
      <c r="F17" s="1"/>
      <c r="G17" s="1"/>
      <c r="I17" s="2"/>
    </row>
    <row r="18" spans="1:9" x14ac:dyDescent="0.25">
      <c r="A18" s="11">
        <v>17.600000000000001</v>
      </c>
      <c r="B18">
        <v>20</v>
      </c>
      <c r="F18" s="1"/>
      <c r="G18" s="1"/>
      <c r="I18" s="2"/>
    </row>
    <row r="19" spans="1:9" x14ac:dyDescent="0.25">
      <c r="A19" s="11">
        <v>19.100000000000001</v>
      </c>
      <c r="B19">
        <v>20.100000000000001</v>
      </c>
      <c r="F19" s="1"/>
      <c r="I19" s="2"/>
    </row>
    <row r="20" spans="1:9" x14ac:dyDescent="0.25">
      <c r="A20" s="11">
        <v>20.3</v>
      </c>
      <c r="B20">
        <v>20.100000000000001</v>
      </c>
      <c r="I20" s="2"/>
    </row>
    <row r="21" spans="1:9" x14ac:dyDescent="0.25">
      <c r="A21" s="11">
        <v>20.9</v>
      </c>
      <c r="B21">
        <v>20.2</v>
      </c>
      <c r="I21" s="2"/>
    </row>
    <row r="22" spans="1:9" x14ac:dyDescent="0.25">
      <c r="A22" s="11">
        <v>18.3</v>
      </c>
      <c r="B22">
        <v>20.3</v>
      </c>
      <c r="I22" s="2"/>
    </row>
    <row r="23" spans="1:9" x14ac:dyDescent="0.25">
      <c r="A23" s="11">
        <v>17.7</v>
      </c>
      <c r="B23">
        <v>20.5</v>
      </c>
      <c r="I23" s="2"/>
    </row>
    <row r="24" spans="1:9" x14ac:dyDescent="0.25">
      <c r="A24" s="11">
        <v>19.399999999999999</v>
      </c>
      <c r="B24">
        <v>20.6</v>
      </c>
      <c r="I24" s="2"/>
    </row>
    <row r="25" spans="1:9" x14ac:dyDescent="0.25">
      <c r="A25" s="11">
        <v>20.100000000000001</v>
      </c>
      <c r="B25">
        <v>20.7</v>
      </c>
      <c r="I25" s="2"/>
    </row>
    <row r="26" spans="1:9" x14ac:dyDescent="0.25">
      <c r="A26" s="11">
        <v>20.7</v>
      </c>
      <c r="B26">
        <v>20.8</v>
      </c>
      <c r="I26" s="2"/>
    </row>
    <row r="27" spans="1:9" x14ac:dyDescent="0.25">
      <c r="A27" s="11">
        <v>21.6</v>
      </c>
      <c r="B27">
        <v>20.9</v>
      </c>
      <c r="I27" s="2"/>
    </row>
    <row r="28" spans="1:9" x14ac:dyDescent="0.25">
      <c r="A28" s="11">
        <v>17.5</v>
      </c>
      <c r="B28">
        <v>21.3</v>
      </c>
      <c r="I28" s="2"/>
    </row>
    <row r="29" spans="1:9" x14ac:dyDescent="0.25">
      <c r="A29" s="11">
        <v>19</v>
      </c>
      <c r="B29">
        <v>21.5</v>
      </c>
      <c r="I29" s="2"/>
    </row>
    <row r="30" spans="1:9" x14ac:dyDescent="0.25">
      <c r="A30" s="11">
        <v>20.2</v>
      </c>
      <c r="B30">
        <v>21.6</v>
      </c>
      <c r="I30" s="2"/>
    </row>
    <row r="31" spans="1:9" x14ac:dyDescent="0.25">
      <c r="A31" s="11">
        <v>20.5</v>
      </c>
      <c r="B31" s="8">
        <v>21.7</v>
      </c>
      <c r="I31" s="2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9056-1444-486F-9AC0-0244DB87E8AB}">
  <dimension ref="A1:P21"/>
  <sheetViews>
    <sheetView zoomScaleNormal="100" workbookViewId="0">
      <selection activeCell="N4" sqref="N4:P5"/>
    </sheetView>
  </sheetViews>
  <sheetFormatPr baseColWidth="10" defaultColWidth="11.42578125" defaultRowHeight="15" x14ac:dyDescent="0.25"/>
  <cols>
    <col min="5" max="5" width="1.5703125" bestFit="1" customWidth="1"/>
    <col min="8" max="8" width="1.7109375" bestFit="1" customWidth="1"/>
  </cols>
  <sheetData>
    <row r="1" spans="1:16" x14ac:dyDescent="0.25">
      <c r="A1" t="s">
        <v>0</v>
      </c>
      <c r="B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18</v>
      </c>
    </row>
    <row r="2" spans="1:16" x14ac:dyDescent="0.25">
      <c r="A2" s="11">
        <v>75</v>
      </c>
      <c r="B2" s="8" cm="1">
        <f t="array" ref="B2:B21">_xlfn._xlws.SORT(A2:A21)</f>
        <v>67</v>
      </c>
      <c r="C2" t="s">
        <v>7</v>
      </c>
      <c r="D2" s="9">
        <f>MAX(A2:A31)</f>
        <v>84</v>
      </c>
      <c r="E2" t="s">
        <v>8</v>
      </c>
      <c r="F2" s="3">
        <f>D3</f>
        <v>67</v>
      </c>
      <c r="G2" s="5">
        <f>F2+$D$7</f>
        <v>70.194274869976979</v>
      </c>
      <c r="H2" t="s">
        <v>9</v>
      </c>
      <c r="I2" s="2">
        <f>(F2+G2)/2</f>
        <v>68.597137434988497</v>
      </c>
      <c r="J2">
        <f>COUNTIFS($A$2:$A$31, "&gt;="&amp;F2, $A$2:$A$31, "&lt;"&amp;G2)</f>
        <v>4</v>
      </c>
      <c r="K2">
        <f>J2</f>
        <v>4</v>
      </c>
      <c r="L2" s="1">
        <f>J2/$D$5</f>
        <v>0.2</v>
      </c>
      <c r="M2" s="1">
        <f>L2*100</f>
        <v>20</v>
      </c>
      <c r="N2">
        <f>MODE(A2:A31)</f>
        <v>75</v>
      </c>
      <c r="O2">
        <f>AVERAGE(A2:A16)</f>
        <v>76</v>
      </c>
      <c r="P2">
        <f>MEDIAN(A2:A16)</f>
        <v>76</v>
      </c>
    </row>
    <row r="3" spans="1:16" x14ac:dyDescent="0.25">
      <c r="A3" s="11">
        <v>82</v>
      </c>
      <c r="B3">
        <v>68</v>
      </c>
      <c r="C3" t="s">
        <v>10</v>
      </c>
      <c r="D3" s="7">
        <f>MIN(A2:A31)</f>
        <v>67</v>
      </c>
      <c r="E3" t="s">
        <v>8</v>
      </c>
      <c r="F3" s="5">
        <f>G2</f>
        <v>70.194274869976979</v>
      </c>
      <c r="G3" s="5">
        <f t="shared" ref="G2:G7" si="0">F3+$D$7</f>
        <v>73.388549739953959</v>
      </c>
      <c r="H3" t="s">
        <v>9</v>
      </c>
      <c r="I3" s="2">
        <f t="shared" ref="I3:I7" si="1">(F3+G3)/2</f>
        <v>71.791412304965462</v>
      </c>
      <c r="J3">
        <f t="shared" ref="J3:J6" si="2">COUNTIFS($A$2:$A$31, "&gt;="&amp;F3, $A$2:$A$31, "&lt;"&amp;G3)</f>
        <v>4</v>
      </c>
      <c r="K3">
        <f>K2+J3</f>
        <v>8</v>
      </c>
      <c r="L3" s="1">
        <f t="shared" ref="L3:L8" si="3">J3/$D$5</f>
        <v>0.2</v>
      </c>
      <c r="M3" s="1">
        <f t="shared" ref="M3:M8" si="4">L3*100</f>
        <v>20</v>
      </c>
    </row>
    <row r="4" spans="1:16" x14ac:dyDescent="0.25">
      <c r="A4" s="11">
        <v>68</v>
      </c>
      <c r="B4">
        <v>69</v>
      </c>
      <c r="C4" s="1" t="s">
        <v>11</v>
      </c>
      <c r="D4" s="1">
        <f>D2-D3</f>
        <v>17</v>
      </c>
      <c r="E4" t="s">
        <v>8</v>
      </c>
      <c r="F4" s="5">
        <f t="shared" ref="F4:F7" si="5">G3</f>
        <v>73.388549739953959</v>
      </c>
      <c r="G4" s="5">
        <f t="shared" si="0"/>
        <v>76.582824609930938</v>
      </c>
      <c r="H4" t="s">
        <v>9</v>
      </c>
      <c r="I4" s="2">
        <f t="shared" si="1"/>
        <v>74.985687174942456</v>
      </c>
      <c r="J4">
        <f t="shared" si="2"/>
        <v>4</v>
      </c>
      <c r="K4">
        <f t="shared" ref="K4:K7" si="6">K3+J4</f>
        <v>12</v>
      </c>
      <c r="L4" s="1">
        <f t="shared" si="3"/>
        <v>0.2</v>
      </c>
      <c r="M4" s="1">
        <f t="shared" si="4"/>
        <v>20</v>
      </c>
      <c r="N4" t="s">
        <v>20</v>
      </c>
      <c r="O4" t="s">
        <v>21</v>
      </c>
      <c r="P4" t="s">
        <v>22</v>
      </c>
    </row>
    <row r="5" spans="1:16" x14ac:dyDescent="0.25">
      <c r="A5" s="11">
        <v>79</v>
      </c>
      <c r="B5">
        <v>70</v>
      </c>
      <c r="C5" t="s">
        <v>12</v>
      </c>
      <c r="D5" s="11">
        <f>COUNT(A2:A31)</f>
        <v>20</v>
      </c>
      <c r="E5" t="s">
        <v>8</v>
      </c>
      <c r="F5" s="5">
        <f t="shared" si="5"/>
        <v>76.582824609930938</v>
      </c>
      <c r="G5" s="5">
        <f t="shared" si="0"/>
        <v>79.777099479907918</v>
      </c>
      <c r="H5" t="s">
        <v>9</v>
      </c>
      <c r="I5" s="2">
        <f t="shared" si="1"/>
        <v>78.179962044919421</v>
      </c>
      <c r="J5">
        <f t="shared" si="2"/>
        <v>3</v>
      </c>
      <c r="K5">
        <f t="shared" si="6"/>
        <v>15</v>
      </c>
      <c r="L5" s="1">
        <f t="shared" si="3"/>
        <v>0.15</v>
      </c>
      <c r="M5" s="1">
        <f t="shared" si="4"/>
        <v>15</v>
      </c>
      <c r="N5">
        <f>_xlfn.VAR.S(A:A)</f>
        <v>26.11578947368421</v>
      </c>
      <c r="O5">
        <f>_xlfn.STDEV.S(A:A)</f>
        <v>5.1103609925018221</v>
      </c>
      <c r="P5">
        <f>(_xlfn.STDEV.S(A:A) / AVERAGE(A:A)) * 100</f>
        <v>6.7866679847301752</v>
      </c>
    </row>
    <row r="6" spans="1:16" x14ac:dyDescent="0.25">
      <c r="A6" s="11">
        <v>71</v>
      </c>
      <c r="B6">
        <v>71</v>
      </c>
      <c r="C6" t="s">
        <v>13</v>
      </c>
      <c r="D6" s="4">
        <f>1+3.322 *LOG10(D5)</f>
        <v>5.3220216455957461</v>
      </c>
      <c r="E6" t="s">
        <v>8</v>
      </c>
      <c r="F6" s="5">
        <f t="shared" si="5"/>
        <v>79.777099479907918</v>
      </c>
      <c r="G6" s="5">
        <f t="shared" si="0"/>
        <v>82.971374349884897</v>
      </c>
      <c r="H6" t="s">
        <v>9</v>
      </c>
      <c r="I6" s="2">
        <f t="shared" si="1"/>
        <v>81.374236914896414</v>
      </c>
      <c r="J6">
        <f t="shared" si="2"/>
        <v>3</v>
      </c>
      <c r="K6">
        <f t="shared" si="6"/>
        <v>18</v>
      </c>
      <c r="L6" s="1">
        <f t="shared" si="3"/>
        <v>0.15</v>
      </c>
      <c r="M6" s="1">
        <f t="shared" si="4"/>
        <v>15</v>
      </c>
    </row>
    <row r="7" spans="1:16" x14ac:dyDescent="0.25">
      <c r="A7" s="11">
        <v>84</v>
      </c>
      <c r="B7">
        <v>72</v>
      </c>
      <c r="C7" t="s">
        <v>14</v>
      </c>
      <c r="D7" s="2">
        <f>D4/D6</f>
        <v>3.1942748699769754</v>
      </c>
      <c r="E7" t="s">
        <v>8</v>
      </c>
      <c r="F7" s="5">
        <f t="shared" si="5"/>
        <v>82.971374349884897</v>
      </c>
      <c r="G7" s="5">
        <f t="shared" si="0"/>
        <v>86.165649219861876</v>
      </c>
      <c r="H7" t="s">
        <v>15</v>
      </c>
      <c r="I7" s="2">
        <f t="shared" si="1"/>
        <v>84.56851178487338</v>
      </c>
      <c r="J7">
        <f>COUNTIFS($A$2:$A$31, "&gt;="&amp;F7, $A$2:$A$31, "&lt;="&amp;G7)</f>
        <v>2</v>
      </c>
      <c r="K7">
        <f t="shared" si="6"/>
        <v>20</v>
      </c>
      <c r="L7" s="1">
        <f t="shared" si="3"/>
        <v>0.1</v>
      </c>
      <c r="M7" s="1">
        <f t="shared" si="4"/>
        <v>10</v>
      </c>
    </row>
    <row r="8" spans="1:16" x14ac:dyDescent="0.25">
      <c r="A8" s="11">
        <v>73</v>
      </c>
      <c r="B8">
        <v>72</v>
      </c>
      <c r="F8" s="1"/>
      <c r="G8" s="1"/>
      <c r="I8" s="2"/>
      <c r="J8">
        <f>SUM(J2:J7)</f>
        <v>20</v>
      </c>
      <c r="L8" s="1">
        <f>SUM(L2:L7)</f>
        <v>1.0000000000000002</v>
      </c>
      <c r="M8" s="1">
        <f>SUM(M2:M7)</f>
        <v>100</v>
      </c>
    </row>
    <row r="9" spans="1:16" x14ac:dyDescent="0.25">
      <c r="A9" s="11">
        <v>77</v>
      </c>
      <c r="B9">
        <v>73</v>
      </c>
    </row>
    <row r="10" spans="1:16" x14ac:dyDescent="0.25">
      <c r="A10" s="11">
        <v>70</v>
      </c>
      <c r="B10">
        <v>74</v>
      </c>
    </row>
    <row r="11" spans="1:16" x14ac:dyDescent="0.25">
      <c r="A11" s="11">
        <v>81</v>
      </c>
      <c r="B11">
        <v>75</v>
      </c>
    </row>
    <row r="12" spans="1:16" x14ac:dyDescent="0.25">
      <c r="A12" s="11">
        <v>76</v>
      </c>
      <c r="B12">
        <v>75</v>
      </c>
    </row>
    <row r="13" spans="1:16" x14ac:dyDescent="0.25">
      <c r="A13" s="11">
        <v>72</v>
      </c>
      <c r="B13">
        <v>76</v>
      </c>
    </row>
    <row r="14" spans="1:16" x14ac:dyDescent="0.25">
      <c r="A14" s="11">
        <v>80</v>
      </c>
      <c r="B14">
        <v>77</v>
      </c>
    </row>
    <row r="15" spans="1:16" x14ac:dyDescent="0.25">
      <c r="A15" s="11">
        <v>74</v>
      </c>
      <c r="B15">
        <v>78</v>
      </c>
    </row>
    <row r="16" spans="1:16" x14ac:dyDescent="0.25">
      <c r="A16" s="11">
        <v>78</v>
      </c>
      <c r="B16">
        <v>79</v>
      </c>
    </row>
    <row r="17" spans="1:2" x14ac:dyDescent="0.25">
      <c r="A17" s="11">
        <v>69</v>
      </c>
      <c r="B17">
        <v>80</v>
      </c>
    </row>
    <row r="18" spans="1:2" x14ac:dyDescent="0.25">
      <c r="A18" s="11">
        <v>83</v>
      </c>
      <c r="B18">
        <v>81</v>
      </c>
    </row>
    <row r="19" spans="1:2" x14ac:dyDescent="0.25">
      <c r="A19" s="11">
        <v>67</v>
      </c>
      <c r="B19">
        <v>82</v>
      </c>
    </row>
    <row r="20" spans="1:2" x14ac:dyDescent="0.25">
      <c r="A20" s="11">
        <v>72</v>
      </c>
      <c r="B20">
        <v>83</v>
      </c>
    </row>
    <row r="21" spans="1:2" x14ac:dyDescent="0.25">
      <c r="A21" s="11">
        <v>75</v>
      </c>
      <c r="B21" s="6">
        <v>84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A6D-4CC8-47C0-9BFF-CFBD5401CE91}">
  <dimension ref="A1:P16"/>
  <sheetViews>
    <sheetView workbookViewId="0">
      <selection activeCell="N5" sqref="N5:P6"/>
    </sheetView>
  </sheetViews>
  <sheetFormatPr baseColWidth="10" defaultColWidth="11.42578125" defaultRowHeight="15" x14ac:dyDescent="0.25"/>
  <cols>
    <col min="5" max="5" width="1.5703125" bestFit="1" customWidth="1"/>
    <col min="8" max="8" width="1.7109375" bestFit="1" customWidth="1"/>
  </cols>
  <sheetData>
    <row r="1" spans="1:16" x14ac:dyDescent="0.25">
      <c r="A1" t="s">
        <v>0</v>
      </c>
      <c r="B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18</v>
      </c>
    </row>
    <row r="2" spans="1:16" x14ac:dyDescent="0.25">
      <c r="A2" s="1">
        <v>8.1999999999999993</v>
      </c>
      <c r="B2" cm="1">
        <f t="array" ref="B2:B16">_xlfn._xlws.SORT(A2:A16)</f>
        <v>6.7</v>
      </c>
      <c r="C2" t="s">
        <v>7</v>
      </c>
      <c r="D2" s="9">
        <f>MAX(A3:A31)</f>
        <v>8.3000000000000007</v>
      </c>
      <c r="E2" t="s">
        <v>8</v>
      </c>
      <c r="F2" s="3">
        <f>D3</f>
        <v>6.7</v>
      </c>
      <c r="G2" s="5">
        <f>F2+$D$7</f>
        <v>7.0328176507908076</v>
      </c>
      <c r="H2" t="s">
        <v>9</v>
      </c>
      <c r="I2" s="2">
        <f>(F2+G2)/2</f>
        <v>6.8664088253954034</v>
      </c>
      <c r="J2">
        <f>COUNTIFS($A$3:$A$31, "&gt;="&amp;F2, $A$3:$A$31, "&lt;"&amp;G2)</f>
        <v>4</v>
      </c>
      <c r="K2">
        <f>J2</f>
        <v>4</v>
      </c>
      <c r="L2" s="1">
        <f>J2/$D$5</f>
        <v>0.2857142857142857</v>
      </c>
      <c r="M2" s="1">
        <f>L2*100</f>
        <v>28.571428571428569</v>
      </c>
      <c r="N2" t="e" cm="1">
        <f t="array" ref="N2">_xlfn.MODE.MULT(A:A)</f>
        <v>#N/A</v>
      </c>
      <c r="O2">
        <f>AVERAGE(A:A)</f>
        <v>7.5133333333333336</v>
      </c>
      <c r="P2">
        <f>MEDIAN(A:A)</f>
        <v>7.5</v>
      </c>
    </row>
    <row r="3" spans="1:16" x14ac:dyDescent="0.25">
      <c r="A3" s="1">
        <v>7.5</v>
      </c>
      <c r="B3">
        <v>6.8</v>
      </c>
      <c r="C3" t="s">
        <v>10</v>
      </c>
      <c r="D3" s="7">
        <f>MIN(A3:A31)</f>
        <v>6.7</v>
      </c>
      <c r="E3" t="s">
        <v>8</v>
      </c>
      <c r="F3" s="5">
        <f>G2</f>
        <v>7.0328176507908076</v>
      </c>
      <c r="G3" s="5">
        <f>F3+$D$7</f>
        <v>7.3656353015816149</v>
      </c>
      <c r="H3" t="s">
        <v>9</v>
      </c>
      <c r="I3" s="2">
        <f t="shared" ref="I3:I6" si="0">(F3+G3)/2</f>
        <v>7.1992264761862117</v>
      </c>
      <c r="J3">
        <f>COUNTIFS($A$3:$A$31, "&gt;="&amp;F3, $A$3:$A$31, "&lt;"&amp;G3)</f>
        <v>2</v>
      </c>
      <c r="K3">
        <f>K2+J3</f>
        <v>6</v>
      </c>
      <c r="L3" s="1">
        <f t="shared" ref="L3:L7" si="1">J3/$D$5</f>
        <v>0.14285714285714285</v>
      </c>
      <c r="M3" s="1">
        <f t="shared" ref="M3:M7" si="2">L3*100</f>
        <v>14.285714285714285</v>
      </c>
      <c r="N3" t="s">
        <v>19</v>
      </c>
    </row>
    <row r="4" spans="1:16" x14ac:dyDescent="0.25">
      <c r="A4" s="1">
        <v>6.8</v>
      </c>
      <c r="B4">
        <v>6.9</v>
      </c>
      <c r="C4" s="1" t="s">
        <v>11</v>
      </c>
      <c r="D4" s="1">
        <f>D2-D3</f>
        <v>1.6000000000000005</v>
      </c>
      <c r="E4" t="s">
        <v>8</v>
      </c>
      <c r="F4" s="5">
        <f t="shared" ref="F4:F6" si="3">G3</f>
        <v>7.3656353015816149</v>
      </c>
      <c r="G4" s="5">
        <f>F4+$D$7</f>
        <v>7.6984529523724223</v>
      </c>
      <c r="H4" t="s">
        <v>9</v>
      </c>
      <c r="I4" s="2">
        <f t="shared" si="0"/>
        <v>7.5320441269770182</v>
      </c>
      <c r="J4">
        <f>COUNTIFS($A$3:$A$31, "&gt;="&amp;F4, $A$3:$A$31, "&lt;"&amp;G4)</f>
        <v>3</v>
      </c>
      <c r="K4">
        <f t="shared" ref="K4:K6" si="4">K3+J4</f>
        <v>9</v>
      </c>
      <c r="L4" s="1">
        <f t="shared" si="1"/>
        <v>0.21428571428571427</v>
      </c>
      <c r="M4" s="1">
        <f t="shared" si="2"/>
        <v>21.428571428571427</v>
      </c>
    </row>
    <row r="5" spans="1:16" x14ac:dyDescent="0.25">
      <c r="A5" s="1">
        <v>8</v>
      </c>
      <c r="B5">
        <v>7</v>
      </c>
      <c r="C5" t="s">
        <v>12</v>
      </c>
      <c r="D5" s="11">
        <f>COUNT(A3:A31)</f>
        <v>14</v>
      </c>
      <c r="E5" t="s">
        <v>8</v>
      </c>
      <c r="F5" s="5">
        <f t="shared" si="3"/>
        <v>7.6984529523724223</v>
      </c>
      <c r="G5" s="5">
        <f>F5+$D$7</f>
        <v>8.0312706031632288</v>
      </c>
      <c r="H5" t="s">
        <v>9</v>
      </c>
      <c r="I5" s="2">
        <f t="shared" si="0"/>
        <v>7.8648617777678256</v>
      </c>
      <c r="J5">
        <f>COUNTIFS($A$3:$A$31, "&gt;="&amp;F5, $A$3:$A$31, "&lt;"&amp;G5)</f>
        <v>3</v>
      </c>
      <c r="K5">
        <f t="shared" si="4"/>
        <v>12</v>
      </c>
      <c r="L5" s="1">
        <f t="shared" si="1"/>
        <v>0.21428571428571427</v>
      </c>
      <c r="M5" s="1">
        <f t="shared" si="2"/>
        <v>21.428571428571427</v>
      </c>
      <c r="N5" t="s">
        <v>20</v>
      </c>
      <c r="O5" t="s">
        <v>21</v>
      </c>
      <c r="P5" t="s">
        <v>22</v>
      </c>
    </row>
    <row r="6" spans="1:16" x14ac:dyDescent="0.25">
      <c r="A6" s="1">
        <v>7.9</v>
      </c>
      <c r="B6">
        <v>7.2</v>
      </c>
      <c r="C6" t="s">
        <v>13</v>
      </c>
      <c r="D6" s="4">
        <f>1+3.322 *LOG10(D5)</f>
        <v>4.8074373345231063</v>
      </c>
      <c r="E6" t="s">
        <v>8</v>
      </c>
      <c r="F6" s="5">
        <f t="shared" si="3"/>
        <v>8.0312706031632288</v>
      </c>
      <c r="G6" s="5">
        <f>F6+$D$7</f>
        <v>8.3640882539540353</v>
      </c>
      <c r="H6" t="s">
        <v>15</v>
      </c>
      <c r="I6" s="2">
        <f t="shared" si="0"/>
        <v>8.197679428558633</v>
      </c>
      <c r="J6">
        <f>COUNTIFS($A$3:$A$31, "&gt;="&amp;F6, $A$3:$A$31, "&lt;="&amp;G6)</f>
        <v>2</v>
      </c>
      <c r="K6">
        <f t="shared" si="4"/>
        <v>14</v>
      </c>
      <c r="L6" s="1">
        <f t="shared" si="1"/>
        <v>0.14285714285714285</v>
      </c>
      <c r="M6" s="1">
        <f t="shared" si="2"/>
        <v>14.285714285714285</v>
      </c>
      <c r="N6">
        <f>_xlfn.VAR.S(A:A)</f>
        <v>0.27695238095238089</v>
      </c>
      <c r="O6">
        <f>_xlfn.STDEV.S(A:A)</f>
        <v>0.5262626539593902</v>
      </c>
      <c r="P6">
        <f>(_xlfn.STDEV.S(A:A) / AVERAGE(A:A)) * 100</f>
        <v>7.0043831494151307</v>
      </c>
    </row>
    <row r="7" spans="1:16" x14ac:dyDescent="0.25">
      <c r="A7" s="1">
        <v>7.2</v>
      </c>
      <c r="B7">
        <v>7.3</v>
      </c>
      <c r="C7" t="s">
        <v>14</v>
      </c>
      <c r="D7" s="2">
        <f>D4/D6</f>
        <v>0.33281765079080727</v>
      </c>
      <c r="F7" s="2"/>
      <c r="G7" s="2"/>
      <c r="I7" s="2"/>
      <c r="J7">
        <f>SUM(J2:J6)</f>
        <v>14</v>
      </c>
      <c r="L7" s="1">
        <f>SUM(L1:L6)</f>
        <v>1</v>
      </c>
      <c r="M7" s="1">
        <f>SUM(M1:M6)</f>
        <v>100</v>
      </c>
    </row>
    <row r="8" spans="1:16" x14ac:dyDescent="0.25">
      <c r="A8" s="1">
        <v>8.1</v>
      </c>
      <c r="B8">
        <v>7.4</v>
      </c>
    </row>
    <row r="9" spans="1:16" x14ac:dyDescent="0.25">
      <c r="A9" s="1">
        <v>7.6</v>
      </c>
      <c r="B9">
        <v>7.5</v>
      </c>
    </row>
    <row r="10" spans="1:16" x14ac:dyDescent="0.25">
      <c r="A10" s="1">
        <v>6.9</v>
      </c>
      <c r="B10">
        <v>7.6</v>
      </c>
    </row>
    <row r="11" spans="1:16" x14ac:dyDescent="0.25">
      <c r="A11" s="1">
        <v>7.8</v>
      </c>
      <c r="B11">
        <v>7.8</v>
      </c>
    </row>
    <row r="12" spans="1:16" x14ac:dyDescent="0.25">
      <c r="A12" s="1">
        <v>7.4</v>
      </c>
      <c r="B12">
        <v>7.9</v>
      </c>
    </row>
    <row r="13" spans="1:16" x14ac:dyDescent="0.25">
      <c r="A13" s="1">
        <v>6.7</v>
      </c>
      <c r="B13">
        <v>8</v>
      </c>
    </row>
    <row r="14" spans="1:16" x14ac:dyDescent="0.25">
      <c r="A14" s="1">
        <v>8.3000000000000007</v>
      </c>
      <c r="B14">
        <v>8.1</v>
      </c>
    </row>
    <row r="15" spans="1:16" x14ac:dyDescent="0.25">
      <c r="A15" s="1">
        <v>7.3</v>
      </c>
      <c r="B15">
        <v>8.1999999999999993</v>
      </c>
    </row>
    <row r="16" spans="1:16" x14ac:dyDescent="0.25">
      <c r="A16" s="1">
        <v>7</v>
      </c>
      <c r="B16">
        <v>8.3000000000000007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9BE8468289747AA68EF3ACF15C94D" ma:contentTypeVersion="12" ma:contentTypeDescription="Crear nuevo documento." ma:contentTypeScope="" ma:versionID="3a25399b342522b42470443fc1afc50f">
  <xsd:schema xmlns:xsd="http://www.w3.org/2001/XMLSchema" xmlns:xs="http://www.w3.org/2001/XMLSchema" xmlns:p="http://schemas.microsoft.com/office/2006/metadata/properties" xmlns:ns2="f535502c-f9e4-4de7-bd09-40351864eb68" xmlns:ns3="40c6e2b1-7798-4ca8-b73e-a9facacf9749" targetNamespace="http://schemas.microsoft.com/office/2006/metadata/properties" ma:root="true" ma:fieldsID="34dd02e50b426693971acf1bc968464b" ns2:_="" ns3:_="">
    <xsd:import namespace="f535502c-f9e4-4de7-bd09-40351864eb68"/>
    <xsd:import namespace="40c6e2b1-7798-4ca8-b73e-a9facacf97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5502c-f9e4-4de7-bd09-40351864eb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71dfe451-a139-43fd-8148-696b2a7bcf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6e2b1-7798-4ca8-b73e-a9facacf974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acb06f4-12f7-4ad0-91b6-cb5f1da09e96}" ma:internalName="TaxCatchAll" ma:showField="CatchAllData" ma:web="40c6e2b1-7798-4ca8-b73e-a9facacf9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F4DA1-003B-4106-BF9C-678545E00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F3E4E0-5992-40E5-8937-1439024C4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5502c-f9e4-4de7-bd09-40351864eb68"/>
    <ds:schemaRef ds:uri="40c6e2b1-7798-4ca8-b73e-a9facacf9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Bryan Icó Herrera</dc:creator>
  <cp:keywords/>
  <dc:description/>
  <cp:lastModifiedBy>Jeremy Bryan Icó Herrera</cp:lastModifiedBy>
  <cp:revision/>
  <dcterms:created xsi:type="dcterms:W3CDTF">2024-08-30T02:35:38Z</dcterms:created>
  <dcterms:modified xsi:type="dcterms:W3CDTF">2024-10-19T05:30:01Z</dcterms:modified>
  <cp:category/>
  <cp:contentStatus/>
</cp:coreProperties>
</file>