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E:\信产公司\客户\成都市环保局\"/>
    </mc:Choice>
  </mc:AlternateContent>
  <bookViews>
    <workbookView xWindow="0" yWindow="90" windowWidth="22365" windowHeight="9840"/>
  </bookViews>
  <sheets>
    <sheet name="总表" sheetId="1" r:id="rId1"/>
    <sheet name="区域分布情况" sheetId="2" r:id="rId2"/>
    <sheet name="分类" sheetId="4" r:id="rId3"/>
    <sheet name="网站分布" sheetId="5" r:id="rId4"/>
    <sheet name="走势图" sheetId="3" r:id="rId5"/>
    <sheet name="区域分布情况（半月）" sheetId="7" r:id="rId6"/>
    <sheet name="分类（半月）" sheetId="6" r:id="rId7"/>
    <sheet name="网站分布（半月）" sheetId="8" r:id="rId8"/>
  </sheets>
  <definedNames>
    <definedName name="_xlnm._FilterDatabase" localSheetId="1" hidden="1">区域分布情况!$A$1:$R$25</definedName>
    <definedName name="_xlnm._FilterDatabase" localSheetId="0" hidden="1">总表!$A$1:$L$690</definedName>
  </definedNames>
  <calcPr calcId="152511"/>
</workbook>
</file>

<file path=xl/calcChain.xml><?xml version="1.0" encoding="utf-8"?>
<calcChain xmlns="http://schemas.openxmlformats.org/spreadsheetml/2006/main">
  <c r="Q28" i="7" l="1"/>
  <c r="K27" i="2"/>
  <c r="E31" i="7" l="1"/>
  <c r="C31" i="7"/>
  <c r="B31" i="7"/>
  <c r="I31" i="7"/>
  <c r="J31" i="7"/>
  <c r="S31" i="7"/>
  <c r="C32" i="7"/>
  <c r="D32" i="7"/>
  <c r="K32" i="7"/>
  <c r="L32" i="7"/>
  <c r="T32" i="7"/>
  <c r="U32" i="7"/>
  <c r="Q27" i="7"/>
  <c r="R27" i="7"/>
  <c r="S27" i="7"/>
  <c r="T27" i="7"/>
  <c r="U27" i="7"/>
  <c r="V27" i="7"/>
  <c r="W27" i="7"/>
  <c r="X27" i="7"/>
  <c r="Y27" i="7"/>
  <c r="B27" i="7"/>
  <c r="A27" i="7"/>
  <c r="B6" i="5"/>
  <c r="I642" i="1"/>
  <c r="K642" i="1"/>
  <c r="L642" i="1"/>
  <c r="I643" i="1"/>
  <c r="K643" i="1"/>
  <c r="L643" i="1"/>
  <c r="I644" i="1"/>
  <c r="K644" i="1"/>
  <c r="L644" i="1"/>
  <c r="I645" i="1"/>
  <c r="K645" i="1"/>
  <c r="L645" i="1"/>
  <c r="I646" i="1"/>
  <c r="K646" i="1"/>
  <c r="L646" i="1"/>
  <c r="I647" i="1"/>
  <c r="K647" i="1"/>
  <c r="L647" i="1"/>
  <c r="I648" i="1"/>
  <c r="K648" i="1"/>
  <c r="L648" i="1"/>
  <c r="I649" i="1"/>
  <c r="K649" i="1"/>
  <c r="L649" i="1"/>
  <c r="I650" i="1"/>
  <c r="K650" i="1"/>
  <c r="L650" i="1"/>
  <c r="I651" i="1"/>
  <c r="K651" i="1"/>
  <c r="L651" i="1"/>
  <c r="I652" i="1"/>
  <c r="K652" i="1"/>
  <c r="L652" i="1"/>
  <c r="I653" i="1"/>
  <c r="K653" i="1"/>
  <c r="L653" i="1"/>
  <c r="I654" i="1"/>
  <c r="K654" i="1"/>
  <c r="L654" i="1"/>
  <c r="I655" i="1"/>
  <c r="K655" i="1"/>
  <c r="L655" i="1"/>
  <c r="I656" i="1"/>
  <c r="K656" i="1"/>
  <c r="L656" i="1"/>
  <c r="I657" i="1"/>
  <c r="K657" i="1"/>
  <c r="L657" i="1"/>
  <c r="I658" i="1"/>
  <c r="K658" i="1"/>
  <c r="L658" i="1"/>
  <c r="I659" i="1"/>
  <c r="K659" i="1"/>
  <c r="L659" i="1"/>
  <c r="I660" i="1"/>
  <c r="K660" i="1"/>
  <c r="L660" i="1"/>
  <c r="I661" i="1"/>
  <c r="K661" i="1"/>
  <c r="L661" i="1"/>
  <c r="I662" i="1"/>
  <c r="K662" i="1"/>
  <c r="L662" i="1"/>
  <c r="I663" i="1"/>
  <c r="K663" i="1"/>
  <c r="L663" i="1"/>
  <c r="I664" i="1"/>
  <c r="K664" i="1"/>
  <c r="L664" i="1"/>
  <c r="I665" i="1"/>
  <c r="K665" i="1"/>
  <c r="L665" i="1"/>
  <c r="I666" i="1"/>
  <c r="K666" i="1"/>
  <c r="L666" i="1"/>
  <c r="I667" i="1"/>
  <c r="K667" i="1"/>
  <c r="L667" i="1"/>
  <c r="I668" i="1"/>
  <c r="K668" i="1"/>
  <c r="L668" i="1"/>
  <c r="I669" i="1"/>
  <c r="K669" i="1"/>
  <c r="L669" i="1"/>
  <c r="I670" i="1"/>
  <c r="K670" i="1"/>
  <c r="L670" i="1"/>
  <c r="I671" i="1"/>
  <c r="K671" i="1"/>
  <c r="L671" i="1"/>
  <c r="I672" i="1"/>
  <c r="K672" i="1"/>
  <c r="L672" i="1"/>
  <c r="I673" i="1"/>
  <c r="K673" i="1"/>
  <c r="L673" i="1"/>
  <c r="I674" i="1"/>
  <c r="K674" i="1"/>
  <c r="L674" i="1"/>
  <c r="I675" i="1"/>
  <c r="K675" i="1"/>
  <c r="L675" i="1"/>
  <c r="I676" i="1"/>
  <c r="K676" i="1"/>
  <c r="L676" i="1"/>
  <c r="I677" i="1"/>
  <c r="K677" i="1"/>
  <c r="L677" i="1"/>
  <c r="I678" i="1"/>
  <c r="K678" i="1"/>
  <c r="L678" i="1"/>
  <c r="I679" i="1"/>
  <c r="K679" i="1"/>
  <c r="L679" i="1"/>
  <c r="I680" i="1"/>
  <c r="K680" i="1"/>
  <c r="L680" i="1"/>
  <c r="I681" i="1"/>
  <c r="K681" i="1"/>
  <c r="L681" i="1"/>
  <c r="I682" i="1"/>
  <c r="K682" i="1"/>
  <c r="L682" i="1"/>
  <c r="I683" i="1"/>
  <c r="K683" i="1"/>
  <c r="L683" i="1"/>
  <c r="I684" i="1"/>
  <c r="K684" i="1"/>
  <c r="L684" i="1"/>
  <c r="I685" i="1"/>
  <c r="K685" i="1"/>
  <c r="L685" i="1"/>
  <c r="I686" i="1"/>
  <c r="K686" i="1"/>
  <c r="L686" i="1"/>
  <c r="I687" i="1"/>
  <c r="K687" i="1"/>
  <c r="L687" i="1"/>
  <c r="I688" i="1"/>
  <c r="K688" i="1"/>
  <c r="L688" i="1"/>
  <c r="I689" i="1"/>
  <c r="K689" i="1"/>
  <c r="L689" i="1"/>
  <c r="I690" i="1"/>
  <c r="K690" i="1"/>
  <c r="L690" i="1"/>
  <c r="P32" i="7" l="1"/>
  <c r="H32" i="7"/>
  <c r="W31" i="7"/>
  <c r="N31" i="7"/>
  <c r="F31" i="7"/>
  <c r="X32" i="7"/>
  <c r="O32" i="7"/>
  <c r="G32" i="7"/>
  <c r="V31" i="7"/>
  <c r="M31" i="7"/>
  <c r="W32" i="7"/>
  <c r="S32" i="7"/>
  <c r="N32" i="7"/>
  <c r="J32" i="7"/>
  <c r="F32" i="7"/>
  <c r="B32" i="7"/>
  <c r="U31" i="7"/>
  <c r="P31" i="7"/>
  <c r="L31" i="7"/>
  <c r="H31" i="7"/>
  <c r="D31" i="7"/>
  <c r="V32" i="7"/>
  <c r="M32" i="7"/>
  <c r="I32" i="7"/>
  <c r="E32" i="7"/>
  <c r="X31" i="7"/>
  <c r="T31" i="7"/>
  <c r="O31" i="7"/>
  <c r="K31" i="7"/>
  <c r="G31" i="7"/>
  <c r="B9" i="5"/>
  <c r="H80" i="3"/>
  <c r="H81" i="3"/>
  <c r="H82" i="3"/>
  <c r="H83" i="3"/>
  <c r="H84" i="3"/>
  <c r="H85" i="3"/>
  <c r="H79" i="3"/>
  <c r="I3" i="1"/>
  <c r="K3" i="1"/>
  <c r="L3" i="1"/>
  <c r="I4" i="1"/>
  <c r="K4" i="1"/>
  <c r="L4" i="1"/>
  <c r="I5" i="1"/>
  <c r="K5" i="1"/>
  <c r="L5" i="1"/>
  <c r="I6" i="1"/>
  <c r="K6" i="1"/>
  <c r="L6" i="1"/>
  <c r="I7" i="1"/>
  <c r="K7" i="1"/>
  <c r="L7" i="1"/>
  <c r="I8" i="1"/>
  <c r="K8" i="1"/>
  <c r="L8" i="1"/>
  <c r="I9" i="1"/>
  <c r="K9" i="1"/>
  <c r="L9" i="1"/>
  <c r="I10" i="1"/>
  <c r="K10" i="1"/>
  <c r="L10" i="1"/>
  <c r="I11" i="1"/>
  <c r="K11" i="1"/>
  <c r="L11" i="1"/>
  <c r="I12" i="1"/>
  <c r="K12" i="1"/>
  <c r="L12" i="1"/>
  <c r="I13" i="1"/>
  <c r="K13" i="1"/>
  <c r="L13" i="1"/>
  <c r="I14" i="1"/>
  <c r="K14" i="1"/>
  <c r="L14" i="1"/>
  <c r="I15" i="1"/>
  <c r="K15" i="1"/>
  <c r="L15" i="1"/>
  <c r="I16" i="1"/>
  <c r="K16" i="1"/>
  <c r="L16" i="1"/>
  <c r="I17" i="1"/>
  <c r="K17" i="1"/>
  <c r="L17" i="1"/>
  <c r="I18" i="1"/>
  <c r="K18" i="1"/>
  <c r="L18" i="1"/>
  <c r="I19" i="1"/>
  <c r="K19" i="1"/>
  <c r="L19" i="1"/>
  <c r="I20" i="1"/>
  <c r="K20" i="1"/>
  <c r="L20" i="1"/>
  <c r="I21" i="1"/>
  <c r="K21" i="1"/>
  <c r="L21" i="1"/>
  <c r="I22" i="1"/>
  <c r="K22" i="1"/>
  <c r="L22" i="1"/>
  <c r="I23" i="1"/>
  <c r="K23" i="1"/>
  <c r="L23" i="1"/>
  <c r="I24" i="1"/>
  <c r="K24" i="1"/>
  <c r="L24" i="1"/>
  <c r="I25" i="1"/>
  <c r="K25" i="1"/>
  <c r="L25" i="1"/>
  <c r="I26" i="1"/>
  <c r="K26" i="1"/>
  <c r="L26" i="1"/>
  <c r="I27" i="1"/>
  <c r="K27" i="1"/>
  <c r="L27" i="1"/>
  <c r="I28" i="1"/>
  <c r="K28" i="1"/>
  <c r="L28" i="1"/>
  <c r="I29" i="1"/>
  <c r="K29" i="1"/>
  <c r="L29" i="1"/>
  <c r="I30" i="1"/>
  <c r="K30" i="1"/>
  <c r="L30" i="1"/>
  <c r="I31" i="1"/>
  <c r="K31" i="1"/>
  <c r="L31" i="1"/>
  <c r="I32" i="1"/>
  <c r="K32" i="1"/>
  <c r="L32" i="1"/>
  <c r="I33" i="1"/>
  <c r="K33" i="1"/>
  <c r="L33" i="1"/>
  <c r="I34" i="1"/>
  <c r="K34" i="1"/>
  <c r="L34" i="1"/>
  <c r="I35" i="1"/>
  <c r="K35" i="1"/>
  <c r="L35" i="1"/>
  <c r="I36" i="1"/>
  <c r="K36" i="1"/>
  <c r="L36" i="1"/>
  <c r="I37" i="1"/>
  <c r="K37" i="1"/>
  <c r="L37" i="1"/>
  <c r="I38" i="1"/>
  <c r="K38" i="1"/>
  <c r="L38" i="1"/>
  <c r="I39" i="1"/>
  <c r="K39" i="1"/>
  <c r="L39" i="1"/>
  <c r="I40" i="1"/>
  <c r="K40" i="1"/>
  <c r="L40" i="1"/>
  <c r="I41" i="1"/>
  <c r="K41" i="1"/>
  <c r="L41" i="1"/>
  <c r="I42" i="1"/>
  <c r="K42" i="1"/>
  <c r="L42" i="1"/>
  <c r="I43" i="1"/>
  <c r="K43" i="1"/>
  <c r="L43" i="1"/>
  <c r="I44" i="1"/>
  <c r="K44" i="1"/>
  <c r="L44" i="1"/>
  <c r="I45" i="1"/>
  <c r="K45" i="1"/>
  <c r="L45" i="1"/>
  <c r="I46" i="1"/>
  <c r="K46" i="1"/>
  <c r="L46" i="1"/>
  <c r="I47" i="1"/>
  <c r="K47" i="1"/>
  <c r="L47" i="1"/>
  <c r="I48" i="1"/>
  <c r="K48" i="1"/>
  <c r="L48" i="1"/>
  <c r="I49" i="1"/>
  <c r="K49" i="1"/>
  <c r="L49" i="1"/>
  <c r="I50" i="1"/>
  <c r="K50" i="1"/>
  <c r="L50" i="1"/>
  <c r="I51" i="1"/>
  <c r="K51" i="1"/>
  <c r="L51" i="1"/>
  <c r="I52" i="1"/>
  <c r="K52" i="1"/>
  <c r="L52" i="1"/>
  <c r="I53" i="1"/>
  <c r="K53" i="1"/>
  <c r="L53" i="1"/>
  <c r="I54" i="1"/>
  <c r="K54" i="1"/>
  <c r="L54" i="1"/>
  <c r="I55" i="1"/>
  <c r="K55" i="1"/>
  <c r="L55" i="1"/>
  <c r="I56" i="1"/>
  <c r="K56" i="1"/>
  <c r="L56" i="1"/>
  <c r="I57" i="1"/>
  <c r="K57" i="1"/>
  <c r="L57" i="1"/>
  <c r="I58" i="1"/>
  <c r="K58" i="1"/>
  <c r="L58" i="1"/>
  <c r="I59" i="1"/>
  <c r="K59" i="1"/>
  <c r="L59" i="1"/>
  <c r="I60" i="1"/>
  <c r="K60" i="1"/>
  <c r="L60" i="1"/>
  <c r="I61" i="1"/>
  <c r="K61" i="1"/>
  <c r="L61" i="1"/>
  <c r="I62" i="1"/>
  <c r="K62" i="1"/>
  <c r="L62" i="1"/>
  <c r="I63" i="1"/>
  <c r="K63" i="1"/>
  <c r="L63" i="1"/>
  <c r="I64" i="1"/>
  <c r="K64" i="1"/>
  <c r="L64" i="1"/>
  <c r="I65" i="1"/>
  <c r="K65" i="1"/>
  <c r="L65" i="1"/>
  <c r="I66" i="1"/>
  <c r="K66" i="1"/>
  <c r="L66" i="1"/>
  <c r="I67" i="1"/>
  <c r="K67" i="1"/>
  <c r="L67" i="1"/>
  <c r="I68" i="1"/>
  <c r="K68" i="1"/>
  <c r="L68" i="1"/>
  <c r="I69" i="1"/>
  <c r="K69" i="1"/>
  <c r="L69" i="1"/>
  <c r="I70" i="1"/>
  <c r="K70" i="1"/>
  <c r="L70" i="1"/>
  <c r="I71" i="1"/>
  <c r="K71" i="1"/>
  <c r="L71" i="1"/>
  <c r="I72" i="1"/>
  <c r="K72" i="1"/>
  <c r="L72" i="1"/>
  <c r="I73" i="1"/>
  <c r="K73" i="1"/>
  <c r="L73" i="1"/>
  <c r="I74" i="1"/>
  <c r="K74" i="1"/>
  <c r="L74" i="1"/>
  <c r="I75" i="1"/>
  <c r="K75" i="1"/>
  <c r="L75" i="1"/>
  <c r="I76" i="1"/>
  <c r="K76" i="1"/>
  <c r="L76" i="1"/>
  <c r="I77" i="1"/>
  <c r="K77" i="1"/>
  <c r="L77" i="1"/>
  <c r="I78" i="1"/>
  <c r="K78" i="1"/>
  <c r="L78" i="1"/>
  <c r="I79" i="1"/>
  <c r="K79" i="1"/>
  <c r="L79" i="1"/>
  <c r="I80" i="1"/>
  <c r="K80" i="1"/>
  <c r="L80" i="1"/>
  <c r="I81" i="1"/>
  <c r="K81" i="1"/>
  <c r="L81" i="1"/>
  <c r="I82" i="1"/>
  <c r="K82" i="1"/>
  <c r="L82" i="1"/>
  <c r="I83" i="1"/>
  <c r="K83" i="1"/>
  <c r="L83" i="1"/>
  <c r="I84" i="1"/>
  <c r="K84" i="1"/>
  <c r="L84" i="1"/>
  <c r="I85" i="1"/>
  <c r="K85" i="1"/>
  <c r="L85" i="1"/>
  <c r="I86" i="1"/>
  <c r="K86" i="1"/>
  <c r="L86" i="1"/>
  <c r="I87" i="1"/>
  <c r="K87" i="1"/>
  <c r="L87" i="1"/>
  <c r="I88" i="1"/>
  <c r="K88" i="1"/>
  <c r="L88" i="1"/>
  <c r="I89" i="1"/>
  <c r="K89" i="1"/>
  <c r="L89" i="1"/>
  <c r="I90" i="1"/>
  <c r="K90" i="1"/>
  <c r="L90" i="1"/>
  <c r="I91" i="1"/>
  <c r="K91" i="1"/>
  <c r="L91" i="1"/>
  <c r="I92" i="1"/>
  <c r="K92" i="1"/>
  <c r="L92" i="1"/>
  <c r="I93" i="1"/>
  <c r="K93" i="1"/>
  <c r="L93" i="1"/>
  <c r="I94" i="1"/>
  <c r="K94" i="1"/>
  <c r="L94" i="1"/>
  <c r="I95" i="1"/>
  <c r="K95" i="1"/>
  <c r="L95" i="1"/>
  <c r="I96" i="1"/>
  <c r="K96" i="1"/>
  <c r="L96" i="1"/>
  <c r="I97" i="1"/>
  <c r="K97" i="1"/>
  <c r="L97" i="1"/>
  <c r="I98" i="1"/>
  <c r="K98" i="1"/>
  <c r="L98" i="1"/>
  <c r="I99" i="1"/>
  <c r="K99" i="1"/>
  <c r="L99" i="1"/>
  <c r="I100" i="1"/>
  <c r="K100" i="1"/>
  <c r="L100" i="1"/>
  <c r="I101" i="1"/>
  <c r="K101" i="1"/>
  <c r="L101" i="1"/>
  <c r="I102" i="1"/>
  <c r="K102" i="1"/>
  <c r="L102" i="1"/>
  <c r="I103" i="1"/>
  <c r="K103" i="1"/>
  <c r="L103" i="1"/>
  <c r="I104" i="1"/>
  <c r="K104" i="1"/>
  <c r="L104" i="1"/>
  <c r="I105" i="1"/>
  <c r="K105" i="1"/>
  <c r="L105" i="1"/>
  <c r="I106" i="1"/>
  <c r="K106" i="1"/>
  <c r="L106" i="1"/>
  <c r="I107" i="1"/>
  <c r="K107" i="1"/>
  <c r="L107" i="1"/>
  <c r="I108" i="1"/>
  <c r="K108" i="1"/>
  <c r="L108" i="1"/>
  <c r="I109" i="1"/>
  <c r="K109" i="1"/>
  <c r="L109" i="1"/>
  <c r="I110" i="1"/>
  <c r="K110" i="1"/>
  <c r="L110" i="1"/>
  <c r="I111" i="1"/>
  <c r="K111" i="1"/>
  <c r="L111" i="1"/>
  <c r="I112" i="1"/>
  <c r="K112" i="1"/>
  <c r="L112" i="1"/>
  <c r="I113" i="1"/>
  <c r="K113" i="1"/>
  <c r="L113" i="1"/>
  <c r="I114" i="1"/>
  <c r="K114" i="1"/>
  <c r="L114" i="1"/>
  <c r="I115" i="1"/>
  <c r="K115" i="1"/>
  <c r="L115" i="1"/>
  <c r="I116" i="1"/>
  <c r="K116" i="1"/>
  <c r="L116" i="1"/>
  <c r="I117" i="1"/>
  <c r="K117" i="1"/>
  <c r="L117" i="1"/>
  <c r="I118" i="1"/>
  <c r="K118" i="1"/>
  <c r="L118" i="1"/>
  <c r="I119" i="1"/>
  <c r="K119" i="1"/>
  <c r="L119" i="1"/>
  <c r="I120" i="1"/>
  <c r="K120" i="1"/>
  <c r="L120" i="1"/>
  <c r="I121" i="1"/>
  <c r="K121" i="1"/>
  <c r="L121" i="1"/>
  <c r="I122" i="1"/>
  <c r="K122" i="1"/>
  <c r="L122" i="1"/>
  <c r="I123" i="1"/>
  <c r="K123" i="1"/>
  <c r="L123" i="1"/>
  <c r="I124" i="1"/>
  <c r="K124" i="1"/>
  <c r="L124" i="1"/>
  <c r="I125" i="1"/>
  <c r="K125" i="1"/>
  <c r="L125" i="1"/>
  <c r="I126" i="1"/>
  <c r="K126" i="1"/>
  <c r="L126" i="1"/>
  <c r="I127" i="1"/>
  <c r="K127" i="1"/>
  <c r="L127" i="1"/>
  <c r="I128" i="1"/>
  <c r="K128" i="1"/>
  <c r="L128" i="1"/>
  <c r="I129" i="1"/>
  <c r="K129" i="1"/>
  <c r="L129" i="1"/>
  <c r="I130" i="1"/>
  <c r="K130" i="1"/>
  <c r="L130" i="1"/>
  <c r="I131" i="1"/>
  <c r="K131" i="1"/>
  <c r="L131" i="1"/>
  <c r="I132" i="1"/>
  <c r="K132" i="1"/>
  <c r="L132" i="1"/>
  <c r="I133" i="1"/>
  <c r="K133" i="1"/>
  <c r="L133" i="1"/>
  <c r="I134" i="1"/>
  <c r="K134" i="1"/>
  <c r="L134" i="1"/>
  <c r="I135" i="1"/>
  <c r="K135" i="1"/>
  <c r="L135" i="1"/>
  <c r="I136" i="1"/>
  <c r="K136" i="1"/>
  <c r="L136" i="1"/>
  <c r="I137" i="1"/>
  <c r="K137" i="1"/>
  <c r="L137" i="1"/>
  <c r="I138" i="1"/>
  <c r="K138" i="1"/>
  <c r="L138" i="1"/>
  <c r="I139" i="1"/>
  <c r="K139" i="1"/>
  <c r="L139" i="1"/>
  <c r="I140" i="1"/>
  <c r="K140" i="1"/>
  <c r="L140" i="1"/>
  <c r="I141" i="1"/>
  <c r="K141" i="1"/>
  <c r="L141" i="1"/>
  <c r="I142" i="1"/>
  <c r="K142" i="1"/>
  <c r="L142" i="1"/>
  <c r="I143" i="1"/>
  <c r="K143" i="1"/>
  <c r="L143" i="1"/>
  <c r="I144" i="1"/>
  <c r="K144" i="1"/>
  <c r="L144" i="1"/>
  <c r="I145" i="1"/>
  <c r="K145" i="1"/>
  <c r="L145" i="1"/>
  <c r="I146" i="1"/>
  <c r="K146" i="1"/>
  <c r="L146" i="1"/>
  <c r="I147" i="1"/>
  <c r="K147" i="1"/>
  <c r="L147" i="1"/>
  <c r="I148" i="1"/>
  <c r="K148" i="1"/>
  <c r="L148" i="1"/>
  <c r="I149" i="1"/>
  <c r="K149" i="1"/>
  <c r="L149" i="1"/>
  <c r="I150" i="1"/>
  <c r="K150" i="1"/>
  <c r="L150" i="1"/>
  <c r="I151" i="1"/>
  <c r="K151" i="1"/>
  <c r="L151" i="1"/>
  <c r="I152" i="1"/>
  <c r="K152" i="1"/>
  <c r="L152" i="1"/>
  <c r="I153" i="1"/>
  <c r="K153" i="1"/>
  <c r="L153" i="1"/>
  <c r="I154" i="1"/>
  <c r="K154" i="1"/>
  <c r="L154" i="1"/>
  <c r="I155" i="1"/>
  <c r="K155" i="1"/>
  <c r="L155" i="1"/>
  <c r="I156" i="1"/>
  <c r="K156" i="1"/>
  <c r="L156" i="1"/>
  <c r="I157" i="1"/>
  <c r="K157" i="1"/>
  <c r="L157" i="1"/>
  <c r="I158" i="1"/>
  <c r="K158" i="1"/>
  <c r="L158" i="1"/>
  <c r="I159" i="1"/>
  <c r="K159" i="1"/>
  <c r="L159" i="1"/>
  <c r="I160" i="1"/>
  <c r="K160" i="1"/>
  <c r="L160" i="1"/>
  <c r="I161" i="1"/>
  <c r="K161" i="1"/>
  <c r="L161" i="1"/>
  <c r="I162" i="1"/>
  <c r="K162" i="1"/>
  <c r="L162" i="1"/>
  <c r="I163" i="1"/>
  <c r="K163" i="1"/>
  <c r="L163" i="1"/>
  <c r="I164" i="1"/>
  <c r="K164" i="1"/>
  <c r="L164" i="1"/>
  <c r="I165" i="1"/>
  <c r="K165" i="1"/>
  <c r="L165" i="1"/>
  <c r="I166" i="1"/>
  <c r="K166" i="1"/>
  <c r="L166" i="1"/>
  <c r="I167" i="1"/>
  <c r="K167" i="1"/>
  <c r="L167" i="1"/>
  <c r="I168" i="1"/>
  <c r="K168" i="1"/>
  <c r="L168" i="1"/>
  <c r="I169" i="1"/>
  <c r="K169" i="1"/>
  <c r="L169" i="1"/>
  <c r="I170" i="1"/>
  <c r="K170" i="1"/>
  <c r="L170" i="1"/>
  <c r="I171" i="1"/>
  <c r="K171" i="1"/>
  <c r="L171" i="1"/>
  <c r="I172" i="1"/>
  <c r="K172" i="1"/>
  <c r="L172" i="1"/>
  <c r="I173" i="1"/>
  <c r="K173" i="1"/>
  <c r="L173" i="1"/>
  <c r="I174" i="1"/>
  <c r="K174" i="1"/>
  <c r="L174" i="1"/>
  <c r="I175" i="1"/>
  <c r="K175" i="1"/>
  <c r="L175" i="1"/>
  <c r="I176" i="1"/>
  <c r="K176" i="1"/>
  <c r="L176" i="1"/>
  <c r="I177" i="1"/>
  <c r="K177" i="1"/>
  <c r="L177" i="1"/>
  <c r="I178" i="1"/>
  <c r="K178" i="1"/>
  <c r="L178" i="1"/>
  <c r="I179" i="1"/>
  <c r="K179" i="1"/>
  <c r="L179" i="1"/>
  <c r="I180" i="1"/>
  <c r="K180" i="1"/>
  <c r="L180" i="1"/>
  <c r="I181" i="1"/>
  <c r="K181" i="1"/>
  <c r="L181" i="1"/>
  <c r="I182" i="1"/>
  <c r="K182" i="1"/>
  <c r="L182" i="1"/>
  <c r="I183" i="1"/>
  <c r="K183" i="1"/>
  <c r="L183" i="1"/>
  <c r="I184" i="1"/>
  <c r="K184" i="1"/>
  <c r="L184" i="1"/>
  <c r="I185" i="1"/>
  <c r="K185" i="1"/>
  <c r="L185" i="1"/>
  <c r="I186" i="1"/>
  <c r="K186" i="1"/>
  <c r="L186" i="1"/>
  <c r="I187" i="1"/>
  <c r="K187" i="1"/>
  <c r="L187" i="1"/>
  <c r="I188" i="1"/>
  <c r="K188" i="1"/>
  <c r="L188" i="1"/>
  <c r="I189" i="1"/>
  <c r="K189" i="1"/>
  <c r="L189" i="1"/>
  <c r="I190" i="1"/>
  <c r="K190" i="1"/>
  <c r="L190" i="1"/>
  <c r="I191" i="1"/>
  <c r="K191" i="1"/>
  <c r="L191" i="1"/>
  <c r="I192" i="1"/>
  <c r="K192" i="1"/>
  <c r="L192" i="1"/>
  <c r="I193" i="1"/>
  <c r="K193" i="1"/>
  <c r="L193" i="1"/>
  <c r="I194" i="1"/>
  <c r="K194" i="1"/>
  <c r="L194" i="1"/>
  <c r="I195" i="1"/>
  <c r="K195" i="1"/>
  <c r="L195" i="1"/>
  <c r="I196" i="1"/>
  <c r="K196" i="1"/>
  <c r="L196" i="1"/>
  <c r="I197" i="1"/>
  <c r="K197" i="1"/>
  <c r="L197" i="1"/>
  <c r="I198" i="1"/>
  <c r="K198" i="1"/>
  <c r="L198" i="1"/>
  <c r="I199" i="1"/>
  <c r="K199" i="1"/>
  <c r="L199" i="1"/>
  <c r="I200" i="1"/>
  <c r="K200" i="1"/>
  <c r="L200" i="1"/>
  <c r="I201" i="1"/>
  <c r="K201" i="1"/>
  <c r="L201" i="1"/>
  <c r="I202" i="1"/>
  <c r="K202" i="1"/>
  <c r="L202" i="1"/>
  <c r="I203" i="1"/>
  <c r="K203" i="1"/>
  <c r="L203" i="1"/>
  <c r="I204" i="1"/>
  <c r="K204" i="1"/>
  <c r="L204" i="1"/>
  <c r="I205" i="1"/>
  <c r="K205" i="1"/>
  <c r="L205" i="1"/>
  <c r="I206" i="1"/>
  <c r="K206" i="1"/>
  <c r="L206" i="1"/>
  <c r="I207" i="1"/>
  <c r="K207" i="1"/>
  <c r="L207" i="1"/>
  <c r="I208" i="1"/>
  <c r="K208" i="1"/>
  <c r="L208" i="1"/>
  <c r="I209" i="1"/>
  <c r="K209" i="1"/>
  <c r="L209" i="1"/>
  <c r="I210" i="1"/>
  <c r="K210" i="1"/>
  <c r="L210" i="1"/>
  <c r="I211" i="1"/>
  <c r="K211" i="1"/>
  <c r="L211" i="1"/>
  <c r="I212" i="1"/>
  <c r="K212" i="1"/>
  <c r="L212" i="1"/>
  <c r="I213" i="1"/>
  <c r="K213" i="1"/>
  <c r="L213" i="1"/>
  <c r="I214" i="1"/>
  <c r="K214" i="1"/>
  <c r="L214" i="1"/>
  <c r="I215" i="1"/>
  <c r="K215" i="1"/>
  <c r="L215" i="1"/>
  <c r="I216" i="1"/>
  <c r="K216" i="1"/>
  <c r="L216" i="1"/>
  <c r="I217" i="1"/>
  <c r="K217" i="1"/>
  <c r="L217" i="1"/>
  <c r="I218" i="1"/>
  <c r="K218" i="1"/>
  <c r="L218" i="1"/>
  <c r="I219" i="1"/>
  <c r="K219" i="1"/>
  <c r="L219" i="1"/>
  <c r="I220" i="1"/>
  <c r="K220" i="1"/>
  <c r="L220" i="1"/>
  <c r="I221" i="1"/>
  <c r="K221" i="1"/>
  <c r="L221" i="1"/>
  <c r="I222" i="1"/>
  <c r="K222" i="1"/>
  <c r="L222" i="1"/>
  <c r="I223" i="1"/>
  <c r="K223" i="1"/>
  <c r="L223" i="1"/>
  <c r="I224" i="1"/>
  <c r="K224" i="1"/>
  <c r="L224" i="1"/>
  <c r="I225" i="1"/>
  <c r="K225" i="1"/>
  <c r="L225" i="1"/>
  <c r="I226" i="1"/>
  <c r="K226" i="1"/>
  <c r="L226" i="1"/>
  <c r="I227" i="1"/>
  <c r="K227" i="1"/>
  <c r="L227" i="1"/>
  <c r="I228" i="1"/>
  <c r="K228" i="1"/>
  <c r="L228" i="1"/>
  <c r="I229" i="1"/>
  <c r="K229" i="1"/>
  <c r="L229" i="1"/>
  <c r="I230" i="1"/>
  <c r="K230" i="1"/>
  <c r="L230" i="1"/>
  <c r="I231" i="1"/>
  <c r="K231" i="1"/>
  <c r="L231" i="1"/>
  <c r="I232" i="1"/>
  <c r="K232" i="1"/>
  <c r="L232" i="1"/>
  <c r="I233" i="1"/>
  <c r="K233" i="1"/>
  <c r="L233" i="1"/>
  <c r="I234" i="1"/>
  <c r="K234" i="1"/>
  <c r="L234" i="1"/>
  <c r="I235" i="1"/>
  <c r="K235" i="1"/>
  <c r="L235" i="1"/>
  <c r="I236" i="1"/>
  <c r="K236" i="1"/>
  <c r="L236" i="1"/>
  <c r="I237" i="1"/>
  <c r="K237" i="1"/>
  <c r="L237" i="1"/>
  <c r="I238" i="1"/>
  <c r="K238" i="1"/>
  <c r="L238" i="1"/>
  <c r="I239" i="1"/>
  <c r="K239" i="1"/>
  <c r="L239" i="1"/>
  <c r="I240" i="1"/>
  <c r="K240" i="1"/>
  <c r="L240" i="1"/>
  <c r="I241" i="1"/>
  <c r="K241" i="1"/>
  <c r="L241" i="1"/>
  <c r="I242" i="1"/>
  <c r="K242" i="1"/>
  <c r="L242" i="1"/>
  <c r="I243" i="1"/>
  <c r="K243" i="1"/>
  <c r="L243" i="1"/>
  <c r="I244" i="1"/>
  <c r="K244" i="1"/>
  <c r="L244" i="1"/>
  <c r="I245" i="1"/>
  <c r="K245" i="1"/>
  <c r="L245" i="1"/>
  <c r="I246" i="1"/>
  <c r="K246" i="1"/>
  <c r="L246" i="1"/>
  <c r="I247" i="1"/>
  <c r="K247" i="1"/>
  <c r="L247" i="1"/>
  <c r="I248" i="1"/>
  <c r="K248" i="1"/>
  <c r="L248" i="1"/>
  <c r="I249" i="1"/>
  <c r="K249" i="1"/>
  <c r="L249" i="1"/>
  <c r="I250" i="1"/>
  <c r="K250" i="1"/>
  <c r="L250" i="1"/>
  <c r="I251" i="1"/>
  <c r="K251" i="1"/>
  <c r="L251" i="1"/>
  <c r="I252" i="1"/>
  <c r="K252" i="1"/>
  <c r="L252" i="1"/>
  <c r="I253" i="1"/>
  <c r="K253" i="1"/>
  <c r="L253" i="1"/>
  <c r="I254" i="1"/>
  <c r="K254" i="1"/>
  <c r="L254" i="1"/>
  <c r="I255" i="1"/>
  <c r="K255" i="1"/>
  <c r="L255" i="1"/>
  <c r="I256" i="1"/>
  <c r="K256" i="1"/>
  <c r="L256" i="1"/>
  <c r="I257" i="1"/>
  <c r="K257" i="1"/>
  <c r="L257" i="1"/>
  <c r="I258" i="1"/>
  <c r="K258" i="1"/>
  <c r="L258" i="1"/>
  <c r="I259" i="1"/>
  <c r="K259" i="1"/>
  <c r="L259" i="1"/>
  <c r="I260" i="1"/>
  <c r="K260" i="1"/>
  <c r="L260" i="1"/>
  <c r="I261" i="1"/>
  <c r="K261" i="1"/>
  <c r="L261" i="1"/>
  <c r="I262" i="1"/>
  <c r="K262" i="1"/>
  <c r="L262" i="1"/>
  <c r="I263" i="1"/>
  <c r="K263" i="1"/>
  <c r="L263" i="1"/>
  <c r="I264" i="1"/>
  <c r="K264" i="1"/>
  <c r="L264" i="1"/>
  <c r="I265" i="1"/>
  <c r="K265" i="1"/>
  <c r="L265" i="1"/>
  <c r="I266" i="1"/>
  <c r="K266" i="1"/>
  <c r="L266" i="1"/>
  <c r="I267" i="1"/>
  <c r="K267" i="1"/>
  <c r="L267" i="1"/>
  <c r="I268" i="1"/>
  <c r="K268" i="1"/>
  <c r="L268" i="1"/>
  <c r="I269" i="1"/>
  <c r="K269" i="1"/>
  <c r="L269" i="1"/>
  <c r="I270" i="1"/>
  <c r="K270" i="1"/>
  <c r="L270" i="1"/>
  <c r="I271" i="1"/>
  <c r="K271" i="1"/>
  <c r="L271" i="1"/>
  <c r="I272" i="1"/>
  <c r="K272" i="1"/>
  <c r="L272" i="1"/>
  <c r="I273" i="1"/>
  <c r="K273" i="1"/>
  <c r="L273" i="1"/>
  <c r="I274" i="1"/>
  <c r="K274" i="1"/>
  <c r="L274" i="1"/>
  <c r="I275" i="1"/>
  <c r="K275" i="1"/>
  <c r="L275" i="1"/>
  <c r="I276" i="1"/>
  <c r="K276" i="1"/>
  <c r="L276" i="1"/>
  <c r="I277" i="1"/>
  <c r="K277" i="1"/>
  <c r="L277" i="1"/>
  <c r="I278" i="1"/>
  <c r="K278" i="1"/>
  <c r="L278" i="1"/>
  <c r="I279" i="1"/>
  <c r="K279" i="1"/>
  <c r="L279" i="1"/>
  <c r="I280" i="1"/>
  <c r="K280" i="1"/>
  <c r="L280" i="1"/>
  <c r="I281" i="1"/>
  <c r="K281" i="1"/>
  <c r="L281" i="1"/>
  <c r="I282" i="1"/>
  <c r="K282" i="1"/>
  <c r="L282" i="1"/>
  <c r="I283" i="1"/>
  <c r="K283" i="1"/>
  <c r="L283" i="1"/>
  <c r="I284" i="1"/>
  <c r="K284" i="1"/>
  <c r="L284" i="1"/>
  <c r="I285" i="1"/>
  <c r="K285" i="1"/>
  <c r="L285" i="1"/>
  <c r="I286" i="1"/>
  <c r="K286" i="1"/>
  <c r="L286" i="1"/>
  <c r="I287" i="1"/>
  <c r="K287" i="1"/>
  <c r="L287" i="1"/>
  <c r="I288" i="1"/>
  <c r="K288" i="1"/>
  <c r="L288" i="1"/>
  <c r="I289" i="1"/>
  <c r="K289" i="1"/>
  <c r="L289" i="1"/>
  <c r="I290" i="1"/>
  <c r="K290" i="1"/>
  <c r="L290" i="1"/>
  <c r="I291" i="1"/>
  <c r="K291" i="1"/>
  <c r="L291" i="1"/>
  <c r="I292" i="1"/>
  <c r="K292" i="1"/>
  <c r="L292" i="1"/>
  <c r="I293" i="1"/>
  <c r="K293" i="1"/>
  <c r="L293" i="1"/>
  <c r="I294" i="1"/>
  <c r="K294" i="1"/>
  <c r="L294" i="1"/>
  <c r="I295" i="1"/>
  <c r="K295" i="1"/>
  <c r="L295" i="1"/>
  <c r="I296" i="1"/>
  <c r="K296" i="1"/>
  <c r="L296" i="1"/>
  <c r="I297" i="1"/>
  <c r="K297" i="1"/>
  <c r="L297" i="1"/>
  <c r="I298" i="1"/>
  <c r="K298" i="1"/>
  <c r="L298" i="1"/>
  <c r="I299" i="1"/>
  <c r="K299" i="1"/>
  <c r="L299" i="1"/>
  <c r="I300" i="1"/>
  <c r="K300" i="1"/>
  <c r="L300" i="1"/>
  <c r="I301" i="1"/>
  <c r="K301" i="1"/>
  <c r="L301" i="1"/>
  <c r="I302" i="1"/>
  <c r="K302" i="1"/>
  <c r="L302" i="1"/>
  <c r="I303" i="1"/>
  <c r="K303" i="1"/>
  <c r="L303" i="1"/>
  <c r="I304" i="1"/>
  <c r="K304" i="1"/>
  <c r="L304" i="1"/>
  <c r="I305" i="1"/>
  <c r="K305" i="1"/>
  <c r="L305" i="1"/>
  <c r="I306" i="1"/>
  <c r="K306" i="1"/>
  <c r="L306" i="1"/>
  <c r="I307" i="1"/>
  <c r="K307" i="1"/>
  <c r="L307" i="1"/>
  <c r="I308" i="1"/>
  <c r="K308" i="1"/>
  <c r="L308" i="1"/>
  <c r="I309" i="1"/>
  <c r="K309" i="1"/>
  <c r="L309" i="1"/>
  <c r="I310" i="1"/>
  <c r="K310" i="1"/>
  <c r="L310" i="1"/>
  <c r="I311" i="1"/>
  <c r="K311" i="1"/>
  <c r="L311" i="1"/>
  <c r="I312" i="1"/>
  <c r="K312" i="1"/>
  <c r="L312" i="1"/>
  <c r="I313" i="1"/>
  <c r="K313" i="1"/>
  <c r="L313" i="1"/>
  <c r="I314" i="1"/>
  <c r="K314" i="1"/>
  <c r="L314" i="1"/>
  <c r="I315" i="1"/>
  <c r="K315" i="1"/>
  <c r="L315" i="1"/>
  <c r="I316" i="1"/>
  <c r="K316" i="1"/>
  <c r="L316" i="1"/>
  <c r="I317" i="1"/>
  <c r="K317" i="1"/>
  <c r="L317" i="1"/>
  <c r="I318" i="1"/>
  <c r="K318" i="1"/>
  <c r="L318" i="1"/>
  <c r="I319" i="1"/>
  <c r="K319" i="1"/>
  <c r="L319" i="1"/>
  <c r="I320" i="1"/>
  <c r="K320" i="1"/>
  <c r="L320" i="1"/>
  <c r="I321" i="1"/>
  <c r="K321" i="1"/>
  <c r="L321" i="1"/>
  <c r="I322" i="1"/>
  <c r="K322" i="1"/>
  <c r="L322" i="1"/>
  <c r="I323" i="1"/>
  <c r="K323" i="1"/>
  <c r="L323" i="1"/>
  <c r="I324" i="1"/>
  <c r="K324" i="1"/>
  <c r="L324" i="1"/>
  <c r="I325" i="1"/>
  <c r="K325" i="1"/>
  <c r="L325" i="1"/>
  <c r="I326" i="1"/>
  <c r="K326" i="1"/>
  <c r="L326" i="1"/>
  <c r="I327" i="1"/>
  <c r="K327" i="1"/>
  <c r="L327" i="1"/>
  <c r="I328" i="1"/>
  <c r="K328" i="1"/>
  <c r="L328" i="1"/>
  <c r="I329" i="1"/>
  <c r="K329" i="1"/>
  <c r="L329" i="1"/>
  <c r="I330" i="1"/>
  <c r="K330" i="1"/>
  <c r="L330" i="1"/>
  <c r="I331" i="1"/>
  <c r="K331" i="1"/>
  <c r="L331" i="1"/>
  <c r="I332" i="1"/>
  <c r="K332" i="1"/>
  <c r="L332" i="1"/>
  <c r="I333" i="1"/>
  <c r="K333" i="1"/>
  <c r="L333" i="1"/>
  <c r="I334" i="1"/>
  <c r="K334" i="1"/>
  <c r="L334" i="1"/>
  <c r="I335" i="1"/>
  <c r="K335" i="1"/>
  <c r="L335" i="1"/>
  <c r="I336" i="1"/>
  <c r="K336" i="1"/>
  <c r="L336" i="1"/>
  <c r="I337" i="1"/>
  <c r="K337" i="1"/>
  <c r="L337" i="1"/>
  <c r="I338" i="1"/>
  <c r="K338" i="1"/>
  <c r="L338" i="1"/>
  <c r="I339" i="1"/>
  <c r="K339" i="1"/>
  <c r="L339" i="1"/>
  <c r="I340" i="1"/>
  <c r="K340" i="1"/>
  <c r="L340" i="1"/>
  <c r="I341" i="1"/>
  <c r="K341" i="1"/>
  <c r="L341" i="1"/>
  <c r="I342" i="1"/>
  <c r="K342" i="1"/>
  <c r="L342" i="1"/>
  <c r="I343" i="1"/>
  <c r="K343" i="1"/>
  <c r="L343" i="1"/>
  <c r="I344" i="1"/>
  <c r="K344" i="1"/>
  <c r="L344" i="1"/>
  <c r="I345" i="1"/>
  <c r="K345" i="1"/>
  <c r="L345" i="1"/>
  <c r="I346" i="1"/>
  <c r="K346" i="1"/>
  <c r="L346" i="1"/>
  <c r="I347" i="1"/>
  <c r="K347" i="1"/>
  <c r="L347" i="1"/>
  <c r="I348" i="1"/>
  <c r="K348" i="1"/>
  <c r="L348" i="1"/>
  <c r="I349" i="1"/>
  <c r="K349" i="1"/>
  <c r="L349" i="1"/>
  <c r="I350" i="1"/>
  <c r="K350" i="1"/>
  <c r="L350" i="1"/>
  <c r="I351" i="1"/>
  <c r="K351" i="1"/>
  <c r="L351" i="1"/>
  <c r="I352" i="1"/>
  <c r="K352" i="1"/>
  <c r="L352" i="1"/>
  <c r="I353" i="1"/>
  <c r="K353" i="1"/>
  <c r="L353" i="1"/>
  <c r="I354" i="1"/>
  <c r="K354" i="1"/>
  <c r="L354" i="1"/>
  <c r="I355" i="1"/>
  <c r="K355" i="1"/>
  <c r="L355" i="1"/>
  <c r="I356" i="1"/>
  <c r="K356" i="1"/>
  <c r="L356" i="1"/>
  <c r="I357" i="1"/>
  <c r="K357" i="1"/>
  <c r="L357" i="1"/>
  <c r="I358" i="1"/>
  <c r="K358" i="1"/>
  <c r="L358" i="1"/>
  <c r="I359" i="1"/>
  <c r="K359" i="1"/>
  <c r="L359" i="1"/>
  <c r="I360" i="1"/>
  <c r="K360" i="1"/>
  <c r="L360" i="1"/>
  <c r="I361" i="1"/>
  <c r="K361" i="1"/>
  <c r="L361" i="1"/>
  <c r="I362" i="1"/>
  <c r="K362" i="1"/>
  <c r="L362" i="1"/>
  <c r="I363" i="1"/>
  <c r="K363" i="1"/>
  <c r="L363" i="1"/>
  <c r="I364" i="1"/>
  <c r="K364" i="1"/>
  <c r="L364" i="1"/>
  <c r="I365" i="1"/>
  <c r="K365" i="1"/>
  <c r="L365" i="1"/>
  <c r="I366" i="1"/>
  <c r="K366" i="1"/>
  <c r="L366" i="1"/>
  <c r="I367" i="1"/>
  <c r="K367" i="1"/>
  <c r="L367" i="1"/>
  <c r="I368" i="1"/>
  <c r="K368" i="1"/>
  <c r="L368" i="1"/>
  <c r="I369" i="1"/>
  <c r="K369" i="1"/>
  <c r="L369" i="1"/>
  <c r="I370" i="1"/>
  <c r="K370" i="1"/>
  <c r="L370" i="1"/>
  <c r="I371" i="1"/>
  <c r="K371" i="1"/>
  <c r="L371" i="1"/>
  <c r="I372" i="1"/>
  <c r="K372" i="1"/>
  <c r="L372" i="1"/>
  <c r="I373" i="1"/>
  <c r="K373" i="1"/>
  <c r="L373" i="1"/>
  <c r="I374" i="1"/>
  <c r="K374" i="1"/>
  <c r="L374" i="1"/>
  <c r="I375" i="1"/>
  <c r="K375" i="1"/>
  <c r="L375" i="1"/>
  <c r="I376" i="1"/>
  <c r="K376" i="1"/>
  <c r="L376" i="1"/>
  <c r="I377" i="1"/>
  <c r="K377" i="1"/>
  <c r="L377" i="1"/>
  <c r="I378" i="1"/>
  <c r="K378" i="1"/>
  <c r="L378" i="1"/>
  <c r="I379" i="1"/>
  <c r="K379" i="1"/>
  <c r="L379" i="1"/>
  <c r="I380" i="1"/>
  <c r="K380" i="1"/>
  <c r="L380" i="1"/>
  <c r="I381" i="1"/>
  <c r="K381" i="1"/>
  <c r="L381" i="1"/>
  <c r="I382" i="1"/>
  <c r="K382" i="1"/>
  <c r="L382" i="1"/>
  <c r="I383" i="1"/>
  <c r="K383" i="1"/>
  <c r="L383" i="1"/>
  <c r="I384" i="1"/>
  <c r="K384" i="1"/>
  <c r="L384" i="1"/>
  <c r="I385" i="1"/>
  <c r="K385" i="1"/>
  <c r="L385" i="1"/>
  <c r="I386" i="1"/>
  <c r="K386" i="1"/>
  <c r="L386" i="1"/>
  <c r="I387" i="1"/>
  <c r="K387" i="1"/>
  <c r="L387" i="1"/>
  <c r="I388" i="1"/>
  <c r="K388" i="1"/>
  <c r="L388" i="1"/>
  <c r="I389" i="1"/>
  <c r="K389" i="1"/>
  <c r="L389" i="1"/>
  <c r="I390" i="1"/>
  <c r="K390" i="1"/>
  <c r="L390" i="1"/>
  <c r="I391" i="1"/>
  <c r="K391" i="1"/>
  <c r="L391" i="1"/>
  <c r="I392" i="1"/>
  <c r="K392" i="1"/>
  <c r="L392" i="1"/>
  <c r="I393" i="1"/>
  <c r="K393" i="1"/>
  <c r="L393" i="1"/>
  <c r="I394" i="1"/>
  <c r="K394" i="1"/>
  <c r="L394" i="1"/>
  <c r="I395" i="1"/>
  <c r="K395" i="1"/>
  <c r="L395" i="1"/>
  <c r="I396" i="1"/>
  <c r="K396" i="1"/>
  <c r="L396" i="1"/>
  <c r="I397" i="1"/>
  <c r="K397" i="1"/>
  <c r="L397" i="1"/>
  <c r="I398" i="1"/>
  <c r="K398" i="1"/>
  <c r="L398" i="1"/>
  <c r="I399" i="1"/>
  <c r="K399" i="1"/>
  <c r="L399" i="1"/>
  <c r="I400" i="1"/>
  <c r="K400" i="1"/>
  <c r="L400" i="1"/>
  <c r="I401" i="1"/>
  <c r="K401" i="1"/>
  <c r="L401" i="1"/>
  <c r="I402" i="1"/>
  <c r="K402" i="1"/>
  <c r="L402" i="1"/>
  <c r="I403" i="1"/>
  <c r="K403" i="1"/>
  <c r="L403" i="1"/>
  <c r="I404" i="1"/>
  <c r="K404" i="1"/>
  <c r="L404" i="1"/>
  <c r="I405" i="1"/>
  <c r="K405" i="1"/>
  <c r="L405" i="1"/>
  <c r="I406" i="1"/>
  <c r="K406" i="1"/>
  <c r="L406" i="1"/>
  <c r="I407" i="1"/>
  <c r="K407" i="1"/>
  <c r="L407" i="1"/>
  <c r="I408" i="1"/>
  <c r="K408" i="1"/>
  <c r="L408" i="1"/>
  <c r="I409" i="1"/>
  <c r="K409" i="1"/>
  <c r="L409" i="1"/>
  <c r="I410" i="1"/>
  <c r="K410" i="1"/>
  <c r="L410" i="1"/>
  <c r="I411" i="1"/>
  <c r="K411" i="1"/>
  <c r="L411" i="1"/>
  <c r="I412" i="1"/>
  <c r="K412" i="1"/>
  <c r="L412" i="1"/>
  <c r="I413" i="1"/>
  <c r="K413" i="1"/>
  <c r="L413" i="1"/>
  <c r="I414" i="1"/>
  <c r="K414" i="1"/>
  <c r="L414" i="1"/>
  <c r="I415" i="1"/>
  <c r="K415" i="1"/>
  <c r="L415" i="1"/>
  <c r="I416" i="1"/>
  <c r="K416" i="1"/>
  <c r="L416" i="1"/>
  <c r="I417" i="1"/>
  <c r="K417" i="1"/>
  <c r="L417" i="1"/>
  <c r="I418" i="1"/>
  <c r="K418" i="1"/>
  <c r="L418" i="1"/>
  <c r="I419" i="1"/>
  <c r="K419" i="1"/>
  <c r="L419" i="1"/>
  <c r="I420" i="1"/>
  <c r="K420" i="1"/>
  <c r="L420" i="1"/>
  <c r="I421" i="1"/>
  <c r="K421" i="1"/>
  <c r="L421" i="1"/>
  <c r="I422" i="1"/>
  <c r="K422" i="1"/>
  <c r="L422" i="1"/>
  <c r="I423" i="1"/>
  <c r="K423" i="1"/>
  <c r="L423" i="1"/>
  <c r="I424" i="1"/>
  <c r="K424" i="1"/>
  <c r="L424" i="1"/>
  <c r="I425" i="1"/>
  <c r="K425" i="1"/>
  <c r="L425" i="1"/>
  <c r="I426" i="1"/>
  <c r="K426" i="1"/>
  <c r="L426" i="1"/>
  <c r="I427" i="1"/>
  <c r="K427" i="1"/>
  <c r="L427" i="1"/>
  <c r="I428" i="1"/>
  <c r="K428" i="1"/>
  <c r="L428" i="1"/>
  <c r="I429" i="1"/>
  <c r="K429" i="1"/>
  <c r="L429" i="1"/>
  <c r="I430" i="1"/>
  <c r="K430" i="1"/>
  <c r="L430" i="1"/>
  <c r="I431" i="1"/>
  <c r="K431" i="1"/>
  <c r="L431" i="1"/>
  <c r="I432" i="1"/>
  <c r="K432" i="1"/>
  <c r="L432" i="1"/>
  <c r="I433" i="1"/>
  <c r="K433" i="1"/>
  <c r="L433" i="1"/>
  <c r="I434" i="1"/>
  <c r="K434" i="1"/>
  <c r="L434" i="1"/>
  <c r="I435" i="1"/>
  <c r="K435" i="1"/>
  <c r="L435" i="1"/>
  <c r="I436" i="1"/>
  <c r="K436" i="1"/>
  <c r="L436" i="1"/>
  <c r="I437" i="1"/>
  <c r="K437" i="1"/>
  <c r="L437" i="1"/>
  <c r="I438" i="1"/>
  <c r="K438" i="1"/>
  <c r="L438" i="1"/>
  <c r="I439" i="1"/>
  <c r="K439" i="1"/>
  <c r="L439" i="1"/>
  <c r="I440" i="1"/>
  <c r="K440" i="1"/>
  <c r="L440" i="1"/>
  <c r="I441" i="1"/>
  <c r="K441" i="1"/>
  <c r="L441" i="1"/>
  <c r="I442" i="1"/>
  <c r="K442" i="1"/>
  <c r="L442" i="1"/>
  <c r="I443" i="1"/>
  <c r="K443" i="1"/>
  <c r="L443" i="1"/>
  <c r="I444" i="1"/>
  <c r="K444" i="1"/>
  <c r="L444" i="1"/>
  <c r="I445" i="1"/>
  <c r="K445" i="1"/>
  <c r="L445" i="1"/>
  <c r="I446" i="1"/>
  <c r="K446" i="1"/>
  <c r="L446" i="1"/>
  <c r="I447" i="1"/>
  <c r="K447" i="1"/>
  <c r="L447" i="1"/>
  <c r="I448" i="1"/>
  <c r="K448" i="1"/>
  <c r="L448" i="1"/>
  <c r="I449" i="1"/>
  <c r="K449" i="1"/>
  <c r="L449" i="1"/>
  <c r="I450" i="1"/>
  <c r="K450" i="1"/>
  <c r="L450" i="1"/>
  <c r="I451" i="1"/>
  <c r="K451" i="1"/>
  <c r="L451" i="1"/>
  <c r="I452" i="1"/>
  <c r="K452" i="1"/>
  <c r="L452" i="1"/>
  <c r="I453" i="1"/>
  <c r="K453" i="1"/>
  <c r="L453" i="1"/>
  <c r="I454" i="1"/>
  <c r="K454" i="1"/>
  <c r="L454" i="1"/>
  <c r="I455" i="1"/>
  <c r="K455" i="1"/>
  <c r="L455" i="1"/>
  <c r="I456" i="1"/>
  <c r="K456" i="1"/>
  <c r="L456" i="1"/>
  <c r="I457" i="1"/>
  <c r="K457" i="1"/>
  <c r="L457" i="1"/>
  <c r="I458" i="1"/>
  <c r="K458" i="1"/>
  <c r="L458" i="1"/>
  <c r="I459" i="1"/>
  <c r="K459" i="1"/>
  <c r="L459" i="1"/>
  <c r="I460" i="1"/>
  <c r="K460" i="1"/>
  <c r="L460" i="1"/>
  <c r="I461" i="1"/>
  <c r="K461" i="1"/>
  <c r="L461" i="1"/>
  <c r="I462" i="1"/>
  <c r="K462" i="1"/>
  <c r="L462" i="1"/>
  <c r="I463" i="1"/>
  <c r="K463" i="1"/>
  <c r="L463" i="1"/>
  <c r="I464" i="1"/>
  <c r="K464" i="1"/>
  <c r="L464" i="1"/>
  <c r="I465" i="1"/>
  <c r="K465" i="1"/>
  <c r="L465" i="1"/>
  <c r="I466" i="1"/>
  <c r="K466" i="1"/>
  <c r="L466" i="1"/>
  <c r="I467" i="1"/>
  <c r="K467" i="1"/>
  <c r="L467" i="1"/>
  <c r="I468" i="1"/>
  <c r="K468" i="1"/>
  <c r="L468" i="1"/>
  <c r="I469" i="1"/>
  <c r="K469" i="1"/>
  <c r="L469" i="1"/>
  <c r="I470" i="1"/>
  <c r="K470" i="1"/>
  <c r="L470" i="1"/>
  <c r="I471" i="1"/>
  <c r="K471" i="1"/>
  <c r="L471" i="1"/>
  <c r="I472" i="1"/>
  <c r="K472" i="1"/>
  <c r="L472" i="1"/>
  <c r="I473" i="1"/>
  <c r="K473" i="1"/>
  <c r="L473" i="1"/>
  <c r="I474" i="1"/>
  <c r="K474" i="1"/>
  <c r="L474" i="1"/>
  <c r="I475" i="1"/>
  <c r="K475" i="1"/>
  <c r="L475" i="1"/>
  <c r="I476" i="1"/>
  <c r="K476" i="1"/>
  <c r="L476" i="1"/>
  <c r="I477" i="1"/>
  <c r="K477" i="1"/>
  <c r="L477" i="1"/>
  <c r="I478" i="1"/>
  <c r="K478" i="1"/>
  <c r="L478" i="1"/>
  <c r="I479" i="1"/>
  <c r="K479" i="1"/>
  <c r="L479" i="1"/>
  <c r="I480" i="1"/>
  <c r="K480" i="1"/>
  <c r="L480" i="1"/>
  <c r="I481" i="1"/>
  <c r="K481" i="1"/>
  <c r="L481" i="1"/>
  <c r="I482" i="1"/>
  <c r="K482" i="1"/>
  <c r="L482" i="1"/>
  <c r="I483" i="1"/>
  <c r="K483" i="1"/>
  <c r="L483" i="1"/>
  <c r="I484" i="1"/>
  <c r="K484" i="1"/>
  <c r="L484" i="1"/>
  <c r="I485" i="1"/>
  <c r="K485" i="1"/>
  <c r="L485" i="1"/>
  <c r="I486" i="1"/>
  <c r="K486" i="1"/>
  <c r="L486" i="1"/>
  <c r="I487" i="1"/>
  <c r="K487" i="1"/>
  <c r="L487" i="1"/>
  <c r="I488" i="1"/>
  <c r="K488" i="1"/>
  <c r="L488" i="1"/>
  <c r="I489" i="1"/>
  <c r="K489" i="1"/>
  <c r="L489" i="1"/>
  <c r="I490" i="1"/>
  <c r="K490" i="1"/>
  <c r="L490" i="1"/>
  <c r="I491" i="1"/>
  <c r="K491" i="1"/>
  <c r="L491" i="1"/>
  <c r="I492" i="1"/>
  <c r="K492" i="1"/>
  <c r="L492" i="1"/>
  <c r="I493" i="1"/>
  <c r="K493" i="1"/>
  <c r="L493" i="1"/>
  <c r="I494" i="1"/>
  <c r="K494" i="1"/>
  <c r="L494" i="1"/>
  <c r="I495" i="1"/>
  <c r="K495" i="1"/>
  <c r="L495" i="1"/>
  <c r="I496" i="1"/>
  <c r="K496" i="1"/>
  <c r="L496" i="1"/>
  <c r="I497" i="1"/>
  <c r="K497" i="1"/>
  <c r="L497" i="1"/>
  <c r="I498" i="1"/>
  <c r="K498" i="1"/>
  <c r="L498" i="1"/>
  <c r="I499" i="1"/>
  <c r="K499" i="1"/>
  <c r="L499" i="1"/>
  <c r="I500" i="1"/>
  <c r="K500" i="1"/>
  <c r="L500" i="1"/>
  <c r="I501" i="1"/>
  <c r="K501" i="1"/>
  <c r="L501" i="1"/>
  <c r="I502" i="1"/>
  <c r="K502" i="1"/>
  <c r="L502" i="1"/>
  <c r="I503" i="1"/>
  <c r="K503" i="1"/>
  <c r="L503" i="1"/>
  <c r="I504" i="1"/>
  <c r="K504" i="1"/>
  <c r="L504" i="1"/>
  <c r="I505" i="1"/>
  <c r="K505" i="1"/>
  <c r="L505" i="1"/>
  <c r="I506" i="1"/>
  <c r="K506" i="1"/>
  <c r="L506" i="1"/>
  <c r="I507" i="1"/>
  <c r="K507" i="1"/>
  <c r="L507" i="1"/>
  <c r="I508" i="1"/>
  <c r="K508" i="1"/>
  <c r="L508" i="1"/>
  <c r="I509" i="1"/>
  <c r="K509" i="1"/>
  <c r="L509" i="1"/>
  <c r="I510" i="1"/>
  <c r="K510" i="1"/>
  <c r="L510" i="1"/>
  <c r="I511" i="1"/>
  <c r="K511" i="1"/>
  <c r="L511" i="1"/>
  <c r="I512" i="1"/>
  <c r="K512" i="1"/>
  <c r="L512" i="1"/>
  <c r="I513" i="1"/>
  <c r="K513" i="1"/>
  <c r="L513" i="1"/>
  <c r="I514" i="1"/>
  <c r="K514" i="1"/>
  <c r="L514" i="1"/>
  <c r="I515" i="1"/>
  <c r="K515" i="1"/>
  <c r="L515" i="1"/>
  <c r="I516" i="1"/>
  <c r="K516" i="1"/>
  <c r="L516" i="1"/>
  <c r="I517" i="1"/>
  <c r="K517" i="1"/>
  <c r="L517" i="1"/>
  <c r="I518" i="1"/>
  <c r="K518" i="1"/>
  <c r="L518" i="1"/>
  <c r="I519" i="1"/>
  <c r="K519" i="1"/>
  <c r="L519" i="1"/>
  <c r="I520" i="1"/>
  <c r="K520" i="1"/>
  <c r="L520" i="1"/>
  <c r="I521" i="1"/>
  <c r="K521" i="1"/>
  <c r="L521" i="1"/>
  <c r="I522" i="1"/>
  <c r="K522" i="1"/>
  <c r="L522" i="1"/>
  <c r="I523" i="1"/>
  <c r="K523" i="1"/>
  <c r="L523" i="1"/>
  <c r="I524" i="1"/>
  <c r="K524" i="1"/>
  <c r="L524" i="1"/>
  <c r="I525" i="1"/>
  <c r="K525" i="1"/>
  <c r="L525" i="1"/>
  <c r="I526" i="1"/>
  <c r="K526" i="1"/>
  <c r="L526" i="1"/>
  <c r="I527" i="1"/>
  <c r="K527" i="1"/>
  <c r="L527" i="1"/>
  <c r="I528" i="1"/>
  <c r="K528" i="1"/>
  <c r="L528" i="1"/>
  <c r="I529" i="1"/>
  <c r="K529" i="1"/>
  <c r="L529" i="1"/>
  <c r="I530" i="1"/>
  <c r="K530" i="1"/>
  <c r="L530" i="1"/>
  <c r="I531" i="1"/>
  <c r="K531" i="1"/>
  <c r="L531" i="1"/>
  <c r="I532" i="1"/>
  <c r="K532" i="1"/>
  <c r="L532" i="1"/>
  <c r="I533" i="1"/>
  <c r="K533" i="1"/>
  <c r="L533" i="1"/>
  <c r="I534" i="1"/>
  <c r="K534" i="1"/>
  <c r="L534" i="1"/>
  <c r="I535" i="1"/>
  <c r="K535" i="1"/>
  <c r="L535" i="1"/>
  <c r="I536" i="1"/>
  <c r="K536" i="1"/>
  <c r="L536" i="1"/>
  <c r="I537" i="1"/>
  <c r="K537" i="1"/>
  <c r="L537" i="1"/>
  <c r="I538" i="1"/>
  <c r="K538" i="1"/>
  <c r="L538" i="1"/>
  <c r="I539" i="1"/>
  <c r="K539" i="1"/>
  <c r="L539" i="1"/>
  <c r="I540" i="1"/>
  <c r="K540" i="1"/>
  <c r="L540" i="1"/>
  <c r="I541" i="1"/>
  <c r="K541" i="1"/>
  <c r="L541" i="1"/>
  <c r="I542" i="1"/>
  <c r="K542" i="1"/>
  <c r="L542" i="1"/>
  <c r="I543" i="1"/>
  <c r="K543" i="1"/>
  <c r="L543" i="1"/>
  <c r="I544" i="1"/>
  <c r="K544" i="1"/>
  <c r="L544" i="1"/>
  <c r="I545" i="1"/>
  <c r="K545" i="1"/>
  <c r="L545" i="1"/>
  <c r="I546" i="1"/>
  <c r="K546" i="1"/>
  <c r="L546" i="1"/>
  <c r="I547" i="1"/>
  <c r="K547" i="1"/>
  <c r="L547" i="1"/>
  <c r="I548" i="1"/>
  <c r="K548" i="1"/>
  <c r="L548" i="1"/>
  <c r="I549" i="1"/>
  <c r="K549" i="1"/>
  <c r="L549" i="1"/>
  <c r="I550" i="1"/>
  <c r="K550" i="1"/>
  <c r="L550" i="1"/>
  <c r="I551" i="1"/>
  <c r="K551" i="1"/>
  <c r="L551" i="1"/>
  <c r="I552" i="1"/>
  <c r="K552" i="1"/>
  <c r="L552" i="1"/>
  <c r="I553" i="1"/>
  <c r="K553" i="1"/>
  <c r="L553" i="1"/>
  <c r="I554" i="1"/>
  <c r="K554" i="1"/>
  <c r="L554" i="1"/>
  <c r="I555" i="1"/>
  <c r="K555" i="1"/>
  <c r="L555" i="1"/>
  <c r="I556" i="1"/>
  <c r="K556" i="1"/>
  <c r="L556" i="1"/>
  <c r="I557" i="1"/>
  <c r="K557" i="1"/>
  <c r="L557" i="1"/>
  <c r="I558" i="1"/>
  <c r="K558" i="1"/>
  <c r="L558" i="1"/>
  <c r="I559" i="1"/>
  <c r="K559" i="1"/>
  <c r="L559" i="1"/>
  <c r="I560" i="1"/>
  <c r="K560" i="1"/>
  <c r="L560" i="1"/>
  <c r="I561" i="1"/>
  <c r="K561" i="1"/>
  <c r="L561" i="1"/>
  <c r="I562" i="1"/>
  <c r="K562" i="1"/>
  <c r="L562" i="1"/>
  <c r="I563" i="1"/>
  <c r="K563" i="1"/>
  <c r="L563" i="1"/>
  <c r="I564" i="1"/>
  <c r="K564" i="1"/>
  <c r="L564" i="1"/>
  <c r="I565" i="1"/>
  <c r="K565" i="1"/>
  <c r="L565" i="1"/>
  <c r="I566" i="1"/>
  <c r="K566" i="1"/>
  <c r="L566" i="1"/>
  <c r="I567" i="1"/>
  <c r="K567" i="1"/>
  <c r="L567" i="1"/>
  <c r="I568" i="1"/>
  <c r="K568" i="1"/>
  <c r="L568" i="1"/>
  <c r="I569" i="1"/>
  <c r="K569" i="1"/>
  <c r="L569" i="1"/>
  <c r="I570" i="1"/>
  <c r="K570" i="1"/>
  <c r="L570" i="1"/>
  <c r="I571" i="1"/>
  <c r="K571" i="1"/>
  <c r="L571" i="1"/>
  <c r="I572" i="1"/>
  <c r="K572" i="1"/>
  <c r="L572" i="1"/>
  <c r="I573" i="1"/>
  <c r="K573" i="1"/>
  <c r="L573" i="1"/>
  <c r="I574" i="1"/>
  <c r="K574" i="1"/>
  <c r="L574" i="1"/>
  <c r="I575" i="1"/>
  <c r="K575" i="1"/>
  <c r="L575" i="1"/>
  <c r="I576" i="1"/>
  <c r="K576" i="1"/>
  <c r="L576" i="1"/>
  <c r="I577" i="1"/>
  <c r="K577" i="1"/>
  <c r="L577" i="1"/>
  <c r="I578" i="1"/>
  <c r="K578" i="1"/>
  <c r="L578" i="1"/>
  <c r="I579" i="1"/>
  <c r="K579" i="1"/>
  <c r="L579" i="1"/>
  <c r="I580" i="1"/>
  <c r="K580" i="1"/>
  <c r="L580" i="1"/>
  <c r="I581" i="1"/>
  <c r="K581" i="1"/>
  <c r="L581" i="1"/>
  <c r="I582" i="1"/>
  <c r="K582" i="1"/>
  <c r="L582" i="1"/>
  <c r="I583" i="1"/>
  <c r="K583" i="1"/>
  <c r="L583" i="1"/>
  <c r="I584" i="1"/>
  <c r="K584" i="1"/>
  <c r="L584" i="1"/>
  <c r="I585" i="1"/>
  <c r="K585" i="1"/>
  <c r="L585" i="1"/>
  <c r="I586" i="1"/>
  <c r="K586" i="1"/>
  <c r="L586" i="1"/>
  <c r="I587" i="1"/>
  <c r="K587" i="1"/>
  <c r="L587" i="1"/>
  <c r="I588" i="1"/>
  <c r="K588" i="1"/>
  <c r="L588" i="1"/>
  <c r="I589" i="1"/>
  <c r="K589" i="1"/>
  <c r="L589" i="1"/>
  <c r="I590" i="1"/>
  <c r="K590" i="1"/>
  <c r="L590" i="1"/>
  <c r="I591" i="1"/>
  <c r="K591" i="1"/>
  <c r="L591" i="1"/>
  <c r="I592" i="1"/>
  <c r="K592" i="1"/>
  <c r="L592" i="1"/>
  <c r="I593" i="1"/>
  <c r="K593" i="1"/>
  <c r="L593" i="1"/>
  <c r="I594" i="1"/>
  <c r="K594" i="1"/>
  <c r="L594" i="1"/>
  <c r="I595" i="1"/>
  <c r="K595" i="1"/>
  <c r="L595" i="1"/>
  <c r="I596" i="1"/>
  <c r="K596" i="1"/>
  <c r="L596" i="1"/>
  <c r="I597" i="1"/>
  <c r="K597" i="1"/>
  <c r="L597" i="1"/>
  <c r="I598" i="1"/>
  <c r="K598" i="1"/>
  <c r="L598" i="1"/>
  <c r="I599" i="1"/>
  <c r="K599" i="1"/>
  <c r="L599" i="1"/>
  <c r="I600" i="1"/>
  <c r="K600" i="1"/>
  <c r="L600" i="1"/>
  <c r="I601" i="1"/>
  <c r="K601" i="1"/>
  <c r="L601" i="1"/>
  <c r="I602" i="1"/>
  <c r="K602" i="1"/>
  <c r="L602" i="1"/>
  <c r="I603" i="1"/>
  <c r="K603" i="1"/>
  <c r="L603" i="1"/>
  <c r="I604" i="1"/>
  <c r="K604" i="1"/>
  <c r="L604" i="1"/>
  <c r="I605" i="1"/>
  <c r="K605" i="1"/>
  <c r="L605" i="1"/>
  <c r="I606" i="1"/>
  <c r="K606" i="1"/>
  <c r="L606" i="1"/>
  <c r="I607" i="1"/>
  <c r="K607" i="1"/>
  <c r="L607" i="1"/>
  <c r="I608" i="1"/>
  <c r="K608" i="1"/>
  <c r="L608" i="1"/>
  <c r="I609" i="1"/>
  <c r="K609" i="1"/>
  <c r="L609" i="1"/>
  <c r="I610" i="1"/>
  <c r="K610" i="1"/>
  <c r="L610" i="1"/>
  <c r="I611" i="1"/>
  <c r="K611" i="1"/>
  <c r="L611" i="1"/>
  <c r="I612" i="1"/>
  <c r="K612" i="1"/>
  <c r="L612" i="1"/>
  <c r="I613" i="1"/>
  <c r="K613" i="1"/>
  <c r="L613" i="1"/>
  <c r="I614" i="1"/>
  <c r="K614" i="1"/>
  <c r="L614" i="1"/>
  <c r="I615" i="1"/>
  <c r="K615" i="1"/>
  <c r="L615" i="1"/>
  <c r="I616" i="1"/>
  <c r="K616" i="1"/>
  <c r="L616" i="1"/>
  <c r="I617" i="1"/>
  <c r="K617" i="1"/>
  <c r="L617" i="1"/>
  <c r="I618" i="1"/>
  <c r="K618" i="1"/>
  <c r="L618" i="1"/>
  <c r="I619" i="1"/>
  <c r="K619" i="1"/>
  <c r="L619" i="1"/>
  <c r="I620" i="1"/>
  <c r="K620" i="1"/>
  <c r="L620" i="1"/>
  <c r="I621" i="1"/>
  <c r="K621" i="1"/>
  <c r="L621" i="1"/>
  <c r="I622" i="1"/>
  <c r="K622" i="1"/>
  <c r="L622" i="1"/>
  <c r="I623" i="1"/>
  <c r="K623" i="1"/>
  <c r="L623" i="1"/>
  <c r="I624" i="1"/>
  <c r="K624" i="1"/>
  <c r="L624" i="1"/>
  <c r="I625" i="1"/>
  <c r="K625" i="1"/>
  <c r="L625" i="1"/>
  <c r="I626" i="1"/>
  <c r="K626" i="1"/>
  <c r="L626" i="1"/>
  <c r="I627" i="1"/>
  <c r="K627" i="1"/>
  <c r="L627" i="1"/>
  <c r="I628" i="1"/>
  <c r="K628" i="1"/>
  <c r="L628" i="1"/>
  <c r="I629" i="1"/>
  <c r="K629" i="1"/>
  <c r="L629" i="1"/>
  <c r="I630" i="1"/>
  <c r="K630" i="1"/>
  <c r="L630" i="1"/>
  <c r="I631" i="1"/>
  <c r="K631" i="1"/>
  <c r="L631" i="1"/>
  <c r="I632" i="1"/>
  <c r="K632" i="1"/>
  <c r="L632" i="1"/>
  <c r="I633" i="1"/>
  <c r="K633" i="1"/>
  <c r="L633" i="1"/>
  <c r="I634" i="1"/>
  <c r="K634" i="1"/>
  <c r="L634" i="1"/>
  <c r="I635" i="1"/>
  <c r="K635" i="1"/>
  <c r="L635" i="1"/>
  <c r="I636" i="1"/>
  <c r="K636" i="1"/>
  <c r="L636" i="1"/>
  <c r="I637" i="1"/>
  <c r="K637" i="1"/>
  <c r="L637" i="1"/>
  <c r="I638" i="1"/>
  <c r="K638" i="1"/>
  <c r="L638" i="1"/>
  <c r="I639" i="1"/>
  <c r="K639" i="1"/>
  <c r="L639" i="1"/>
  <c r="I640" i="1"/>
  <c r="K640" i="1"/>
  <c r="L640" i="1"/>
  <c r="I641" i="1"/>
  <c r="K641" i="1"/>
  <c r="L641" i="1"/>
  <c r="K2" i="1" l="1"/>
  <c r="S32" i="2"/>
  <c r="S31" i="2"/>
  <c r="R29" i="2"/>
  <c r="R30" i="2"/>
  <c r="R28" i="2"/>
  <c r="L2" i="1" l="1"/>
  <c r="C1" i="2" l="1"/>
  <c r="K3" i="2" l="1"/>
  <c r="K7" i="2"/>
  <c r="K11" i="2"/>
  <c r="K15" i="2"/>
  <c r="K19" i="2"/>
  <c r="K23" i="2"/>
  <c r="K9" i="2"/>
  <c r="K13" i="2"/>
  <c r="K21" i="2"/>
  <c r="K14" i="2"/>
  <c r="K22" i="2"/>
  <c r="K4" i="2"/>
  <c r="K8" i="2"/>
  <c r="K12" i="2"/>
  <c r="K16" i="2"/>
  <c r="K20" i="2"/>
  <c r="K5" i="2"/>
  <c r="K17" i="2"/>
  <c r="K6" i="2"/>
  <c r="K10" i="2"/>
  <c r="K18" i="2"/>
  <c r="K2" i="2"/>
  <c r="J1" i="6"/>
  <c r="I1" i="6" s="1"/>
  <c r="H1" i="6" s="1"/>
  <c r="G1" i="6" s="1"/>
  <c r="F1" i="6" s="1"/>
  <c r="E1" i="6" s="1"/>
  <c r="D1" i="6" s="1"/>
  <c r="C1" i="6" s="1"/>
  <c r="J1" i="8"/>
  <c r="I1" i="8" s="1"/>
  <c r="H1" i="8" s="1"/>
  <c r="G1" i="8" s="1"/>
  <c r="F1" i="8" s="1"/>
  <c r="E1" i="8" s="1"/>
  <c r="D1" i="8" s="1"/>
  <c r="C1" i="8" s="1"/>
  <c r="H1" i="2"/>
  <c r="J1" i="7"/>
  <c r="D79" i="3"/>
  <c r="G79" i="3" s="1"/>
  <c r="C1" i="5"/>
  <c r="C1" i="4"/>
  <c r="G1" i="2"/>
  <c r="I1" i="2"/>
  <c r="F1" i="2"/>
  <c r="D1" i="2"/>
  <c r="E1" i="2"/>
  <c r="L1" i="8" s="1"/>
  <c r="B4" i="5"/>
  <c r="M4" i="5"/>
  <c r="B5" i="5"/>
  <c r="K13" i="4" l="1"/>
  <c r="K9" i="4"/>
  <c r="K5" i="4"/>
  <c r="K12" i="4"/>
  <c r="K8" i="4"/>
  <c r="K4" i="4"/>
  <c r="K11" i="4"/>
  <c r="K7" i="4"/>
  <c r="K14" i="4"/>
  <c r="K10" i="4"/>
  <c r="K6" i="4"/>
  <c r="K2" i="4"/>
  <c r="K5" i="5"/>
  <c r="K6" i="5"/>
  <c r="K10" i="5"/>
  <c r="K14" i="5"/>
  <c r="K3" i="5"/>
  <c r="K7" i="5"/>
  <c r="K11" i="5"/>
  <c r="K4" i="5"/>
  <c r="K8" i="5"/>
  <c r="K12" i="5"/>
  <c r="K9" i="5"/>
  <c r="K13" i="5"/>
  <c r="K30" i="2"/>
  <c r="K32" i="2"/>
  <c r="K28" i="2"/>
  <c r="I1" i="7"/>
  <c r="H1" i="7" s="1"/>
  <c r="J27" i="7"/>
  <c r="O6" i="5"/>
  <c r="C6" i="5"/>
  <c r="L6" i="5"/>
  <c r="P6" i="5"/>
  <c r="M6" i="5"/>
  <c r="N6" i="5"/>
  <c r="P4" i="5"/>
  <c r="C9" i="5"/>
  <c r="L9" i="5"/>
  <c r="P9" i="5"/>
  <c r="M9" i="5"/>
  <c r="N9" i="5"/>
  <c r="O9" i="5"/>
  <c r="O1" i="8"/>
  <c r="P1" i="8"/>
  <c r="N1" i="8"/>
  <c r="M1" i="8"/>
  <c r="K1" i="6"/>
  <c r="K1" i="8"/>
  <c r="P1" i="7"/>
  <c r="P27" i="7" s="1"/>
  <c r="P1" i="6"/>
  <c r="L1" i="7"/>
  <c r="L27" i="7" s="1"/>
  <c r="L1" i="6"/>
  <c r="N1" i="7"/>
  <c r="N27" i="7" s="1"/>
  <c r="N1" i="6"/>
  <c r="M1" i="7"/>
  <c r="M27" i="7" s="1"/>
  <c r="M1" i="6"/>
  <c r="D84" i="3"/>
  <c r="G84" i="3" s="1"/>
  <c r="O1" i="6"/>
  <c r="H1" i="5"/>
  <c r="D80" i="3"/>
  <c r="G80" i="3" s="1"/>
  <c r="K1" i="7"/>
  <c r="K27" i="7" s="1"/>
  <c r="H1" i="4"/>
  <c r="O1" i="7"/>
  <c r="O27" i="7" s="1"/>
  <c r="D85" i="3"/>
  <c r="G85" i="3" s="1"/>
  <c r="D83" i="3"/>
  <c r="G83" i="3" s="1"/>
  <c r="D82" i="3"/>
  <c r="G82" i="3" s="1"/>
  <c r="D81" i="3"/>
  <c r="G81" i="3" s="1"/>
  <c r="O5" i="5"/>
  <c r="N5" i="5"/>
  <c r="L4" i="5"/>
  <c r="N4" i="5"/>
  <c r="F1" i="4"/>
  <c r="F1" i="5"/>
  <c r="M5" i="5"/>
  <c r="O4" i="5"/>
  <c r="I1" i="4"/>
  <c r="I1" i="5"/>
  <c r="P5" i="5"/>
  <c r="L5" i="5"/>
  <c r="E1" i="4"/>
  <c r="E1" i="5"/>
  <c r="G1" i="4"/>
  <c r="G1" i="5"/>
  <c r="D1" i="4"/>
  <c r="D1" i="5"/>
  <c r="I27" i="7" l="1"/>
  <c r="G1" i="7"/>
  <c r="H27" i="7"/>
  <c r="D9" i="5"/>
  <c r="D6" i="5"/>
  <c r="E9" i="5"/>
  <c r="E6" i="5"/>
  <c r="I9" i="5"/>
  <c r="I6" i="5"/>
  <c r="F9" i="5"/>
  <c r="F6" i="5"/>
  <c r="Q6" i="5"/>
  <c r="H9" i="5"/>
  <c r="H6" i="5"/>
  <c r="G9" i="5"/>
  <c r="G6" i="5"/>
  <c r="Q9" i="5"/>
  <c r="Q4" i="5"/>
  <c r="Q5" i="5"/>
  <c r="F1" i="7" l="1"/>
  <c r="G27" i="7"/>
  <c r="J9" i="5"/>
  <c r="J6" i="5"/>
  <c r="F4" i="5"/>
  <c r="C4" i="5"/>
  <c r="G4" i="5"/>
  <c r="D4" i="5"/>
  <c r="H4" i="5"/>
  <c r="E4" i="5"/>
  <c r="I4" i="5"/>
  <c r="E1" i="7" l="1"/>
  <c r="F27" i="7"/>
  <c r="J4" i="5"/>
  <c r="D1" i="7" l="1"/>
  <c r="E27" i="7"/>
  <c r="R27" i="2"/>
  <c r="B27" i="2"/>
  <c r="C27" i="2"/>
  <c r="D27" i="2"/>
  <c r="E27" i="2"/>
  <c r="F27" i="2"/>
  <c r="G27" i="2"/>
  <c r="H27" i="2"/>
  <c r="I27" i="2"/>
  <c r="J27" i="2"/>
  <c r="L27" i="2"/>
  <c r="M27" i="2"/>
  <c r="N27" i="2"/>
  <c r="O27" i="2"/>
  <c r="P27" i="2"/>
  <c r="Q27" i="2"/>
  <c r="A27" i="2"/>
  <c r="B4" i="2"/>
  <c r="B11" i="2"/>
  <c r="B10" i="2"/>
  <c r="B8" i="2"/>
  <c r="B19" i="2"/>
  <c r="B12" i="2"/>
  <c r="B9" i="2"/>
  <c r="B16" i="2"/>
  <c r="B21" i="2"/>
  <c r="B20" i="2"/>
  <c r="B24" i="2"/>
  <c r="B23" i="2"/>
  <c r="B15" i="2"/>
  <c r="B18" i="2"/>
  <c r="B17" i="2"/>
  <c r="B2" i="2"/>
  <c r="B5" i="2"/>
  <c r="B6" i="2"/>
  <c r="B14" i="2"/>
  <c r="B22" i="2"/>
  <c r="B3" i="2"/>
  <c r="B13" i="2"/>
  <c r="B25" i="2"/>
  <c r="B7" i="2"/>
  <c r="B4" i="4"/>
  <c r="B5" i="4"/>
  <c r="B9" i="4"/>
  <c r="B8" i="4"/>
  <c r="B3" i="4"/>
  <c r="B7" i="4"/>
  <c r="B6" i="4"/>
  <c r="B10" i="4"/>
  <c r="B11" i="4"/>
  <c r="B12" i="4"/>
  <c r="B13" i="4"/>
  <c r="B14" i="4"/>
  <c r="B2" i="4"/>
  <c r="B7" i="5"/>
  <c r="B13" i="5"/>
  <c r="B3" i="5"/>
  <c r="B10" i="5"/>
  <c r="B11" i="5"/>
  <c r="B14" i="5"/>
  <c r="B12" i="5"/>
  <c r="B8" i="5"/>
  <c r="B2" i="5"/>
  <c r="Q14" i="4"/>
  <c r="P14" i="4"/>
  <c r="O14" i="4"/>
  <c r="N14" i="4"/>
  <c r="M14" i="4"/>
  <c r="L14" i="4"/>
  <c r="Q13" i="4"/>
  <c r="P13" i="4"/>
  <c r="O13" i="4"/>
  <c r="N13" i="4"/>
  <c r="M13" i="4"/>
  <c r="L13" i="4"/>
  <c r="Q12" i="4"/>
  <c r="P12" i="4"/>
  <c r="O12" i="4"/>
  <c r="N12" i="4"/>
  <c r="M12" i="4"/>
  <c r="L12" i="4"/>
  <c r="Q11" i="4"/>
  <c r="P11" i="4"/>
  <c r="O11" i="4"/>
  <c r="N11" i="4"/>
  <c r="M11" i="4"/>
  <c r="L11" i="4"/>
  <c r="Q10" i="4"/>
  <c r="P10" i="4"/>
  <c r="O10" i="4"/>
  <c r="N10" i="4"/>
  <c r="M10" i="4"/>
  <c r="L10" i="4"/>
  <c r="Q6" i="4"/>
  <c r="P6" i="4"/>
  <c r="O6" i="4"/>
  <c r="N6" i="4"/>
  <c r="M6" i="4"/>
  <c r="L6" i="4"/>
  <c r="Q7" i="4"/>
  <c r="P7" i="4"/>
  <c r="O7" i="4"/>
  <c r="N7" i="4"/>
  <c r="M7" i="4"/>
  <c r="L7" i="4"/>
  <c r="Q3" i="4"/>
  <c r="P3" i="4"/>
  <c r="O3" i="4"/>
  <c r="N3" i="4"/>
  <c r="M3" i="4"/>
  <c r="L3" i="4"/>
  <c r="Q8" i="4"/>
  <c r="P8" i="4"/>
  <c r="O8" i="4"/>
  <c r="N8" i="4"/>
  <c r="M8" i="4"/>
  <c r="L8" i="4"/>
  <c r="Q9" i="4"/>
  <c r="P9" i="4"/>
  <c r="O9" i="4"/>
  <c r="N9" i="4"/>
  <c r="M9" i="4"/>
  <c r="L9" i="4"/>
  <c r="Q5" i="4"/>
  <c r="P5" i="4"/>
  <c r="O5" i="4"/>
  <c r="N5" i="4"/>
  <c r="M5" i="4"/>
  <c r="L5" i="4"/>
  <c r="Q4" i="4"/>
  <c r="P4" i="4"/>
  <c r="O4" i="4"/>
  <c r="N4" i="4"/>
  <c r="M4" i="4"/>
  <c r="L4" i="4"/>
  <c r="Q2" i="4"/>
  <c r="P2" i="4"/>
  <c r="O2" i="4"/>
  <c r="N2" i="4"/>
  <c r="M2" i="4"/>
  <c r="L2" i="4"/>
  <c r="P13" i="2"/>
  <c r="O13" i="2"/>
  <c r="N13" i="2"/>
  <c r="M13" i="2"/>
  <c r="L13" i="2"/>
  <c r="P3" i="2"/>
  <c r="O3" i="2"/>
  <c r="N3" i="2"/>
  <c r="M3" i="2"/>
  <c r="L3" i="2"/>
  <c r="P22" i="2"/>
  <c r="O22" i="2"/>
  <c r="N22" i="2"/>
  <c r="M22" i="2"/>
  <c r="L22" i="2"/>
  <c r="P14" i="2"/>
  <c r="O14" i="2"/>
  <c r="N14" i="2"/>
  <c r="M14" i="2"/>
  <c r="L14" i="2"/>
  <c r="P6" i="2"/>
  <c r="O6" i="2"/>
  <c r="N6" i="2"/>
  <c r="M6" i="2"/>
  <c r="L6" i="2"/>
  <c r="P5" i="2"/>
  <c r="O5" i="2"/>
  <c r="N5" i="2"/>
  <c r="M5" i="2"/>
  <c r="L5" i="2"/>
  <c r="P2" i="2"/>
  <c r="O2" i="2"/>
  <c r="N2" i="2"/>
  <c r="M2" i="2"/>
  <c r="L2" i="2"/>
  <c r="P17" i="2"/>
  <c r="O17" i="2"/>
  <c r="N17" i="2"/>
  <c r="M17" i="2"/>
  <c r="L17" i="2"/>
  <c r="P18" i="2"/>
  <c r="O18" i="2"/>
  <c r="N18" i="2"/>
  <c r="M18" i="2"/>
  <c r="L18" i="2"/>
  <c r="P15" i="2"/>
  <c r="O15" i="2"/>
  <c r="N15" i="2"/>
  <c r="M15" i="2"/>
  <c r="L15" i="2"/>
  <c r="P23" i="2"/>
  <c r="O23" i="2"/>
  <c r="N23" i="2"/>
  <c r="M23" i="2"/>
  <c r="L23" i="2"/>
  <c r="P24" i="2"/>
  <c r="O24" i="2"/>
  <c r="N24" i="2"/>
  <c r="M24" i="2"/>
  <c r="L24" i="2"/>
  <c r="P20" i="2"/>
  <c r="O20" i="2"/>
  <c r="N20" i="2"/>
  <c r="M20" i="2"/>
  <c r="L20" i="2"/>
  <c r="P21" i="2"/>
  <c r="O21" i="2"/>
  <c r="N21" i="2"/>
  <c r="M21" i="2"/>
  <c r="L21" i="2"/>
  <c r="P16" i="2"/>
  <c r="O16" i="2"/>
  <c r="N16" i="2"/>
  <c r="M16" i="2"/>
  <c r="L16" i="2"/>
  <c r="P9" i="2"/>
  <c r="O9" i="2"/>
  <c r="N9" i="2"/>
  <c r="M9" i="2"/>
  <c r="L9" i="2"/>
  <c r="P12" i="2"/>
  <c r="O12" i="2"/>
  <c r="N12" i="2"/>
  <c r="M12" i="2"/>
  <c r="L12" i="2"/>
  <c r="P19" i="2"/>
  <c r="O19" i="2"/>
  <c r="N19" i="2"/>
  <c r="M19" i="2"/>
  <c r="L19" i="2"/>
  <c r="P8" i="2"/>
  <c r="O8" i="2"/>
  <c r="N8" i="2"/>
  <c r="M8" i="2"/>
  <c r="L8" i="2"/>
  <c r="P10" i="2"/>
  <c r="O10" i="2"/>
  <c r="N10" i="2"/>
  <c r="M10" i="2"/>
  <c r="L10" i="2"/>
  <c r="P11" i="2"/>
  <c r="O11" i="2"/>
  <c r="N11" i="2"/>
  <c r="M11" i="2"/>
  <c r="L11" i="2"/>
  <c r="P4" i="2"/>
  <c r="O4" i="2"/>
  <c r="N4" i="2"/>
  <c r="M4" i="2"/>
  <c r="L4" i="2"/>
  <c r="P7" i="2"/>
  <c r="O7" i="2"/>
  <c r="N7" i="2"/>
  <c r="M7" i="2"/>
  <c r="L7" i="2"/>
  <c r="L2" i="5"/>
  <c r="P8" i="5"/>
  <c r="O8" i="5"/>
  <c r="N8" i="5"/>
  <c r="M8" i="5"/>
  <c r="L8" i="5"/>
  <c r="P12" i="5"/>
  <c r="O12" i="5"/>
  <c r="N12" i="5"/>
  <c r="M12" i="5"/>
  <c r="L12" i="5"/>
  <c r="P14" i="5"/>
  <c r="O14" i="5"/>
  <c r="N14" i="5"/>
  <c r="M14" i="5"/>
  <c r="L14" i="5"/>
  <c r="P11" i="5"/>
  <c r="O11" i="5"/>
  <c r="N11" i="5"/>
  <c r="M11" i="5"/>
  <c r="L11" i="5"/>
  <c r="P10" i="5"/>
  <c r="O10" i="5"/>
  <c r="N10" i="5"/>
  <c r="M10" i="5"/>
  <c r="L10" i="5"/>
  <c r="P3" i="5"/>
  <c r="O3" i="5"/>
  <c r="N3" i="5"/>
  <c r="M3" i="5"/>
  <c r="L3" i="5"/>
  <c r="P13" i="5"/>
  <c r="O13" i="5"/>
  <c r="N13" i="5"/>
  <c r="M13" i="5"/>
  <c r="L13" i="5"/>
  <c r="P7" i="5"/>
  <c r="O7" i="5"/>
  <c r="N7" i="5"/>
  <c r="M7" i="5"/>
  <c r="L7" i="5"/>
  <c r="P2" i="5"/>
  <c r="O2" i="5"/>
  <c r="N2" i="5"/>
  <c r="M2" i="5"/>
  <c r="C1" i="7" l="1"/>
  <c r="C27" i="7" s="1"/>
  <c r="D27" i="7"/>
  <c r="B31" i="2"/>
  <c r="B32" i="2"/>
  <c r="L32" i="2"/>
  <c r="P32" i="2"/>
  <c r="M31" i="2"/>
  <c r="M32" i="2"/>
  <c r="N31" i="2"/>
  <c r="N32" i="2"/>
  <c r="O31" i="2"/>
  <c r="O32" i="2"/>
  <c r="L31" i="2"/>
  <c r="P31" i="2"/>
  <c r="Q11" i="2"/>
  <c r="Q12" i="2"/>
  <c r="Q20" i="2"/>
  <c r="Q18" i="2"/>
  <c r="Q6" i="2"/>
  <c r="Q13" i="2"/>
  <c r="Q4" i="2"/>
  <c r="Q19" i="2"/>
  <c r="Q21" i="2"/>
  <c r="Q15" i="2"/>
  <c r="Q5" i="2"/>
  <c r="Q3" i="2"/>
  <c r="Q10" i="2"/>
  <c r="Q9" i="2"/>
  <c r="Q24" i="2"/>
  <c r="Q17" i="2"/>
  <c r="Q14" i="2"/>
  <c r="Q8" i="2"/>
  <c r="Q16" i="2"/>
  <c r="Q23" i="2"/>
  <c r="Q2" i="2"/>
  <c r="Q22" i="2"/>
  <c r="Q7" i="2"/>
  <c r="S2" i="6"/>
  <c r="T2" i="6"/>
  <c r="U2" i="6"/>
  <c r="V2" i="6"/>
  <c r="W2" i="6"/>
  <c r="X2" i="6"/>
  <c r="S3" i="6"/>
  <c r="T3" i="6"/>
  <c r="U3" i="6"/>
  <c r="V3" i="6"/>
  <c r="W3" i="6"/>
  <c r="X3" i="6"/>
  <c r="S4" i="6"/>
  <c r="T4" i="6"/>
  <c r="U4" i="6"/>
  <c r="V4" i="6"/>
  <c r="W4" i="6"/>
  <c r="X4" i="6"/>
  <c r="S5" i="6"/>
  <c r="T5" i="6"/>
  <c r="U5" i="6"/>
  <c r="V5" i="6"/>
  <c r="W5" i="6"/>
  <c r="X5" i="6"/>
  <c r="S6" i="6"/>
  <c r="T6" i="6"/>
  <c r="U6" i="6"/>
  <c r="V6" i="6"/>
  <c r="W6" i="6"/>
  <c r="X6" i="6"/>
  <c r="S7" i="6"/>
  <c r="T7" i="6"/>
  <c r="U7" i="6"/>
  <c r="V7" i="6"/>
  <c r="W7" i="6"/>
  <c r="X7" i="6"/>
  <c r="S8" i="6"/>
  <c r="T8" i="6"/>
  <c r="U8" i="6"/>
  <c r="V8" i="6"/>
  <c r="W8" i="6"/>
  <c r="X8" i="6"/>
  <c r="S9" i="6"/>
  <c r="T9" i="6"/>
  <c r="U9" i="6"/>
  <c r="V9" i="6"/>
  <c r="W9" i="6"/>
  <c r="X9" i="6"/>
  <c r="S10" i="6"/>
  <c r="T10" i="6"/>
  <c r="U10" i="6"/>
  <c r="V10" i="6"/>
  <c r="W10" i="6"/>
  <c r="X10" i="6"/>
  <c r="S11" i="6"/>
  <c r="T11" i="6"/>
  <c r="U11" i="6"/>
  <c r="V11" i="6"/>
  <c r="W11" i="6"/>
  <c r="X11" i="6"/>
  <c r="S12" i="6"/>
  <c r="T12" i="6"/>
  <c r="U12" i="6"/>
  <c r="V12" i="6"/>
  <c r="W12" i="6"/>
  <c r="X12" i="6"/>
  <c r="S13" i="6"/>
  <c r="T13" i="6"/>
  <c r="U13" i="6"/>
  <c r="V13" i="6"/>
  <c r="W13" i="6"/>
  <c r="X13" i="6"/>
  <c r="S14" i="6"/>
  <c r="T14" i="6"/>
  <c r="U14" i="6"/>
  <c r="V14" i="6"/>
  <c r="W14" i="6"/>
  <c r="X14" i="6"/>
  <c r="R3" i="6"/>
  <c r="R4" i="6"/>
  <c r="R5" i="6"/>
  <c r="R6" i="6"/>
  <c r="R7" i="6"/>
  <c r="R8" i="6"/>
  <c r="R9" i="6"/>
  <c r="R10" i="6"/>
  <c r="R11" i="6"/>
  <c r="R12" i="6"/>
  <c r="R13" i="6"/>
  <c r="R14" i="6"/>
  <c r="R2" i="6"/>
  <c r="T2" i="7"/>
  <c r="U2" i="7"/>
  <c r="V2" i="7"/>
  <c r="W2" i="7"/>
  <c r="T3" i="7"/>
  <c r="U3" i="7"/>
  <c r="V3" i="7"/>
  <c r="W3" i="7"/>
  <c r="T11" i="7"/>
  <c r="U11" i="7"/>
  <c r="V11" i="7"/>
  <c r="W11" i="7"/>
  <c r="T4" i="7"/>
  <c r="U4" i="7"/>
  <c r="V4" i="7"/>
  <c r="W4" i="7"/>
  <c r="T5" i="7"/>
  <c r="U5" i="7"/>
  <c r="V5" i="7"/>
  <c r="W5" i="7"/>
  <c r="T16" i="7"/>
  <c r="U16" i="7"/>
  <c r="V16" i="7"/>
  <c r="W16" i="7"/>
  <c r="T12" i="7"/>
  <c r="U12" i="7"/>
  <c r="V12" i="7"/>
  <c r="W12" i="7"/>
  <c r="T6" i="7"/>
  <c r="U6" i="7"/>
  <c r="V6" i="7"/>
  <c r="W6" i="7"/>
  <c r="T17" i="7"/>
  <c r="U17" i="7"/>
  <c r="V17" i="7"/>
  <c r="W17" i="7"/>
  <c r="T18" i="7"/>
  <c r="U18" i="7"/>
  <c r="V18" i="7"/>
  <c r="W18" i="7"/>
  <c r="T22" i="7"/>
  <c r="U22" i="7"/>
  <c r="V22" i="7"/>
  <c r="W22" i="7"/>
  <c r="T23" i="7"/>
  <c r="U23" i="7"/>
  <c r="V23" i="7"/>
  <c r="W23" i="7"/>
  <c r="T20" i="7"/>
  <c r="U20" i="7"/>
  <c r="V20" i="7"/>
  <c r="W20" i="7"/>
  <c r="T19" i="7"/>
  <c r="U19" i="7"/>
  <c r="V19" i="7"/>
  <c r="W19" i="7"/>
  <c r="T24" i="7"/>
  <c r="U24" i="7"/>
  <c r="V24" i="7"/>
  <c r="W24" i="7"/>
  <c r="T21" i="7"/>
  <c r="U21" i="7"/>
  <c r="V21" i="7"/>
  <c r="W21" i="7"/>
  <c r="T7" i="7"/>
  <c r="U7" i="7"/>
  <c r="V7" i="7"/>
  <c r="W7" i="7"/>
  <c r="T8" i="7"/>
  <c r="U8" i="7"/>
  <c r="V8" i="7"/>
  <c r="W8" i="7"/>
  <c r="T9" i="7"/>
  <c r="U9" i="7"/>
  <c r="V9" i="7"/>
  <c r="W9" i="7"/>
  <c r="T13" i="7"/>
  <c r="U13" i="7"/>
  <c r="V13" i="7"/>
  <c r="W13" i="7"/>
  <c r="T15" i="7"/>
  <c r="U15" i="7"/>
  <c r="V15" i="7"/>
  <c r="W15" i="7"/>
  <c r="T10" i="7"/>
  <c r="U10" i="7"/>
  <c r="V10" i="7"/>
  <c r="W10" i="7"/>
  <c r="T14" i="7"/>
  <c r="U14" i="7"/>
  <c r="V14" i="7"/>
  <c r="W14" i="7"/>
  <c r="S3" i="7"/>
  <c r="S11" i="7"/>
  <c r="S4" i="7"/>
  <c r="S5" i="7"/>
  <c r="S16" i="7"/>
  <c r="S12" i="7"/>
  <c r="S6" i="7"/>
  <c r="S17" i="7"/>
  <c r="S18" i="7"/>
  <c r="S22" i="7"/>
  <c r="S23" i="7"/>
  <c r="S20" i="7"/>
  <c r="S19" i="7"/>
  <c r="S24" i="7"/>
  <c r="S21" i="7"/>
  <c r="S7" i="7"/>
  <c r="S8" i="7"/>
  <c r="S9" i="7"/>
  <c r="S13" i="7"/>
  <c r="S15" i="7"/>
  <c r="S10" i="7"/>
  <c r="S14" i="7"/>
  <c r="S2" i="7"/>
  <c r="S2" i="8"/>
  <c r="T2" i="8"/>
  <c r="U2" i="8"/>
  <c r="V2" i="8"/>
  <c r="S3" i="8"/>
  <c r="T3" i="8"/>
  <c r="U3" i="8"/>
  <c r="V3" i="8"/>
  <c r="S4" i="8"/>
  <c r="T4" i="8"/>
  <c r="U4" i="8"/>
  <c r="V4" i="8"/>
  <c r="S5" i="8"/>
  <c r="T5" i="8"/>
  <c r="U5" i="8"/>
  <c r="V5" i="8"/>
  <c r="S6" i="8"/>
  <c r="T6" i="8"/>
  <c r="U6" i="8"/>
  <c r="V6" i="8"/>
  <c r="S7" i="8"/>
  <c r="T7" i="8"/>
  <c r="U7" i="8"/>
  <c r="V7" i="8"/>
  <c r="S8" i="8"/>
  <c r="T8" i="8"/>
  <c r="U8" i="8"/>
  <c r="V8" i="8"/>
  <c r="S9" i="8"/>
  <c r="T9" i="8"/>
  <c r="U9" i="8"/>
  <c r="V9" i="8"/>
  <c r="S10" i="8"/>
  <c r="T10" i="8"/>
  <c r="U10" i="8"/>
  <c r="V10" i="8"/>
  <c r="S11" i="8"/>
  <c r="T11" i="8"/>
  <c r="U11" i="8"/>
  <c r="V11" i="8"/>
  <c r="S12" i="8"/>
  <c r="T12" i="8"/>
  <c r="U12" i="8"/>
  <c r="V12" i="8"/>
  <c r="S13" i="8"/>
  <c r="T13" i="8"/>
  <c r="U13" i="8"/>
  <c r="V13" i="8"/>
  <c r="R3" i="8"/>
  <c r="R4" i="8"/>
  <c r="R5" i="8"/>
  <c r="R6" i="8"/>
  <c r="R7" i="8"/>
  <c r="R8" i="8"/>
  <c r="R9" i="8"/>
  <c r="R10" i="8"/>
  <c r="R11" i="8"/>
  <c r="R12" i="8"/>
  <c r="R13" i="8"/>
  <c r="R2" i="8"/>
  <c r="J673" i="1" l="1"/>
  <c r="J690" i="1"/>
  <c r="J23" i="1"/>
  <c r="J60" i="1"/>
  <c r="J142" i="1"/>
  <c r="J145" i="1"/>
  <c r="J217" i="1"/>
  <c r="J296" i="1"/>
  <c r="J324" i="1"/>
  <c r="J374" i="1"/>
  <c r="J454" i="1"/>
  <c r="J580" i="1"/>
  <c r="J587" i="1"/>
  <c r="J594" i="1"/>
  <c r="J610" i="1"/>
  <c r="J5" i="1"/>
  <c r="J6" i="1"/>
  <c r="J7" i="1"/>
  <c r="J8" i="1"/>
  <c r="J13" i="1"/>
  <c r="J14" i="1"/>
  <c r="J19" i="1"/>
  <c r="J21" i="1"/>
  <c r="J22" i="1"/>
  <c r="J28" i="1"/>
  <c r="J37" i="1"/>
  <c r="J45" i="1"/>
  <c r="J47" i="1"/>
  <c r="J48" i="1"/>
  <c r="J50" i="1"/>
  <c r="J54" i="1"/>
  <c r="J55" i="1"/>
  <c r="J61" i="1"/>
  <c r="J69" i="1"/>
  <c r="J74" i="1"/>
  <c r="J77" i="1"/>
  <c r="J79" i="1"/>
  <c r="J80" i="1"/>
  <c r="J81" i="1"/>
  <c r="J84" i="1"/>
  <c r="J89" i="1"/>
  <c r="J90" i="1"/>
  <c r="J91" i="1"/>
  <c r="J96" i="1"/>
  <c r="J104" i="1"/>
  <c r="J105" i="1"/>
  <c r="J108" i="1"/>
  <c r="J112" i="1"/>
  <c r="J119" i="1"/>
  <c r="J121" i="1"/>
  <c r="J122" i="1"/>
  <c r="J132" i="1"/>
  <c r="J135" i="1"/>
  <c r="J152" i="1"/>
  <c r="J153" i="1"/>
  <c r="J159" i="1"/>
  <c r="J192" i="1"/>
  <c r="J195" i="1"/>
  <c r="J203" i="1"/>
  <c r="J239" i="1"/>
  <c r="J243" i="1"/>
  <c r="J244" i="1"/>
  <c r="J341" i="1"/>
  <c r="J352" i="1"/>
  <c r="J427" i="1"/>
  <c r="J430" i="1"/>
  <c r="J437" i="1"/>
  <c r="J444" i="1"/>
  <c r="J495" i="1"/>
  <c r="J513" i="1"/>
  <c r="J520" i="1"/>
  <c r="J521" i="1"/>
  <c r="J522" i="1"/>
  <c r="J523" i="1"/>
  <c r="J524" i="1"/>
  <c r="J525" i="1"/>
  <c r="J526" i="1"/>
  <c r="J527" i="1"/>
  <c r="J568" i="1"/>
  <c r="J94" i="1"/>
  <c r="J116" i="1"/>
  <c r="J147" i="1"/>
  <c r="J218" i="1"/>
  <c r="J330" i="1"/>
  <c r="J358" i="1"/>
  <c r="J486" i="1"/>
  <c r="J494" i="1"/>
  <c r="J559" i="1"/>
  <c r="J579" i="1"/>
  <c r="J631" i="1"/>
  <c r="J642" i="1"/>
  <c r="J656" i="1"/>
  <c r="J689" i="1"/>
  <c r="J9" i="1"/>
  <c r="J24" i="1"/>
  <c r="J31" i="1"/>
  <c r="J36" i="1"/>
  <c r="J42" i="1"/>
  <c r="J56" i="1"/>
  <c r="J66" i="1"/>
  <c r="J102" i="1"/>
  <c r="J134" i="1"/>
  <c r="J209" i="1"/>
  <c r="J221" i="1"/>
  <c r="J231" i="1"/>
  <c r="J250" i="1"/>
  <c r="J253" i="1"/>
  <c r="J272" i="1"/>
  <c r="J294" i="1"/>
  <c r="J305" i="1"/>
  <c r="J317" i="1"/>
  <c r="J318" i="1"/>
  <c r="J321" i="1"/>
  <c r="J322" i="1"/>
  <c r="J335" i="1"/>
  <c r="J355" i="1"/>
  <c r="J369" i="1"/>
  <c r="J375" i="1"/>
  <c r="J402" i="1"/>
  <c r="J424" i="1"/>
  <c r="J435" i="1"/>
  <c r="J436" i="1"/>
  <c r="J530" i="1"/>
  <c r="J533" i="1"/>
  <c r="J557" i="1"/>
  <c r="J570" i="1"/>
  <c r="J577" i="1"/>
  <c r="J666" i="1"/>
  <c r="J49" i="1"/>
  <c r="J93" i="1"/>
  <c r="J109" i="1"/>
  <c r="J144" i="1"/>
  <c r="J227" i="1"/>
  <c r="J331" i="1"/>
  <c r="J340" i="1"/>
  <c r="J348" i="1"/>
  <c r="J350" i="1"/>
  <c r="J390" i="1"/>
  <c r="J447" i="1"/>
  <c r="J584" i="1"/>
  <c r="J591" i="1"/>
  <c r="J596" i="1"/>
  <c r="J624" i="1"/>
  <c r="J654" i="1"/>
  <c r="J103" i="1"/>
  <c r="J111" i="1"/>
  <c r="J123" i="1"/>
  <c r="J185" i="1"/>
  <c r="J332" i="1"/>
  <c r="J363" i="1"/>
  <c r="J389" i="1"/>
  <c r="J422" i="1"/>
  <c r="J429" i="1"/>
  <c r="J440" i="1"/>
  <c r="J482" i="1"/>
  <c r="J485" i="1"/>
  <c r="J488" i="1"/>
  <c r="J621" i="1"/>
  <c r="J11" i="1"/>
  <c r="J27" i="1"/>
  <c r="J39" i="1"/>
  <c r="J270" i="1"/>
  <c r="J329" i="1"/>
  <c r="J406" i="1"/>
  <c r="J678" i="1"/>
  <c r="J16" i="1"/>
  <c r="J33" i="1"/>
  <c r="J58" i="1"/>
  <c r="J63" i="1"/>
  <c r="J92" i="1"/>
  <c r="J125" i="1"/>
  <c r="J168" i="1"/>
  <c r="J188" i="1"/>
  <c r="J194" i="1"/>
  <c r="J198" i="1"/>
  <c r="J213" i="1"/>
  <c r="J220" i="1"/>
  <c r="J222" i="1"/>
  <c r="J251" i="1"/>
  <c r="J259" i="1"/>
  <c r="J280" i="1"/>
  <c r="J281" i="1"/>
  <c r="J325" i="1"/>
  <c r="J326" i="1"/>
  <c r="J342" i="1"/>
  <c r="J438" i="1"/>
  <c r="J457" i="1"/>
  <c r="J471" i="1"/>
  <c r="J476" i="1"/>
  <c r="J622" i="1"/>
  <c r="J623" i="1"/>
  <c r="J628" i="1"/>
  <c r="J30" i="1"/>
  <c r="J35" i="1"/>
  <c r="J82" i="1"/>
  <c r="J83" i="1"/>
  <c r="J98" i="1"/>
  <c r="J100" i="1"/>
  <c r="J118" i="1"/>
  <c r="J136" i="1"/>
  <c r="J141" i="1"/>
  <c r="J143" i="1"/>
  <c r="J146" i="1"/>
  <c r="J157" i="1"/>
  <c r="J161" i="1"/>
  <c r="J164" i="1"/>
  <c r="J166" i="1"/>
  <c r="J184" i="1"/>
  <c r="J202" i="1"/>
  <c r="J242" i="1"/>
  <c r="J275" i="1"/>
  <c r="J287" i="1"/>
  <c r="J288" i="1"/>
  <c r="J309" i="1"/>
  <c r="J310" i="1"/>
  <c r="J353" i="1"/>
  <c r="J356" i="1"/>
  <c r="J362" i="1"/>
  <c r="J383" i="1"/>
  <c r="J410" i="1"/>
  <c r="J411" i="1"/>
  <c r="J439" i="1"/>
  <c r="J446" i="1"/>
  <c r="J470" i="1"/>
  <c r="J509" i="1"/>
  <c r="J532" i="1"/>
  <c r="J565" i="1"/>
  <c r="J576" i="1"/>
  <c r="J582" i="1"/>
  <c r="J583" i="1"/>
  <c r="J589" i="1"/>
  <c r="J590" i="1"/>
  <c r="J597" i="1"/>
  <c r="J600" i="1"/>
  <c r="J607" i="1"/>
  <c r="J617" i="1"/>
  <c r="J649" i="1"/>
  <c r="J650" i="1"/>
  <c r="J660" i="1"/>
  <c r="J15" i="1"/>
  <c r="J34" i="1"/>
  <c r="J64" i="1"/>
  <c r="J70" i="1"/>
  <c r="J99" i="1"/>
  <c r="J106" i="1"/>
  <c r="J165" i="1"/>
  <c r="J167" i="1"/>
  <c r="J176" i="1"/>
  <c r="J181" i="1"/>
  <c r="J183" i="1"/>
  <c r="J199" i="1"/>
  <c r="J201" i="1"/>
  <c r="J206" i="1"/>
  <c r="J219" i="1"/>
  <c r="J235" i="1"/>
  <c r="J252" i="1"/>
  <c r="J276" i="1"/>
  <c r="J277" i="1"/>
  <c r="J292" i="1"/>
  <c r="J304" i="1"/>
  <c r="J337" i="1"/>
  <c r="J364" i="1"/>
  <c r="J368" i="1"/>
  <c r="J379" i="1"/>
  <c r="J395" i="1"/>
  <c r="J398" i="1"/>
  <c r="J405" i="1"/>
  <c r="J408" i="1"/>
  <c r="J414" i="1"/>
  <c r="J445" i="1"/>
  <c r="J492" i="1"/>
  <c r="J503" i="1"/>
  <c r="J566" i="1"/>
  <c r="J569" i="1"/>
  <c r="J571" i="1"/>
  <c r="J601" i="1"/>
  <c r="J604" i="1"/>
  <c r="J608" i="1"/>
  <c r="J629" i="1"/>
  <c r="J630" i="1"/>
  <c r="J634" i="1"/>
  <c r="J95" i="1"/>
  <c r="J307" i="1"/>
  <c r="J581" i="1"/>
  <c r="J588" i="1"/>
  <c r="J676" i="1"/>
  <c r="J169" i="1"/>
  <c r="J228" i="1"/>
  <c r="J285" i="1"/>
  <c r="J306" i="1"/>
  <c r="J365" i="1"/>
  <c r="J384" i="1"/>
  <c r="J508" i="1"/>
  <c r="J558" i="1"/>
  <c r="J647" i="1"/>
  <c r="J679" i="1"/>
  <c r="J680" i="1"/>
  <c r="J684" i="1"/>
  <c r="J686" i="1"/>
  <c r="J25" i="1"/>
  <c r="J40" i="1"/>
  <c r="J43" i="1"/>
  <c r="J52" i="1"/>
  <c r="J75" i="1"/>
  <c r="J76" i="1"/>
  <c r="J113" i="1"/>
  <c r="J120" i="1"/>
  <c r="J154" i="1"/>
  <c r="J160" i="1"/>
  <c r="J190" i="1"/>
  <c r="J193" i="1"/>
  <c r="J212" i="1"/>
  <c r="J214" i="1"/>
  <c r="J229" i="1"/>
  <c r="J234" i="1"/>
  <c r="J258" i="1"/>
  <c r="J278" i="1"/>
  <c r="J279" i="1"/>
  <c r="J284" i="1"/>
  <c r="J289" i="1"/>
  <c r="J297" i="1"/>
  <c r="J303" i="1"/>
  <c r="J312" i="1"/>
  <c r="J336" i="1"/>
  <c r="J354" i="1"/>
  <c r="J372" i="1"/>
  <c r="J373" i="1"/>
  <c r="J378" i="1"/>
  <c r="J386" i="1"/>
  <c r="J401" i="1"/>
  <c r="J403" i="1"/>
  <c r="J404" i="1"/>
  <c r="J416" i="1"/>
  <c r="J423" i="1"/>
  <c r="J433" i="1"/>
  <c r="J455" i="1"/>
  <c r="J458" i="1"/>
  <c r="J490" i="1"/>
  <c r="J497" i="1"/>
  <c r="J536" i="1"/>
  <c r="J542" i="1"/>
  <c r="J545" i="1"/>
  <c r="J567" i="1"/>
  <c r="J602" i="1"/>
  <c r="J635" i="1"/>
  <c r="J641" i="1"/>
  <c r="J645" i="1"/>
  <c r="J658" i="1"/>
  <c r="J662" i="1"/>
  <c r="J664" i="1"/>
  <c r="J682" i="1"/>
  <c r="J3" i="1"/>
  <c r="J12" i="1"/>
  <c r="J17" i="1"/>
  <c r="J44" i="1"/>
  <c r="J72" i="1"/>
  <c r="J73" i="1"/>
  <c r="J78" i="1"/>
  <c r="J110" i="1"/>
  <c r="J114" i="1"/>
  <c r="J128" i="1"/>
  <c r="J131" i="1"/>
  <c r="J138" i="1"/>
  <c r="J139" i="1"/>
  <c r="J151" i="1"/>
  <c r="J163" i="1"/>
  <c r="J170" i="1"/>
  <c r="J205" i="1"/>
  <c r="J215" i="1"/>
  <c r="J236" i="1"/>
  <c r="J245" i="1"/>
  <c r="J254" i="1"/>
  <c r="J265" i="1"/>
  <c r="J282" i="1"/>
  <c r="J283" i="1"/>
  <c r="J298" i="1"/>
  <c r="J314" i="1"/>
  <c r="J315" i="1"/>
  <c r="J339" i="1"/>
  <c r="J345" i="1"/>
  <c r="J346" i="1"/>
  <c r="J381" i="1"/>
  <c r="J392" i="1"/>
  <c r="J394" i="1"/>
  <c r="J400" i="1"/>
  <c r="J407" i="1"/>
  <c r="J432" i="1"/>
  <c r="J464" i="1"/>
  <c r="J472" i="1"/>
  <c r="J474" i="1"/>
  <c r="J475" i="1"/>
  <c r="J481" i="1"/>
  <c r="J511" i="1"/>
  <c r="J546" i="1"/>
  <c r="J562" i="1"/>
  <c r="J586" i="1"/>
  <c r="J593" i="1"/>
  <c r="J603" i="1"/>
  <c r="J605" i="1"/>
  <c r="J611" i="1"/>
  <c r="J612" i="1"/>
  <c r="J639" i="1"/>
  <c r="J71" i="1"/>
  <c r="J97" i="1"/>
  <c r="J148" i="1"/>
  <c r="J204" i="1"/>
  <c r="J299" i="1"/>
  <c r="J302" i="1"/>
  <c r="J419" i="1"/>
  <c r="J434" i="1"/>
  <c r="J448" i="1"/>
  <c r="J653" i="1"/>
  <c r="J655" i="1"/>
  <c r="J661" i="1"/>
  <c r="J20" i="1"/>
  <c r="J41" i="1"/>
  <c r="J88" i="1"/>
  <c r="J129" i="1"/>
  <c r="J133" i="1"/>
  <c r="J155" i="1"/>
  <c r="J158" i="1"/>
  <c r="J171" i="1"/>
  <c r="J197" i="1"/>
  <c r="J208" i="1"/>
  <c r="J211" i="1"/>
  <c r="J230" i="1"/>
  <c r="J237" i="1"/>
  <c r="J255" i="1"/>
  <c r="J257" i="1"/>
  <c r="J316" i="1"/>
  <c r="J371" i="1"/>
  <c r="J382" i="1"/>
  <c r="J418" i="1"/>
  <c r="J428" i="1"/>
  <c r="J479" i="1"/>
  <c r="J504" i="1"/>
  <c r="J507" i="1"/>
  <c r="J512" i="1"/>
  <c r="J537" i="1"/>
  <c r="J548" i="1"/>
  <c r="J554" i="1"/>
  <c r="J573" i="1"/>
  <c r="J599" i="1"/>
  <c r="J606" i="1"/>
  <c r="J625" i="1"/>
  <c r="J633" i="1"/>
  <c r="J646" i="1"/>
  <c r="J648" i="1"/>
  <c r="J652" i="1"/>
  <c r="J659" i="1"/>
  <c r="J668" i="1"/>
  <c r="J669" i="1"/>
  <c r="J675" i="1"/>
  <c r="J687" i="1"/>
  <c r="J10" i="1"/>
  <c r="J38" i="1"/>
  <c r="J62" i="1"/>
  <c r="J65" i="1"/>
  <c r="J101" i="1"/>
  <c r="J127" i="1"/>
  <c r="J130" i="1"/>
  <c r="J173" i="1"/>
  <c r="J189" i="1"/>
  <c r="J191" i="1"/>
  <c r="J224" i="1"/>
  <c r="J225" i="1"/>
  <c r="J226" i="1"/>
  <c r="J238" i="1"/>
  <c r="J246" i="1"/>
  <c r="J263" i="1"/>
  <c r="J293" i="1"/>
  <c r="J328" i="1"/>
  <c r="J334" i="1"/>
  <c r="J338" i="1"/>
  <c r="J343" i="1"/>
  <c r="J344" i="1"/>
  <c r="J357" i="1"/>
  <c r="J360" i="1"/>
  <c r="J367" i="1"/>
  <c r="J370" i="1"/>
  <c r="J377" i="1"/>
  <c r="J380" i="1"/>
  <c r="J385" i="1"/>
  <c r="J391" i="1"/>
  <c r="J409" i="1"/>
  <c r="J412" i="1"/>
  <c r="J417" i="1"/>
  <c r="J420" i="1"/>
  <c r="J421" i="1"/>
  <c r="J425" i="1"/>
  <c r="J442" i="1"/>
  <c r="J452" i="1"/>
  <c r="J480" i="1"/>
  <c r="J483" i="1"/>
  <c r="J484" i="1"/>
  <c r="J487" i="1"/>
  <c r="J502" i="1"/>
  <c r="J505" i="1"/>
  <c r="J531" i="1"/>
  <c r="J534" i="1"/>
  <c r="J543" i="1"/>
  <c r="J552" i="1"/>
  <c r="J572" i="1"/>
  <c r="J574" i="1"/>
  <c r="J575" i="1"/>
  <c r="J595" i="1"/>
  <c r="J613" i="1"/>
  <c r="J615" i="1"/>
  <c r="J616" i="1"/>
  <c r="J627" i="1"/>
  <c r="J636" i="1"/>
  <c r="J637" i="1"/>
  <c r="J638" i="1"/>
  <c r="J640" i="1"/>
  <c r="J85" i="1"/>
  <c r="J295" i="1"/>
  <c r="J539" i="1"/>
  <c r="J550" i="1"/>
  <c r="J651" i="1"/>
  <c r="J674" i="1"/>
  <c r="J683" i="1"/>
  <c r="J51" i="1"/>
  <c r="J67" i="1"/>
  <c r="J140" i="1"/>
  <c r="J149" i="1"/>
  <c r="J172" i="1"/>
  <c r="J179" i="1"/>
  <c r="J187" i="1"/>
  <c r="J207" i="1"/>
  <c r="J216" i="1"/>
  <c r="J260" i="1"/>
  <c r="J262" i="1"/>
  <c r="J271" i="1"/>
  <c r="J333" i="1"/>
  <c r="J347" i="1"/>
  <c r="J359" i="1"/>
  <c r="J361" i="1"/>
  <c r="J387" i="1"/>
  <c r="J396" i="1"/>
  <c r="J413" i="1"/>
  <c r="J415" i="1"/>
  <c r="J431" i="1"/>
  <c r="J461" i="1"/>
  <c r="J469" i="1"/>
  <c r="J498" i="1"/>
  <c r="J515" i="1"/>
  <c r="J516" i="1"/>
  <c r="J535" i="1"/>
  <c r="J544" i="1"/>
  <c r="J551" i="1"/>
  <c r="J555" i="1"/>
  <c r="J556" i="1"/>
  <c r="J561" i="1"/>
  <c r="J614" i="1"/>
  <c r="J644" i="1"/>
  <c r="J657" i="1"/>
  <c r="J663" i="1"/>
  <c r="J670" i="1"/>
  <c r="J672" i="1"/>
  <c r="J688" i="1"/>
  <c r="J643" i="1"/>
  <c r="J18" i="1"/>
  <c r="J46" i="1"/>
  <c r="J115" i="1"/>
  <c r="J117" i="1"/>
  <c r="J126" i="1"/>
  <c r="J156" i="1"/>
  <c r="J175" i="1"/>
  <c r="J177" i="1"/>
  <c r="J180" i="1"/>
  <c r="J196" i="1"/>
  <c r="J200" i="1"/>
  <c r="J240" i="1"/>
  <c r="J241" i="1"/>
  <c r="J247" i="1"/>
  <c r="J248" i="1"/>
  <c r="J256" i="1"/>
  <c r="J261" i="1"/>
  <c r="J264" i="1"/>
  <c r="J266" i="1"/>
  <c r="J267" i="1"/>
  <c r="J268" i="1"/>
  <c r="J269" i="1"/>
  <c r="J274" i="1"/>
  <c r="J308" i="1"/>
  <c r="J319" i="1"/>
  <c r="J320" i="1"/>
  <c r="J323" i="1"/>
  <c r="J327" i="1"/>
  <c r="J376" i="1"/>
  <c r="J426" i="1"/>
  <c r="J449" i="1"/>
  <c r="J450" i="1"/>
  <c r="J453" i="1"/>
  <c r="J456" i="1"/>
  <c r="J459" i="1"/>
  <c r="J460" i="1"/>
  <c r="J462" i="1"/>
  <c r="J463" i="1"/>
  <c r="J465" i="1"/>
  <c r="J466" i="1"/>
  <c r="J467" i="1"/>
  <c r="J473" i="1"/>
  <c r="J496" i="1"/>
  <c r="J500" i="1"/>
  <c r="J506" i="1"/>
  <c r="J514" i="1"/>
  <c r="J517" i="1"/>
  <c r="J540" i="1"/>
  <c r="J541" i="1"/>
  <c r="J553" i="1"/>
  <c r="J563" i="1"/>
  <c r="J578" i="1"/>
  <c r="J598" i="1"/>
  <c r="J618" i="1"/>
  <c r="J619" i="1"/>
  <c r="J620" i="1"/>
  <c r="J32" i="1"/>
  <c r="J59" i="1"/>
  <c r="J68" i="1"/>
  <c r="J86" i="1"/>
  <c r="J124" i="1"/>
  <c r="J137" i="1"/>
  <c r="J178" i="1"/>
  <c r="J186" i="1"/>
  <c r="J300" i="1"/>
  <c r="J493" i="1"/>
  <c r="J528" i="1"/>
  <c r="J393" i="1"/>
  <c r="J529" i="1"/>
  <c r="J665" i="1"/>
  <c r="J667" i="1"/>
  <c r="J671" i="1"/>
  <c r="J677" i="1"/>
  <c r="J685" i="1"/>
  <c r="J681" i="1"/>
  <c r="J4" i="1"/>
  <c r="J26" i="1"/>
  <c r="J29" i="1"/>
  <c r="J53" i="1"/>
  <c r="J57" i="1"/>
  <c r="J87" i="1"/>
  <c r="J107" i="1"/>
  <c r="J150" i="1"/>
  <c r="J162" i="1"/>
  <c r="J174" i="1"/>
  <c r="J182" i="1"/>
  <c r="J210" i="1"/>
  <c r="J223" i="1"/>
  <c r="J232" i="1"/>
  <c r="J233" i="1"/>
  <c r="J249" i="1"/>
  <c r="J273" i="1"/>
  <c r="J286" i="1"/>
  <c r="J290" i="1"/>
  <c r="J291" i="1"/>
  <c r="J301" i="1"/>
  <c r="J311" i="1"/>
  <c r="J313" i="1"/>
  <c r="J349" i="1"/>
  <c r="J351" i="1"/>
  <c r="J366" i="1"/>
  <c r="J388" i="1"/>
  <c r="J397" i="1"/>
  <c r="J399" i="1"/>
  <c r="J441" i="1"/>
  <c r="J443" i="1"/>
  <c r="J451" i="1"/>
  <c r="J468" i="1"/>
  <c r="J477" i="1"/>
  <c r="J478" i="1"/>
  <c r="J489" i="1"/>
  <c r="J491" i="1"/>
  <c r="J499" i="1"/>
  <c r="J501" i="1"/>
  <c r="J510" i="1"/>
  <c r="J518" i="1"/>
  <c r="J519" i="1"/>
  <c r="J538" i="1"/>
  <c r="J547" i="1"/>
  <c r="J549" i="1"/>
  <c r="J560" i="1"/>
  <c r="J564" i="1"/>
  <c r="J585" i="1"/>
  <c r="J592" i="1"/>
  <c r="J609" i="1"/>
  <c r="J626" i="1"/>
  <c r="J632" i="1"/>
  <c r="Q32" i="2"/>
  <c r="Q31" i="2"/>
  <c r="S25" i="7"/>
  <c r="D4" i="2" l="1"/>
  <c r="E4" i="2"/>
  <c r="F4" i="2"/>
  <c r="G4" i="2"/>
  <c r="H4" i="2"/>
  <c r="C4" i="2"/>
  <c r="I4" i="2"/>
  <c r="J2" i="1"/>
  <c r="X13" i="7" l="1"/>
  <c r="X2" i="7"/>
  <c r="W2" i="8"/>
  <c r="B13" i="8"/>
  <c r="B12" i="8"/>
  <c r="B11" i="8"/>
  <c r="B10" i="8"/>
  <c r="B9" i="8"/>
  <c r="B8" i="8"/>
  <c r="B7" i="8"/>
  <c r="B6" i="8"/>
  <c r="B5" i="8"/>
  <c r="B4" i="8"/>
  <c r="B3" i="8"/>
  <c r="B2" i="8"/>
  <c r="B6" i="7"/>
  <c r="B5" i="7"/>
  <c r="B15" i="7"/>
  <c r="B4" i="7"/>
  <c r="B11" i="7"/>
  <c r="B3" i="7"/>
  <c r="B12" i="7"/>
  <c r="B19" i="7"/>
  <c r="B9" i="7"/>
  <c r="B20" i="7"/>
  <c r="B8" i="7"/>
  <c r="B16" i="7"/>
  <c r="B7" i="7"/>
  <c r="B14" i="7"/>
  <c r="B21" i="7"/>
  <c r="B18" i="7"/>
  <c r="B23" i="7"/>
  <c r="B10" i="7"/>
  <c r="B17" i="7"/>
  <c r="W28" i="7"/>
  <c r="B24" i="7"/>
  <c r="B22" i="7"/>
  <c r="B13" i="7"/>
  <c r="B2" i="7"/>
  <c r="B14" i="6"/>
  <c r="B13" i="6"/>
  <c r="B12" i="6"/>
  <c r="B11" i="6"/>
  <c r="B6" i="6"/>
  <c r="B9" i="6"/>
  <c r="B5" i="6"/>
  <c r="B7" i="6"/>
  <c r="B8" i="6"/>
  <c r="B10" i="6"/>
  <c r="B4" i="6"/>
  <c r="B3" i="6"/>
  <c r="B2" i="6"/>
  <c r="W6" i="8" l="1"/>
  <c r="W10" i="8"/>
  <c r="W9" i="8"/>
  <c r="X22" i="7"/>
  <c r="X14" i="7"/>
  <c r="X10" i="7"/>
  <c r="X15" i="7"/>
  <c r="X12" i="7"/>
  <c r="X8" i="7"/>
  <c r="X21" i="7"/>
  <c r="X5" i="7"/>
  <c r="X3" i="7"/>
  <c r="X20" i="7"/>
  <c r="B29" i="7"/>
  <c r="X24" i="7"/>
  <c r="X6" i="7"/>
  <c r="X11" i="7"/>
  <c r="X9" i="7"/>
  <c r="X7" i="7"/>
  <c r="X23" i="7"/>
  <c r="T28" i="7"/>
  <c r="X4" i="7"/>
  <c r="X19" i="7"/>
  <c r="X16" i="7"/>
  <c r="X18" i="7"/>
  <c r="U30" i="7"/>
  <c r="B28" i="7"/>
  <c r="W29" i="7"/>
  <c r="X17" i="7"/>
  <c r="V30" i="7"/>
  <c r="V29" i="7"/>
  <c r="S29" i="7"/>
  <c r="W13" i="8"/>
  <c r="S30" i="7"/>
  <c r="W30" i="7"/>
  <c r="U28" i="7"/>
  <c r="T25" i="7"/>
  <c r="B30" i="7"/>
  <c r="U25" i="7"/>
  <c r="T30" i="7"/>
  <c r="V28" i="7"/>
  <c r="W3" i="8"/>
  <c r="W7" i="8"/>
  <c r="W11" i="8"/>
  <c r="W4" i="8"/>
  <c r="W5" i="8"/>
  <c r="W8" i="8"/>
  <c r="W12" i="8"/>
  <c r="B25" i="7"/>
  <c r="V25" i="7"/>
  <c r="S28" i="7"/>
  <c r="T29" i="7"/>
  <c r="W25" i="7"/>
  <c r="U29" i="7"/>
  <c r="X28" i="7" l="1"/>
  <c r="X30" i="7"/>
  <c r="X25" i="7"/>
  <c r="X29" i="7"/>
  <c r="N28" i="2"/>
  <c r="L30" i="2"/>
  <c r="P30" i="2"/>
  <c r="O28" i="2"/>
  <c r="N29" i="2"/>
  <c r="M30" i="2"/>
  <c r="O30" i="2"/>
  <c r="M29" i="2"/>
  <c r="L28" i="2"/>
  <c r="P28" i="2"/>
  <c r="O29" i="2"/>
  <c r="N30" i="2"/>
  <c r="M28" i="2"/>
  <c r="L29" i="2"/>
  <c r="P29" i="2"/>
  <c r="F5" i="5" l="1"/>
  <c r="C5" i="5"/>
  <c r="G5" i="5"/>
  <c r="D5" i="5"/>
  <c r="H5" i="5"/>
  <c r="E5" i="5"/>
  <c r="I5" i="5"/>
  <c r="M8" i="8"/>
  <c r="I8" i="8"/>
  <c r="E8" i="8"/>
  <c r="F8" i="8"/>
  <c r="P8" i="8"/>
  <c r="L8" i="8"/>
  <c r="H8" i="8"/>
  <c r="D8" i="8"/>
  <c r="O8" i="8"/>
  <c r="K8" i="8"/>
  <c r="G8" i="8"/>
  <c r="C8" i="8"/>
  <c r="J8" i="8"/>
  <c r="N8" i="8"/>
  <c r="O7" i="8"/>
  <c r="K7" i="8"/>
  <c r="G7" i="8"/>
  <c r="C7" i="8"/>
  <c r="D7" i="8"/>
  <c r="N7" i="8"/>
  <c r="J7" i="8"/>
  <c r="F7" i="8"/>
  <c r="P7" i="8"/>
  <c r="M7" i="8"/>
  <c r="I7" i="8"/>
  <c r="E7" i="8"/>
  <c r="H7" i="8"/>
  <c r="L7" i="8"/>
  <c r="O25" i="2"/>
  <c r="M25" i="2"/>
  <c r="L25" i="2"/>
  <c r="Q2" i="5"/>
  <c r="N25" i="2"/>
  <c r="P25" i="2"/>
  <c r="Q8" i="5"/>
  <c r="Q13" i="5"/>
  <c r="Q3" i="5"/>
  <c r="Q7" i="5"/>
  <c r="Q12" i="5"/>
  <c r="Q14" i="5"/>
  <c r="Q11" i="5"/>
  <c r="Q10" i="5"/>
  <c r="J4" i="2"/>
  <c r="J5" i="5" l="1"/>
  <c r="D11" i="2"/>
  <c r="E11" i="2"/>
  <c r="F11" i="2"/>
  <c r="G11" i="2"/>
  <c r="H11" i="2"/>
  <c r="I11" i="2"/>
  <c r="C11" i="2"/>
  <c r="F9" i="2"/>
  <c r="G9" i="2"/>
  <c r="H9" i="2"/>
  <c r="I9" i="2"/>
  <c r="C9" i="2"/>
  <c r="D9" i="2"/>
  <c r="E9" i="2"/>
  <c r="D3" i="2"/>
  <c r="C3" i="2"/>
  <c r="E3" i="2"/>
  <c r="F3" i="2"/>
  <c r="G3" i="2"/>
  <c r="H3" i="2"/>
  <c r="I3" i="2"/>
  <c r="D6" i="2"/>
  <c r="E6" i="2"/>
  <c r="F6" i="2"/>
  <c r="G6" i="2"/>
  <c r="H6" i="2"/>
  <c r="I6" i="2"/>
  <c r="C6" i="2"/>
  <c r="D12" i="2"/>
  <c r="E12" i="2"/>
  <c r="F12" i="2"/>
  <c r="G12" i="2"/>
  <c r="C12" i="2"/>
  <c r="H12" i="2"/>
  <c r="I12" i="2"/>
  <c r="C7" i="2"/>
  <c r="H7" i="2"/>
  <c r="I7" i="2"/>
  <c r="D7" i="2"/>
  <c r="E7" i="2"/>
  <c r="F7" i="2"/>
  <c r="G7" i="2"/>
  <c r="O13" i="8"/>
  <c r="K13" i="8"/>
  <c r="G13" i="8"/>
  <c r="C13" i="8"/>
  <c r="N13" i="8"/>
  <c r="J13" i="8"/>
  <c r="F13" i="8"/>
  <c r="L13" i="8"/>
  <c r="H13" i="8"/>
  <c r="M13" i="8"/>
  <c r="I13" i="8"/>
  <c r="E13" i="8"/>
  <c r="P13" i="8"/>
  <c r="D13" i="8"/>
  <c r="O5" i="8"/>
  <c r="K5" i="8"/>
  <c r="G5" i="8"/>
  <c r="C5" i="8"/>
  <c r="L5" i="8"/>
  <c r="N5" i="8"/>
  <c r="J5" i="8"/>
  <c r="F5" i="8"/>
  <c r="H5" i="8"/>
  <c r="M5" i="8"/>
  <c r="I5" i="8"/>
  <c r="E5" i="8"/>
  <c r="P5" i="8"/>
  <c r="D5" i="8"/>
  <c r="M6" i="8"/>
  <c r="I6" i="8"/>
  <c r="E6" i="8"/>
  <c r="P6" i="8"/>
  <c r="L6" i="8"/>
  <c r="H6" i="8"/>
  <c r="D6" i="8"/>
  <c r="N6" i="8"/>
  <c r="F6" i="8"/>
  <c r="O6" i="8"/>
  <c r="K6" i="8"/>
  <c r="G6" i="8"/>
  <c r="C6" i="8"/>
  <c r="J6" i="8"/>
  <c r="D11" i="4"/>
  <c r="H11" i="4"/>
  <c r="C11" i="4"/>
  <c r="E11" i="4"/>
  <c r="I11" i="4"/>
  <c r="F11" i="4"/>
  <c r="G11" i="4"/>
  <c r="F10" i="4"/>
  <c r="G10" i="4"/>
  <c r="D10" i="4"/>
  <c r="H10" i="4"/>
  <c r="E10" i="4"/>
  <c r="I10" i="4"/>
  <c r="C10" i="4"/>
  <c r="D4" i="4"/>
  <c r="H4" i="4"/>
  <c r="C4" i="4"/>
  <c r="E4" i="4"/>
  <c r="I4" i="4"/>
  <c r="F4" i="4"/>
  <c r="G4" i="4"/>
  <c r="F14" i="4"/>
  <c r="G14" i="4"/>
  <c r="D14" i="4"/>
  <c r="H14" i="4"/>
  <c r="E14" i="4"/>
  <c r="I14" i="4"/>
  <c r="C14" i="4"/>
  <c r="Q8" i="8"/>
  <c r="Q7" i="8"/>
  <c r="O14" i="6"/>
  <c r="J14" i="6"/>
  <c r="N14" i="6"/>
  <c r="K14" i="6"/>
  <c r="G14" i="6"/>
  <c r="C14" i="6"/>
  <c r="L14" i="6"/>
  <c r="E14" i="6"/>
  <c r="P14" i="6"/>
  <c r="H14" i="6"/>
  <c r="M14" i="6"/>
  <c r="D14" i="6"/>
  <c r="I14" i="6"/>
  <c r="F14" i="6"/>
  <c r="F2" i="7"/>
  <c r="J2" i="7"/>
  <c r="N2" i="7"/>
  <c r="G2" i="7"/>
  <c r="K2" i="7"/>
  <c r="O2" i="7"/>
  <c r="H2" i="7"/>
  <c r="P2" i="7"/>
  <c r="C2" i="7"/>
  <c r="I2" i="7"/>
  <c r="L2" i="7"/>
  <c r="M2" i="7"/>
  <c r="D2" i="7"/>
  <c r="E2" i="7"/>
  <c r="K11" i="6"/>
  <c r="J11" i="6"/>
  <c r="O11" i="6"/>
  <c r="L11" i="6"/>
  <c r="F11" i="6"/>
  <c r="C11" i="6"/>
  <c r="P11" i="6"/>
  <c r="H11" i="6"/>
  <c r="M11" i="6"/>
  <c r="G11" i="6"/>
  <c r="E11" i="6"/>
  <c r="I11" i="6"/>
  <c r="N11" i="6"/>
  <c r="D11" i="6"/>
  <c r="O6" i="6"/>
  <c r="J6" i="6"/>
  <c r="N6" i="6"/>
  <c r="P6" i="6"/>
  <c r="L6" i="6"/>
  <c r="G6" i="6"/>
  <c r="C6" i="6"/>
  <c r="H6" i="6"/>
  <c r="M6" i="6"/>
  <c r="E6" i="6"/>
  <c r="I6" i="6"/>
  <c r="D6" i="6"/>
  <c r="K6" i="6"/>
  <c r="F6" i="6"/>
  <c r="O3" i="6"/>
  <c r="K3" i="6"/>
  <c r="G3" i="6"/>
  <c r="H3" i="6"/>
  <c r="M3" i="6"/>
  <c r="I3" i="6"/>
  <c r="N3" i="6"/>
  <c r="F3" i="6"/>
  <c r="C3" i="6"/>
  <c r="J3" i="6"/>
  <c r="E3" i="6"/>
  <c r="P3" i="6"/>
  <c r="L3" i="6"/>
  <c r="D3" i="6"/>
  <c r="D11" i="7"/>
  <c r="H11" i="7"/>
  <c r="L11" i="7"/>
  <c r="P11" i="7"/>
  <c r="E11" i="7"/>
  <c r="I11" i="7"/>
  <c r="M11" i="7"/>
  <c r="F11" i="7"/>
  <c r="N11" i="7"/>
  <c r="C11" i="7"/>
  <c r="G11" i="7"/>
  <c r="O11" i="7"/>
  <c r="J11" i="7"/>
  <c r="K11" i="7"/>
  <c r="Q28" i="2"/>
  <c r="Q29" i="2"/>
  <c r="Q30" i="2"/>
  <c r="Q25" i="2"/>
  <c r="I2" i="1"/>
  <c r="K24" i="2" l="1"/>
  <c r="K3" i="4"/>
  <c r="K2" i="5"/>
  <c r="R11" i="7"/>
  <c r="Q11" i="7"/>
  <c r="R2" i="7"/>
  <c r="Q2" i="7"/>
  <c r="H8" i="4"/>
  <c r="K8" i="6"/>
  <c r="I8" i="6"/>
  <c r="N8" i="6"/>
  <c r="C8" i="4"/>
  <c r="D8" i="4"/>
  <c r="L8" i="6"/>
  <c r="P8" i="6"/>
  <c r="C8" i="6"/>
  <c r="J8" i="6"/>
  <c r="I8" i="4"/>
  <c r="G8" i="4"/>
  <c r="D8" i="6"/>
  <c r="E8" i="6"/>
  <c r="M8" i="6"/>
  <c r="O8" i="6"/>
  <c r="E8" i="4"/>
  <c r="F8" i="4"/>
  <c r="G8" i="6"/>
  <c r="F8" i="6"/>
  <c r="H8" i="6"/>
  <c r="C10" i="5"/>
  <c r="D3" i="5"/>
  <c r="C11" i="5"/>
  <c r="E11" i="5"/>
  <c r="H11" i="5"/>
  <c r="D11" i="5"/>
  <c r="F11" i="5"/>
  <c r="I11" i="5"/>
  <c r="G11" i="5"/>
  <c r="E10" i="5"/>
  <c r="H10" i="5"/>
  <c r="I3" i="5"/>
  <c r="F10" i="5"/>
  <c r="F3" i="5"/>
  <c r="G3" i="5"/>
  <c r="I10" i="5"/>
  <c r="G10" i="5"/>
  <c r="E3" i="5"/>
  <c r="C3" i="5"/>
  <c r="D10" i="5"/>
  <c r="H3" i="5"/>
  <c r="D14" i="5"/>
  <c r="C14" i="5"/>
  <c r="I14" i="5"/>
  <c r="F14" i="5"/>
  <c r="H14" i="5"/>
  <c r="E14" i="5"/>
  <c r="G14" i="5"/>
  <c r="H16" i="2"/>
  <c r="I16" i="2"/>
  <c r="D16" i="2"/>
  <c r="E16" i="2"/>
  <c r="C16" i="2"/>
  <c r="F16" i="2"/>
  <c r="G16" i="2"/>
  <c r="D13" i="2"/>
  <c r="E13" i="2"/>
  <c r="F13" i="2"/>
  <c r="G13" i="2"/>
  <c r="C13" i="2"/>
  <c r="H13" i="2"/>
  <c r="I13" i="2"/>
  <c r="H13" i="5"/>
  <c r="G13" i="5"/>
  <c r="F13" i="5"/>
  <c r="E13" i="5"/>
  <c r="C13" i="5"/>
  <c r="D13" i="5"/>
  <c r="I13" i="5"/>
  <c r="D5" i="2"/>
  <c r="E5" i="2"/>
  <c r="F5" i="2"/>
  <c r="G5" i="2"/>
  <c r="H5" i="2"/>
  <c r="C5" i="2"/>
  <c r="I5" i="2"/>
  <c r="F10" i="2"/>
  <c r="C10" i="2"/>
  <c r="G10" i="2"/>
  <c r="H10" i="2"/>
  <c r="I10" i="2"/>
  <c r="D10" i="2"/>
  <c r="E10" i="2"/>
  <c r="H23" i="2"/>
  <c r="I23" i="2"/>
  <c r="C23" i="2"/>
  <c r="D23" i="2"/>
  <c r="E23" i="2"/>
  <c r="F23" i="2"/>
  <c r="G23" i="2"/>
  <c r="H22" i="2"/>
  <c r="I22" i="2"/>
  <c r="C22" i="2"/>
  <c r="D22" i="2"/>
  <c r="E22" i="2"/>
  <c r="F22" i="2"/>
  <c r="G22" i="2"/>
  <c r="D19" i="2"/>
  <c r="C19" i="2"/>
  <c r="E19" i="2"/>
  <c r="F19" i="2"/>
  <c r="G19" i="2"/>
  <c r="H19" i="2"/>
  <c r="I19" i="2"/>
  <c r="F14" i="2"/>
  <c r="C14" i="2"/>
  <c r="G14" i="2"/>
  <c r="H14" i="2"/>
  <c r="I14" i="2"/>
  <c r="D14" i="2"/>
  <c r="E14" i="2"/>
  <c r="K18" i="7"/>
  <c r="D21" i="2"/>
  <c r="E21" i="2"/>
  <c r="F21" i="2"/>
  <c r="G21" i="2"/>
  <c r="H21" i="2"/>
  <c r="C21" i="2"/>
  <c r="I21" i="2"/>
  <c r="D20" i="2"/>
  <c r="E20" i="2"/>
  <c r="F20" i="2"/>
  <c r="G20" i="2"/>
  <c r="H20" i="2"/>
  <c r="I20" i="2"/>
  <c r="C20" i="2"/>
  <c r="D15" i="2"/>
  <c r="C15" i="2"/>
  <c r="E15" i="2"/>
  <c r="F15" i="2"/>
  <c r="G15" i="2"/>
  <c r="H15" i="2"/>
  <c r="I15" i="2"/>
  <c r="D18" i="2"/>
  <c r="E18" i="2"/>
  <c r="F18" i="2"/>
  <c r="G18" i="2"/>
  <c r="C18" i="2"/>
  <c r="H18" i="2"/>
  <c r="I18" i="2"/>
  <c r="F24" i="2"/>
  <c r="C24" i="2"/>
  <c r="G2" i="5"/>
  <c r="G24" i="2"/>
  <c r="F2" i="5"/>
  <c r="D2" i="5"/>
  <c r="H24" i="2"/>
  <c r="E2" i="5"/>
  <c r="I24" i="2"/>
  <c r="C2" i="5"/>
  <c r="I2" i="5"/>
  <c r="D24" i="2"/>
  <c r="E24" i="2"/>
  <c r="H2" i="5"/>
  <c r="H8" i="5"/>
  <c r="G8" i="5"/>
  <c r="F8" i="5"/>
  <c r="E8" i="5"/>
  <c r="D8" i="5"/>
  <c r="C8" i="5"/>
  <c r="I8" i="5"/>
  <c r="H12" i="5"/>
  <c r="G12" i="5"/>
  <c r="E12" i="5"/>
  <c r="F12" i="5"/>
  <c r="D12" i="5"/>
  <c r="I12" i="5"/>
  <c r="C12" i="5"/>
  <c r="F17" i="2"/>
  <c r="G17" i="2"/>
  <c r="H17" i="2"/>
  <c r="I17" i="2"/>
  <c r="C17" i="2"/>
  <c r="D17" i="2"/>
  <c r="E17" i="2"/>
  <c r="H8" i="2"/>
  <c r="I8" i="2"/>
  <c r="C8" i="2"/>
  <c r="D8" i="2"/>
  <c r="E8" i="2"/>
  <c r="F8" i="2"/>
  <c r="G8" i="2"/>
  <c r="H2" i="2"/>
  <c r="H32" i="2" s="1"/>
  <c r="D7" i="5"/>
  <c r="I2" i="2"/>
  <c r="I32" i="2" s="1"/>
  <c r="C7" i="5"/>
  <c r="I7" i="5"/>
  <c r="G7" i="5"/>
  <c r="D2" i="2"/>
  <c r="D32" i="2" s="1"/>
  <c r="H7" i="5"/>
  <c r="E2" i="2"/>
  <c r="E32" i="2" s="1"/>
  <c r="C2" i="2"/>
  <c r="C32" i="2" s="1"/>
  <c r="F7" i="5"/>
  <c r="F2" i="2"/>
  <c r="F32" i="2" s="1"/>
  <c r="G2" i="2"/>
  <c r="G32" i="2" s="1"/>
  <c r="E7" i="5"/>
  <c r="L23" i="7"/>
  <c r="H22" i="7"/>
  <c r="E5" i="7"/>
  <c r="M13" i="7"/>
  <c r="C13" i="7"/>
  <c r="O13" i="7"/>
  <c r="E13" i="7"/>
  <c r="D13" i="7"/>
  <c r="F13" i="7"/>
  <c r="K13" i="7"/>
  <c r="P13" i="7"/>
  <c r="J13" i="7"/>
  <c r="G13" i="7"/>
  <c r="I13" i="7"/>
  <c r="N13" i="7"/>
  <c r="L13" i="7"/>
  <c r="H13" i="7"/>
  <c r="C5" i="7"/>
  <c r="O5" i="7"/>
  <c r="F5" i="7"/>
  <c r="C23" i="7"/>
  <c r="N23" i="7"/>
  <c r="I23" i="7"/>
  <c r="H23" i="7"/>
  <c r="I18" i="7"/>
  <c r="M18" i="7"/>
  <c r="H18" i="7"/>
  <c r="G18" i="7"/>
  <c r="J22" i="7"/>
  <c r="N22" i="7"/>
  <c r="E22" i="7"/>
  <c r="D22" i="7"/>
  <c r="K5" i="7"/>
  <c r="G5" i="7"/>
  <c r="M5" i="7"/>
  <c r="G23" i="7"/>
  <c r="K23" i="7"/>
  <c r="E23" i="7"/>
  <c r="D23" i="7"/>
  <c r="N18" i="7"/>
  <c r="E18" i="7"/>
  <c r="D18" i="7"/>
  <c r="O22" i="7"/>
  <c r="F22" i="7"/>
  <c r="P22" i="7"/>
  <c r="D5" i="7"/>
  <c r="P5" i="7"/>
  <c r="N5" i="7"/>
  <c r="I5" i="7"/>
  <c r="F23" i="7"/>
  <c r="J23" i="7"/>
  <c r="P23" i="7"/>
  <c r="F18" i="7"/>
  <c r="P18" i="7"/>
  <c r="O18" i="7"/>
  <c r="G22" i="7"/>
  <c r="M22" i="7"/>
  <c r="L22" i="7"/>
  <c r="L5" i="7"/>
  <c r="H5" i="7"/>
  <c r="J5" i="7"/>
  <c r="O23" i="7"/>
  <c r="M23" i="7"/>
  <c r="J18" i="7"/>
  <c r="C18" i="7"/>
  <c r="L18" i="7"/>
  <c r="K22" i="7"/>
  <c r="C22" i="7"/>
  <c r="I22" i="7"/>
  <c r="M12" i="8"/>
  <c r="I12" i="8"/>
  <c r="E12" i="8"/>
  <c r="P12" i="8"/>
  <c r="L12" i="8"/>
  <c r="H12" i="8"/>
  <c r="D12" i="8"/>
  <c r="N12" i="8"/>
  <c r="J12" i="8"/>
  <c r="O12" i="8"/>
  <c r="K12" i="8"/>
  <c r="G12" i="8"/>
  <c r="C12" i="8"/>
  <c r="F12" i="8"/>
  <c r="M10" i="8"/>
  <c r="I10" i="8"/>
  <c r="E10" i="8"/>
  <c r="P10" i="8"/>
  <c r="L10" i="8"/>
  <c r="H10" i="8"/>
  <c r="D10" i="8"/>
  <c r="N10" i="8"/>
  <c r="F10" i="8"/>
  <c r="O10" i="8"/>
  <c r="K10" i="8"/>
  <c r="G10" i="8"/>
  <c r="C10" i="8"/>
  <c r="J10" i="8"/>
  <c r="O3" i="8"/>
  <c r="K3" i="8"/>
  <c r="G3" i="8"/>
  <c r="C3" i="8"/>
  <c r="P3" i="8"/>
  <c r="D3" i="8"/>
  <c r="N3" i="8"/>
  <c r="J3" i="8"/>
  <c r="F3" i="8"/>
  <c r="M3" i="8"/>
  <c r="E3" i="8"/>
  <c r="L3" i="8"/>
  <c r="I3" i="8"/>
  <c r="H3" i="8"/>
  <c r="O9" i="8"/>
  <c r="K9" i="8"/>
  <c r="G9" i="8"/>
  <c r="C9" i="8"/>
  <c r="H9" i="8"/>
  <c r="N9" i="8"/>
  <c r="J9" i="8"/>
  <c r="F9" i="8"/>
  <c r="D9" i="8"/>
  <c r="M9" i="8"/>
  <c r="I9" i="8"/>
  <c r="E9" i="8"/>
  <c r="L9" i="8"/>
  <c r="P9" i="8"/>
  <c r="O11" i="8"/>
  <c r="K11" i="8"/>
  <c r="G11" i="8"/>
  <c r="C11" i="8"/>
  <c r="N11" i="8"/>
  <c r="J11" i="8"/>
  <c r="F11" i="8"/>
  <c r="L11" i="8"/>
  <c r="M11" i="8"/>
  <c r="I11" i="8"/>
  <c r="E11" i="8"/>
  <c r="H11" i="8"/>
  <c r="P11" i="8"/>
  <c r="D11" i="8"/>
  <c r="M4" i="8"/>
  <c r="I4" i="8"/>
  <c r="E4" i="8"/>
  <c r="J4" i="8"/>
  <c r="P4" i="8"/>
  <c r="L4" i="8"/>
  <c r="H4" i="8"/>
  <c r="D4" i="8"/>
  <c r="O4" i="8"/>
  <c r="K4" i="8"/>
  <c r="G4" i="8"/>
  <c r="C4" i="8"/>
  <c r="N4" i="8"/>
  <c r="F4" i="8"/>
  <c r="M2" i="8"/>
  <c r="I2" i="8"/>
  <c r="E2" i="8"/>
  <c r="P2" i="8"/>
  <c r="L2" i="8"/>
  <c r="H2" i="8"/>
  <c r="D2" i="8"/>
  <c r="K2" i="8"/>
  <c r="G2" i="8"/>
  <c r="F2" i="8"/>
  <c r="O2" i="8"/>
  <c r="C2" i="8"/>
  <c r="N2" i="8"/>
  <c r="J2" i="8"/>
  <c r="J8" i="7"/>
  <c r="H8" i="7"/>
  <c r="L8" i="7"/>
  <c r="G8" i="7"/>
  <c r="F8" i="7"/>
  <c r="P8" i="7"/>
  <c r="D8" i="7"/>
  <c r="C8" i="7"/>
  <c r="M8" i="7"/>
  <c r="O8" i="7"/>
  <c r="N8" i="7"/>
  <c r="I8" i="7"/>
  <c r="E8" i="7"/>
  <c r="K8" i="7"/>
  <c r="D6" i="4"/>
  <c r="H6" i="4"/>
  <c r="E6" i="4"/>
  <c r="I6" i="4"/>
  <c r="F6" i="4"/>
  <c r="C6" i="4"/>
  <c r="G6" i="4"/>
  <c r="D13" i="4"/>
  <c r="H13" i="4"/>
  <c r="E13" i="4"/>
  <c r="I13" i="4"/>
  <c r="F13" i="4"/>
  <c r="C13" i="4"/>
  <c r="G13" i="4"/>
  <c r="F12" i="4"/>
  <c r="G12" i="4"/>
  <c r="C12" i="4"/>
  <c r="D12" i="4"/>
  <c r="H12" i="4"/>
  <c r="E12" i="4"/>
  <c r="I12" i="4"/>
  <c r="F5" i="4"/>
  <c r="G5" i="4"/>
  <c r="C5" i="4"/>
  <c r="D5" i="4"/>
  <c r="H5" i="4"/>
  <c r="E5" i="4"/>
  <c r="I5" i="4"/>
  <c r="D3" i="4"/>
  <c r="H3" i="4"/>
  <c r="C3" i="4"/>
  <c r="E3" i="4"/>
  <c r="I3" i="4"/>
  <c r="F3" i="4"/>
  <c r="G3" i="4"/>
  <c r="D9" i="4"/>
  <c r="H9" i="4"/>
  <c r="E9" i="4"/>
  <c r="I9" i="4"/>
  <c r="F9" i="4"/>
  <c r="C9" i="4"/>
  <c r="G9" i="4"/>
  <c r="F7" i="4"/>
  <c r="G7" i="4"/>
  <c r="C7" i="4"/>
  <c r="D7" i="4"/>
  <c r="H7" i="4"/>
  <c r="E7" i="4"/>
  <c r="I7" i="4"/>
  <c r="F2" i="4"/>
  <c r="C2" i="4"/>
  <c r="G2" i="4"/>
  <c r="D2" i="4"/>
  <c r="H2" i="4"/>
  <c r="E2" i="4"/>
  <c r="I2" i="4"/>
  <c r="Q3" i="6"/>
  <c r="Q6" i="6"/>
  <c r="Q6" i="8"/>
  <c r="Q8" i="6"/>
  <c r="F21" i="7"/>
  <c r="J21" i="7"/>
  <c r="N21" i="7"/>
  <c r="C21" i="7"/>
  <c r="G21" i="7"/>
  <c r="K21" i="7"/>
  <c r="O21" i="7"/>
  <c r="H21" i="7"/>
  <c r="P21" i="7"/>
  <c r="I21" i="7"/>
  <c r="D21" i="7"/>
  <c r="E21" i="7"/>
  <c r="L21" i="7"/>
  <c r="M21" i="7"/>
  <c r="E3" i="7"/>
  <c r="I3" i="7"/>
  <c r="M3" i="7"/>
  <c r="F3" i="7"/>
  <c r="J3" i="7"/>
  <c r="N3" i="7"/>
  <c r="K3" i="7"/>
  <c r="D3" i="7"/>
  <c r="L3" i="7"/>
  <c r="O3" i="7"/>
  <c r="P3" i="7"/>
  <c r="G3" i="7"/>
  <c r="H3" i="7"/>
  <c r="C3" i="7"/>
  <c r="I9" i="6"/>
  <c r="M9" i="6"/>
  <c r="G9" i="6"/>
  <c r="H9" i="6"/>
  <c r="N9" i="6"/>
  <c r="E9" i="6"/>
  <c r="J9" i="6"/>
  <c r="D9" i="6"/>
  <c r="O9" i="6"/>
  <c r="K9" i="6"/>
  <c r="F9" i="6"/>
  <c r="P9" i="6"/>
  <c r="L9" i="6"/>
  <c r="C9" i="6"/>
  <c r="E10" i="7"/>
  <c r="I10" i="7"/>
  <c r="M10" i="7"/>
  <c r="F10" i="7"/>
  <c r="J10" i="7"/>
  <c r="N10" i="7"/>
  <c r="G10" i="7"/>
  <c r="O10" i="7"/>
  <c r="H10" i="7"/>
  <c r="P10" i="7"/>
  <c r="K10" i="7"/>
  <c r="L10" i="7"/>
  <c r="C10" i="7"/>
  <c r="D10" i="7"/>
  <c r="E20" i="7"/>
  <c r="I20" i="7"/>
  <c r="M20" i="7"/>
  <c r="F20" i="7"/>
  <c r="J20" i="7"/>
  <c r="N20" i="7"/>
  <c r="G20" i="7"/>
  <c r="O20" i="7"/>
  <c r="C20" i="7"/>
  <c r="H20" i="7"/>
  <c r="P20" i="7"/>
  <c r="D20" i="7"/>
  <c r="K20" i="7"/>
  <c r="L20" i="7"/>
  <c r="O5" i="6"/>
  <c r="H5" i="6"/>
  <c r="L5" i="6"/>
  <c r="J5" i="6"/>
  <c r="F5" i="6"/>
  <c r="D5" i="6"/>
  <c r="P5" i="6"/>
  <c r="K5" i="6"/>
  <c r="G5" i="6"/>
  <c r="M5" i="6"/>
  <c r="C5" i="6"/>
  <c r="I5" i="6"/>
  <c r="N5" i="6"/>
  <c r="E5" i="6"/>
  <c r="D6" i="7"/>
  <c r="H6" i="7"/>
  <c r="L6" i="7"/>
  <c r="P6" i="7"/>
  <c r="E6" i="7"/>
  <c r="I6" i="7"/>
  <c r="M6" i="7"/>
  <c r="J6" i="7"/>
  <c r="K6" i="7"/>
  <c r="N6" i="7"/>
  <c r="O6" i="7"/>
  <c r="C6" i="7"/>
  <c r="F6" i="7"/>
  <c r="G6" i="7"/>
  <c r="F15" i="7"/>
  <c r="J15" i="7"/>
  <c r="N15" i="7"/>
  <c r="C15" i="7"/>
  <c r="G15" i="7"/>
  <c r="K15" i="7"/>
  <c r="O15" i="7"/>
  <c r="D15" i="7"/>
  <c r="L15" i="7"/>
  <c r="E15" i="7"/>
  <c r="M15" i="7"/>
  <c r="H15" i="7"/>
  <c r="I15" i="7"/>
  <c r="P15" i="7"/>
  <c r="G4" i="7"/>
  <c r="K4" i="7"/>
  <c r="O4" i="7"/>
  <c r="D4" i="7"/>
  <c r="H4" i="7"/>
  <c r="L4" i="7"/>
  <c r="P4" i="7"/>
  <c r="I4" i="7"/>
  <c r="J4" i="7"/>
  <c r="C4" i="7"/>
  <c r="E4" i="7"/>
  <c r="F4" i="7"/>
  <c r="M4" i="7"/>
  <c r="N4" i="7"/>
  <c r="E14" i="7"/>
  <c r="I14" i="7"/>
  <c r="M14" i="7"/>
  <c r="F14" i="7"/>
  <c r="J14" i="7"/>
  <c r="N14" i="7"/>
  <c r="K14" i="7"/>
  <c r="D14" i="7"/>
  <c r="L14" i="7"/>
  <c r="C14" i="7"/>
  <c r="G14" i="7"/>
  <c r="H14" i="7"/>
  <c r="O14" i="7"/>
  <c r="O12" i="6"/>
  <c r="H12" i="6"/>
  <c r="L12" i="6"/>
  <c r="P14" i="7"/>
  <c r="I12" i="6"/>
  <c r="N12" i="6"/>
  <c r="G12" i="6"/>
  <c r="D12" i="6"/>
  <c r="J12" i="6"/>
  <c r="K12" i="6"/>
  <c r="C12" i="6"/>
  <c r="P12" i="6"/>
  <c r="M12" i="6"/>
  <c r="F12" i="6"/>
  <c r="E12" i="6"/>
  <c r="D9" i="7"/>
  <c r="H9" i="7"/>
  <c r="L9" i="7"/>
  <c r="P9" i="7"/>
  <c r="E9" i="7"/>
  <c r="I9" i="7"/>
  <c r="M9" i="7"/>
  <c r="J9" i="7"/>
  <c r="K9" i="7"/>
  <c r="C9" i="7"/>
  <c r="F9" i="7"/>
  <c r="G9" i="7"/>
  <c r="N9" i="7"/>
  <c r="O9" i="7"/>
  <c r="F12" i="7"/>
  <c r="J12" i="7"/>
  <c r="N12" i="7"/>
  <c r="C12" i="7"/>
  <c r="G12" i="7"/>
  <c r="K12" i="7"/>
  <c r="O12" i="7"/>
  <c r="H12" i="7"/>
  <c r="P12" i="7"/>
  <c r="I12" i="7"/>
  <c r="O2" i="6"/>
  <c r="L12" i="7"/>
  <c r="M12" i="7"/>
  <c r="D12" i="7"/>
  <c r="J2" i="6"/>
  <c r="N2" i="6"/>
  <c r="E12" i="7"/>
  <c r="I2" i="6"/>
  <c r="G2" i="6"/>
  <c r="K2" i="6"/>
  <c r="E2" i="6"/>
  <c r="P2" i="6"/>
  <c r="L2" i="6"/>
  <c r="D2" i="6"/>
  <c r="H2" i="6"/>
  <c r="M2" i="6"/>
  <c r="F2" i="6"/>
  <c r="C2" i="6"/>
  <c r="Q13" i="8"/>
  <c r="I13" i="6"/>
  <c r="M13" i="6"/>
  <c r="O13" i="6"/>
  <c r="L13" i="6"/>
  <c r="E13" i="6"/>
  <c r="P13" i="6"/>
  <c r="H13" i="6"/>
  <c r="N13" i="6"/>
  <c r="F13" i="6"/>
  <c r="D13" i="6"/>
  <c r="J13" i="6"/>
  <c r="G13" i="6"/>
  <c r="K13" i="6"/>
  <c r="C13" i="6"/>
  <c r="D7" i="7"/>
  <c r="H7" i="7"/>
  <c r="L7" i="7"/>
  <c r="P7" i="7"/>
  <c r="E7" i="7"/>
  <c r="I7" i="7"/>
  <c r="M7" i="7"/>
  <c r="F7" i="7"/>
  <c r="N7" i="7"/>
  <c r="G7" i="7"/>
  <c r="O7" i="7"/>
  <c r="O4" i="6"/>
  <c r="J7" i="7"/>
  <c r="C7" i="7"/>
  <c r="K7" i="7"/>
  <c r="H4" i="6"/>
  <c r="L4" i="6"/>
  <c r="P4" i="6"/>
  <c r="K4" i="6"/>
  <c r="D4" i="6"/>
  <c r="M4" i="6"/>
  <c r="I4" i="6"/>
  <c r="N4" i="6"/>
  <c r="F4" i="6"/>
  <c r="C4" i="6"/>
  <c r="J4" i="6"/>
  <c r="G4" i="6"/>
  <c r="E4" i="6"/>
  <c r="F17" i="7"/>
  <c r="J17" i="7"/>
  <c r="N17" i="7"/>
  <c r="C17" i="7"/>
  <c r="G17" i="7"/>
  <c r="K17" i="7"/>
  <c r="O17" i="7"/>
  <c r="D17" i="7"/>
  <c r="L17" i="7"/>
  <c r="E17" i="7"/>
  <c r="M17" i="7"/>
  <c r="H17" i="7"/>
  <c r="I17" i="7"/>
  <c r="P17" i="7"/>
  <c r="G24" i="7"/>
  <c r="K24" i="7"/>
  <c r="O24" i="7"/>
  <c r="D24" i="7"/>
  <c r="H24" i="7"/>
  <c r="L24" i="7"/>
  <c r="P24" i="7"/>
  <c r="I24" i="7"/>
  <c r="J24" i="7"/>
  <c r="C24" i="7"/>
  <c r="E24" i="7"/>
  <c r="F24" i="7"/>
  <c r="M24" i="7"/>
  <c r="N24" i="7"/>
  <c r="G16" i="7"/>
  <c r="K16" i="7"/>
  <c r="O16" i="7"/>
  <c r="D16" i="7"/>
  <c r="H16" i="7"/>
  <c r="L16" i="7"/>
  <c r="P16" i="7"/>
  <c r="I16" i="7"/>
  <c r="J16" i="7"/>
  <c r="M16" i="7"/>
  <c r="N16" i="7"/>
  <c r="C16" i="7"/>
  <c r="E16" i="7"/>
  <c r="K7" i="6"/>
  <c r="G7" i="6"/>
  <c r="F16" i="7"/>
  <c r="P7" i="6"/>
  <c r="L7" i="6"/>
  <c r="B70" i="3"/>
  <c r="B74" i="3"/>
  <c r="B78" i="3"/>
  <c r="B82" i="3"/>
  <c r="B86" i="3"/>
  <c r="B90" i="3"/>
  <c r="B94" i="3"/>
  <c r="B98" i="3"/>
  <c r="B102" i="3"/>
  <c r="B106" i="3"/>
  <c r="B110" i="3"/>
  <c r="B114" i="3"/>
  <c r="B118" i="3"/>
  <c r="B122" i="3"/>
  <c r="B126" i="3"/>
  <c r="B130" i="3"/>
  <c r="B134" i="3"/>
  <c r="B138" i="3"/>
  <c r="B142" i="3"/>
  <c r="B146" i="3"/>
  <c r="B150" i="3"/>
  <c r="B154" i="3"/>
  <c r="H7" i="6"/>
  <c r="M7" i="6"/>
  <c r="C7" i="6"/>
  <c r="B71" i="3"/>
  <c r="B75" i="3"/>
  <c r="B79" i="3"/>
  <c r="B83" i="3"/>
  <c r="B87" i="3"/>
  <c r="B91" i="3"/>
  <c r="B95" i="3"/>
  <c r="B99" i="3"/>
  <c r="B103" i="3"/>
  <c r="B107" i="3"/>
  <c r="B111" i="3"/>
  <c r="B115" i="3"/>
  <c r="B119" i="3"/>
  <c r="B123" i="3"/>
  <c r="B127" i="3"/>
  <c r="B131" i="3"/>
  <c r="B135" i="3"/>
  <c r="B139" i="3"/>
  <c r="B143" i="3"/>
  <c r="B147" i="3"/>
  <c r="B151" i="3"/>
  <c r="B121" i="3"/>
  <c r="B129" i="3"/>
  <c r="B137" i="3"/>
  <c r="B145" i="3"/>
  <c r="B153" i="3"/>
  <c r="I7" i="6"/>
  <c r="N7" i="6"/>
  <c r="E7" i="6"/>
  <c r="B72" i="3"/>
  <c r="B76" i="3"/>
  <c r="B80" i="3"/>
  <c r="B84" i="3"/>
  <c r="B88" i="3"/>
  <c r="B92" i="3"/>
  <c r="B96" i="3"/>
  <c r="B100" i="3"/>
  <c r="B104" i="3"/>
  <c r="B108" i="3"/>
  <c r="B112" i="3"/>
  <c r="B116" i="3"/>
  <c r="B120" i="3"/>
  <c r="B124" i="3"/>
  <c r="B128" i="3"/>
  <c r="B132" i="3"/>
  <c r="B136" i="3"/>
  <c r="B140" i="3"/>
  <c r="B144" i="3"/>
  <c r="B148" i="3"/>
  <c r="B152" i="3"/>
  <c r="O7" i="6"/>
  <c r="J7" i="6"/>
  <c r="F7" i="6"/>
  <c r="D7" i="6"/>
  <c r="B69" i="3"/>
  <c r="B73" i="3"/>
  <c r="B77" i="3"/>
  <c r="B81" i="3"/>
  <c r="B85" i="3"/>
  <c r="B89" i="3"/>
  <c r="B93" i="3"/>
  <c r="B97" i="3"/>
  <c r="B101" i="3"/>
  <c r="B105" i="3"/>
  <c r="B109" i="3"/>
  <c r="B113" i="3"/>
  <c r="B117" i="3"/>
  <c r="B125" i="3"/>
  <c r="B133" i="3"/>
  <c r="B141" i="3"/>
  <c r="B149" i="3"/>
  <c r="G19" i="7"/>
  <c r="K19" i="7"/>
  <c r="O19" i="7"/>
  <c r="D19" i="7"/>
  <c r="H19" i="7"/>
  <c r="L19" i="7"/>
  <c r="P19" i="7"/>
  <c r="E19" i="7"/>
  <c r="M19" i="7"/>
  <c r="F19" i="7"/>
  <c r="N19" i="7"/>
  <c r="I19" i="7"/>
  <c r="J19" i="7"/>
  <c r="C19" i="7"/>
  <c r="P10" i="6"/>
  <c r="I10" i="6"/>
  <c r="M10" i="6"/>
  <c r="G10" i="6"/>
  <c r="J10" i="6"/>
  <c r="F10" i="6"/>
  <c r="E10" i="6"/>
  <c r="O10" i="6"/>
  <c r="K10" i="6"/>
  <c r="D10" i="6"/>
  <c r="L10" i="6"/>
  <c r="H10" i="6"/>
  <c r="N10" i="6"/>
  <c r="C10" i="6"/>
  <c r="Q11" i="6"/>
  <c r="Q14" i="6"/>
  <c r="Q5" i="8"/>
  <c r="B30" i="2"/>
  <c r="B29" i="2"/>
  <c r="B28" i="2"/>
  <c r="J11" i="2"/>
  <c r="J7" i="2"/>
  <c r="J4" i="4"/>
  <c r="J3" i="5"/>
  <c r="J6" i="2"/>
  <c r="J14" i="4"/>
  <c r="J8" i="4"/>
  <c r="J3" i="2"/>
  <c r="J12" i="2"/>
  <c r="J9" i="2"/>
  <c r="J10" i="4"/>
  <c r="J11" i="4"/>
  <c r="B9" i="3"/>
  <c r="B4" i="3"/>
  <c r="B33" i="3"/>
  <c r="B37" i="3"/>
  <c r="B41" i="3"/>
  <c r="B45" i="3"/>
  <c r="B49" i="3"/>
  <c r="B53" i="3"/>
  <c r="B57" i="3"/>
  <c r="B61" i="3"/>
  <c r="B65" i="3"/>
  <c r="B34" i="3"/>
  <c r="B38" i="3"/>
  <c r="B42" i="3"/>
  <c r="B46" i="3"/>
  <c r="B50" i="3"/>
  <c r="B54" i="3"/>
  <c r="B58" i="3"/>
  <c r="B62" i="3"/>
  <c r="B66" i="3"/>
  <c r="B35" i="3"/>
  <c r="B39" i="3"/>
  <c r="B43" i="3"/>
  <c r="B47" i="3"/>
  <c r="B51" i="3"/>
  <c r="B55" i="3"/>
  <c r="B59" i="3"/>
  <c r="B63" i="3"/>
  <c r="B67" i="3"/>
  <c r="B36" i="3"/>
  <c r="B40" i="3"/>
  <c r="B44" i="3"/>
  <c r="B48" i="3"/>
  <c r="B52" i="3"/>
  <c r="B56" i="3"/>
  <c r="B60" i="3"/>
  <c r="B64" i="3"/>
  <c r="B68" i="3"/>
  <c r="B6" i="3"/>
  <c r="B27" i="3"/>
  <c r="B19" i="3"/>
  <c r="B11" i="3"/>
  <c r="B2" i="3"/>
  <c r="B26" i="3"/>
  <c r="B18" i="3"/>
  <c r="B10" i="3"/>
  <c r="B32" i="3"/>
  <c r="B24" i="3"/>
  <c r="B16" i="3"/>
  <c r="B8" i="3"/>
  <c r="B31" i="3"/>
  <c r="B23" i="3"/>
  <c r="B15" i="3"/>
  <c r="B7" i="3"/>
  <c r="B17" i="3"/>
  <c r="B29" i="3"/>
  <c r="B21" i="3"/>
  <c r="B13" i="3"/>
  <c r="B5" i="3"/>
  <c r="B3" i="3"/>
  <c r="B25" i="3"/>
  <c r="B30" i="3"/>
  <c r="B22" i="3"/>
  <c r="B14" i="3"/>
  <c r="B28" i="3"/>
  <c r="B20" i="3"/>
  <c r="B12" i="3"/>
  <c r="K25" i="2" l="1"/>
  <c r="K29" i="2"/>
  <c r="K31" i="2"/>
  <c r="Q18" i="7"/>
  <c r="R5" i="7"/>
  <c r="R7" i="7"/>
  <c r="R19" i="7"/>
  <c r="R24" i="7"/>
  <c r="R12" i="7"/>
  <c r="R9" i="7"/>
  <c r="R21" i="7"/>
  <c r="R23" i="7"/>
  <c r="R17" i="7"/>
  <c r="R4" i="7"/>
  <c r="R20" i="7"/>
  <c r="R16" i="7"/>
  <c r="R15" i="7"/>
  <c r="R6" i="7"/>
  <c r="R22" i="7"/>
  <c r="R14" i="7"/>
  <c r="R10" i="7"/>
  <c r="R3" i="7"/>
  <c r="R8" i="7"/>
  <c r="R18" i="7"/>
  <c r="R13" i="7"/>
  <c r="Q7" i="7"/>
  <c r="Q10" i="7"/>
  <c r="Q14" i="7"/>
  <c r="Q6" i="7"/>
  <c r="Q20" i="7"/>
  <c r="Q5" i="7"/>
  <c r="Q12" i="7"/>
  <c r="Q9" i="7"/>
  <c r="Q3" i="7"/>
  <c r="Q21" i="7"/>
  <c r="Q23" i="7"/>
  <c r="Q13" i="7"/>
  <c r="Q22" i="7"/>
  <c r="Q19" i="7"/>
  <c r="Q16" i="7"/>
  <c r="Q24" i="7"/>
  <c r="Q17" i="7"/>
  <c r="Q4" i="7"/>
  <c r="Q15" i="7"/>
  <c r="Q8" i="7"/>
  <c r="E80" i="3"/>
  <c r="E84" i="3"/>
  <c r="E31" i="2"/>
  <c r="G31" i="2"/>
  <c r="D31" i="2"/>
  <c r="I31" i="2"/>
  <c r="F31" i="2"/>
  <c r="H31" i="2"/>
  <c r="C31" i="2"/>
  <c r="E79" i="3"/>
  <c r="E82" i="3"/>
  <c r="E83" i="3"/>
  <c r="E85" i="3"/>
  <c r="E81" i="3"/>
  <c r="J10" i="5"/>
  <c r="J11" i="5"/>
  <c r="D29" i="7"/>
  <c r="F29" i="7"/>
  <c r="M29" i="7"/>
  <c r="P29" i="7"/>
  <c r="K29" i="7"/>
  <c r="J23" i="2"/>
  <c r="M25" i="7"/>
  <c r="G25" i="7"/>
  <c r="C28" i="2"/>
  <c r="P25" i="7"/>
  <c r="Q4" i="6"/>
  <c r="Q2" i="6"/>
  <c r="N29" i="7"/>
  <c r="L29" i="7"/>
  <c r="Q9" i="6"/>
  <c r="J29" i="7"/>
  <c r="H29" i="7"/>
  <c r="I29" i="7"/>
  <c r="E29" i="7"/>
  <c r="O29" i="7"/>
  <c r="Q7" i="6"/>
  <c r="K25" i="7"/>
  <c r="Q3" i="8"/>
  <c r="D28" i="7"/>
  <c r="O28" i="7"/>
  <c r="F28" i="7"/>
  <c r="C30" i="7"/>
  <c r="O30" i="7"/>
  <c r="N30" i="7"/>
  <c r="I30" i="7"/>
  <c r="O25" i="7"/>
  <c r="Q4" i="8"/>
  <c r="Q11" i="8"/>
  <c r="Q13" i="6"/>
  <c r="D25" i="7"/>
  <c r="P28" i="7"/>
  <c r="G28" i="7"/>
  <c r="M28" i="7"/>
  <c r="H30" i="7"/>
  <c r="L30" i="7"/>
  <c r="J30" i="7"/>
  <c r="E30" i="7"/>
  <c r="E25" i="7"/>
  <c r="N25" i="7"/>
  <c r="L25" i="7"/>
  <c r="F25" i="7"/>
  <c r="C29" i="7"/>
  <c r="Q10" i="8"/>
  <c r="Q12" i="6"/>
  <c r="L28" i="7"/>
  <c r="H28" i="7"/>
  <c r="N28" i="7"/>
  <c r="I28" i="7"/>
  <c r="G30" i="7"/>
  <c r="D30" i="7"/>
  <c r="F30" i="7"/>
  <c r="Q9" i="8"/>
  <c r="I25" i="7"/>
  <c r="H25" i="7"/>
  <c r="Q10" i="6"/>
  <c r="Q2" i="8"/>
  <c r="Q12" i="8"/>
  <c r="C25" i="7"/>
  <c r="G29" i="7"/>
  <c r="Q5" i="6"/>
  <c r="K28" i="7"/>
  <c r="C28" i="7"/>
  <c r="J28" i="7"/>
  <c r="E28" i="7"/>
  <c r="P30" i="7"/>
  <c r="K30" i="7"/>
  <c r="M30" i="7"/>
  <c r="J25" i="7"/>
  <c r="F30" i="2"/>
  <c r="D28" i="2"/>
  <c r="D30" i="2"/>
  <c r="F28" i="2"/>
  <c r="H30" i="2"/>
  <c r="C30" i="2"/>
  <c r="H28" i="2"/>
  <c r="I28" i="2"/>
  <c r="E28" i="2"/>
  <c r="G28" i="2"/>
  <c r="I30" i="2"/>
  <c r="G30" i="2"/>
  <c r="E30" i="2"/>
  <c r="H29" i="2"/>
  <c r="G29" i="2"/>
  <c r="D29" i="2"/>
  <c r="F29" i="2"/>
  <c r="I29" i="2"/>
  <c r="C29" i="2"/>
  <c r="E29" i="2"/>
  <c r="C25" i="2"/>
  <c r="E25" i="2"/>
  <c r="G25" i="2"/>
  <c r="J18" i="2"/>
  <c r="H25" i="2"/>
  <c r="I25" i="2"/>
  <c r="J10" i="2"/>
  <c r="D25" i="2"/>
  <c r="J2" i="2"/>
  <c r="J7" i="5"/>
  <c r="J12" i="4"/>
  <c r="J22" i="2"/>
  <c r="J7" i="4"/>
  <c r="J16" i="2"/>
  <c r="J5" i="4"/>
  <c r="J13" i="5"/>
  <c r="J9" i="4"/>
  <c r="J13" i="2"/>
  <c r="J12" i="5"/>
  <c r="J19" i="2"/>
  <c r="J2" i="4"/>
  <c r="J3" i="4"/>
  <c r="J17" i="2"/>
  <c r="J15" i="2"/>
  <c r="J6" i="4"/>
  <c r="J5" i="2"/>
  <c r="J2" i="5"/>
  <c r="J8" i="5"/>
  <c r="J13" i="4"/>
  <c r="J24" i="2"/>
  <c r="F25" i="2"/>
  <c r="J8" i="2"/>
  <c r="J21" i="2"/>
  <c r="J14" i="2"/>
  <c r="J14" i="5"/>
  <c r="J20" i="2"/>
  <c r="Q29" i="7" l="1"/>
  <c r="Q31" i="7"/>
  <c r="R31" i="7"/>
  <c r="Q30" i="7"/>
  <c r="Q32" i="7"/>
  <c r="R32" i="7"/>
  <c r="R25" i="7"/>
  <c r="Q25" i="7"/>
  <c r="J32" i="2"/>
  <c r="J31" i="2"/>
  <c r="R29" i="7"/>
  <c r="R28" i="7"/>
  <c r="J29" i="2"/>
  <c r="J30" i="2"/>
  <c r="R30" i="7"/>
  <c r="J28" i="2"/>
  <c r="J25" i="2"/>
</calcChain>
</file>

<file path=xl/comments1.xml><?xml version="1.0" encoding="utf-8"?>
<comments xmlns="http://schemas.openxmlformats.org/spreadsheetml/2006/main">
  <authors>
    <author>Wang</author>
  </authors>
  <commentList>
    <comment ref="C1" authorId="0" shapeId="0">
      <text>
        <r>
          <rPr>
            <b/>
            <sz val="9"/>
            <color indexed="81"/>
            <rFont val="宋体"/>
            <family val="3"/>
            <charset val="134"/>
          </rPr>
          <t>Wang:</t>
        </r>
        <r>
          <rPr>
            <sz val="9"/>
            <color indexed="81"/>
            <rFont val="宋体"/>
            <family val="3"/>
            <charset val="134"/>
          </rPr>
          <t xml:space="preserve">
修改这里即可调整全表时间</t>
        </r>
      </text>
    </comment>
  </commentList>
</comments>
</file>

<file path=xl/sharedStrings.xml><?xml version="1.0" encoding="utf-8"?>
<sst xmlns="http://schemas.openxmlformats.org/spreadsheetml/2006/main" count="5102" uniqueCount="2842">
  <si>
    <t>所属区域</t>
  </si>
  <si>
    <t>作者</t>
  </si>
  <si>
    <t>所属平台</t>
  </si>
  <si>
    <t>发表时间</t>
  </si>
  <si>
    <t>来源链接</t>
  </si>
  <si>
    <t>彭州</t>
  </si>
  <si>
    <t>新浪微博</t>
  </si>
  <si>
    <t>成都</t>
  </si>
  <si>
    <t>爱卡汽车-四川论坛</t>
    <phoneticPr fontId="5" type="noConversion"/>
  </si>
  <si>
    <t>http://www.xcar.com.cn/bbs/viewthread.php?tid=30147105</t>
    <phoneticPr fontId="5" type="noConversion"/>
  </si>
  <si>
    <t>人民网-地方领导人留言板</t>
    <phoneticPr fontId="5" type="noConversion"/>
  </si>
  <si>
    <t>http://liuyan.people.com.cn/thread.php?tid=4684530</t>
    <phoneticPr fontId="5" type="noConversion"/>
  </si>
  <si>
    <t>百度贴吧</t>
    <phoneticPr fontId="5" type="noConversion"/>
  </si>
  <si>
    <t>https://tieba.baidu.com/p/5260284659</t>
    <phoneticPr fontId="5" type="noConversion"/>
  </si>
  <si>
    <t>http://weibo.com/3094821193/FfH2xoXFC?type=comment</t>
    <phoneticPr fontId="5" type="noConversion"/>
  </si>
  <si>
    <t>墨香凝情</t>
    <phoneticPr fontId="5" type="noConversion"/>
  </si>
  <si>
    <t>匿名网友</t>
    <phoneticPr fontId="5" type="noConversion"/>
  </si>
  <si>
    <t>逗比之星fly</t>
    <phoneticPr fontId="5" type="noConversion"/>
  </si>
  <si>
    <t>我就是不想改昵称</t>
    <phoneticPr fontId="5" type="noConversion"/>
  </si>
  <si>
    <t xml:space="preserve">MLandS </t>
    <phoneticPr fontId="5" type="noConversion"/>
  </si>
  <si>
    <t>新浪微博</t>
    <phoneticPr fontId="5" type="noConversion"/>
  </si>
  <si>
    <t>http://weibo.com/u/2623455663?refer_flag=1005055014_&amp;is_hot=1</t>
    <phoneticPr fontId="5" type="noConversion"/>
  </si>
  <si>
    <t>坚持再坚持mzy</t>
    <phoneticPr fontId="5" type="noConversion"/>
  </si>
  <si>
    <t>https://tieba.baidu.com/p/5258752007</t>
    <phoneticPr fontId="5" type="noConversion"/>
  </si>
  <si>
    <t>乱尘花下</t>
    <phoneticPr fontId="5" type="noConversion"/>
  </si>
  <si>
    <t>http://weibo.com/3933304134/FfJE87gHG?type=comment</t>
    <phoneticPr fontId="5" type="noConversion"/>
  </si>
  <si>
    <t>aboluoyf</t>
    <phoneticPr fontId="5" type="noConversion"/>
  </si>
  <si>
    <t>成都吃喝玩乐网</t>
    <phoneticPr fontId="5" type="noConversion"/>
  </si>
  <si>
    <t>http://www.52ch.net/thread-4642711-1-1.html</t>
    <phoneticPr fontId="5" type="noConversion"/>
  </si>
  <si>
    <t>青崖遗梦</t>
    <phoneticPr fontId="5" type="noConversion"/>
  </si>
  <si>
    <t>http://weibo.com/3190736902/FfFkwtJdD?type=comment</t>
    <phoneticPr fontId="5" type="noConversion"/>
  </si>
  <si>
    <t>民主Raymond优</t>
    <phoneticPr fontId="5" type="noConversion"/>
  </si>
  <si>
    <t>http://weibo.com/1352200175/FfOmzdwSC?type=comment</t>
    <phoneticPr fontId="5" type="noConversion"/>
  </si>
  <si>
    <t xml:space="preserve">Shirley小诗 </t>
    <phoneticPr fontId="5" type="noConversion"/>
  </si>
  <si>
    <t>http://weibo.com/1733615620/FfNuQ7GK1?type=comment#_rnd1502086782624</t>
    <phoneticPr fontId="5" type="noConversion"/>
  </si>
  <si>
    <t>_Jimmy哥</t>
    <phoneticPr fontId="5" type="noConversion"/>
  </si>
  <si>
    <t>http://weibo.com/1095167421/FfGlN8uyI?type=comment#_rnd1502087026527</t>
    <phoneticPr fontId="5" type="noConversion"/>
  </si>
  <si>
    <t>玩悟尚智3236771922</t>
    <phoneticPr fontId="5" type="noConversion"/>
  </si>
  <si>
    <t>http://weibo.com/3236771922/FfXvHAszT?type=comment</t>
    <phoneticPr fontId="5" type="noConversion"/>
  </si>
  <si>
    <t>拈花赵公子</t>
    <phoneticPr fontId="5" type="noConversion"/>
  </si>
  <si>
    <t>http://weibo.com/5328392862/FfRYYsp8g?type=comment</t>
    <phoneticPr fontId="5" type="noConversion"/>
  </si>
  <si>
    <t>蒋莎3333</t>
    <phoneticPr fontId="5" type="noConversion"/>
  </si>
  <si>
    <t>新浪微博</t>
    <phoneticPr fontId="5" type="noConversion"/>
  </si>
  <si>
    <t>http://weibo.com/1547632357/Fg1jij2nd?type=comment#_rnd1502156165937</t>
    <phoneticPr fontId="5" type="noConversion"/>
  </si>
  <si>
    <t>用户6249576590</t>
    <phoneticPr fontId="5" type="noConversion"/>
  </si>
  <si>
    <t>http://weibo.com/6249576590/Fg6oU4Te9?type=comment</t>
    <phoneticPr fontId="5" type="noConversion"/>
  </si>
  <si>
    <t xml:space="preserve">太空无敌猪 </t>
    <phoneticPr fontId="5" type="noConversion"/>
  </si>
  <si>
    <t>http://weibo.com/2764633093/Fg6gSegk1?type=comment</t>
    <phoneticPr fontId="5" type="noConversion"/>
  </si>
  <si>
    <t>可靠的利姐</t>
    <phoneticPr fontId="5" type="noConversion"/>
  </si>
  <si>
    <t>百度贴吧</t>
    <phoneticPr fontId="5" type="noConversion"/>
  </si>
  <si>
    <t>http://tieba.baidu.com/p/5261491667</t>
    <phoneticPr fontId="5" type="noConversion"/>
  </si>
  <si>
    <t xml:space="preserve">黄敏敏儿- </t>
    <phoneticPr fontId="5" type="noConversion"/>
  </si>
  <si>
    <t>http://weibo.com/2567825725/Fg6C6iRIy?type=comment</t>
    <phoneticPr fontId="5" type="noConversion"/>
  </si>
  <si>
    <t>忄季动-</t>
    <phoneticPr fontId="5" type="noConversion"/>
  </si>
  <si>
    <t>新浪微博</t>
    <phoneticPr fontId="5" type="noConversion"/>
  </si>
  <si>
    <t>http://weibo.com/2952417987/Fg8rU6lih?type=comment#_rnd1502170687112</t>
    <phoneticPr fontId="5" type="noConversion"/>
  </si>
  <si>
    <t xml:space="preserve">静静李上下求索 </t>
    <phoneticPr fontId="5" type="noConversion"/>
  </si>
  <si>
    <t>http://weibo.com/5752452998/Fg8rZ9vpa?type=comment</t>
    <phoneticPr fontId="5" type="noConversion"/>
  </si>
  <si>
    <t>大邑</t>
  </si>
  <si>
    <t xml:space="preserve">周周周万红 </t>
  </si>
  <si>
    <t>http://weibo.com/5333263264/Fg9EE1In8?type=comment</t>
  </si>
  <si>
    <t>MR-天二</t>
  </si>
  <si>
    <t>http://weibo.com/3039041671/Fg9KssCPj?type=comment#_rnd1502242976059</t>
  </si>
  <si>
    <t>AImi--婷婷</t>
  </si>
  <si>
    <t>http://weibo.com/3292863665/Fgbyw9bQK?type=comment</t>
  </si>
  <si>
    <t xml:space="preserve">陈大大大美 </t>
  </si>
  <si>
    <t>http://weibo.com/1849516834/Fgb2n3Hlj?type=comment#_rnd1502244465472</t>
  </si>
  <si>
    <t>杨叫兽</t>
  </si>
  <si>
    <t>http://www.xcar.com.cn/bbs/viewthread.php?tid=30157527</t>
  </si>
  <si>
    <t>打坐参禅念佛</t>
  </si>
  <si>
    <t>http://weibo.com/1636540125/FghMEyKtY?type=comment#_rnd1502259982122</t>
  </si>
  <si>
    <t>农夫山泉没有田</t>
  </si>
  <si>
    <t>http://weibo.com/2142098371/FggtsiWvx?type=comment</t>
  </si>
  <si>
    <t>庆常兄lqc</t>
  </si>
  <si>
    <t>http://weibo.com/3191441031/FghRj1Iqa?type=comment#_rnd1502260933099</t>
  </si>
  <si>
    <t>雨陌_明熙</t>
  </si>
  <si>
    <t>http://weibo.com/1967523512/Fgj3K0tvW</t>
  </si>
  <si>
    <t>都江堰</t>
  </si>
  <si>
    <t>毎况愈下</t>
  </si>
  <si>
    <t>http://weibo.com/5896004779/FglQjaHPC</t>
  </si>
  <si>
    <t xml:space="preserve">环保自愿者999 </t>
  </si>
  <si>
    <t>http://weibo.com/6071593702/FglVXj8Td</t>
  </si>
  <si>
    <t>匿名网友</t>
  </si>
  <si>
    <t>人民网-地方领导人留言板</t>
  </si>
  <si>
    <t>http://liuyan.people.com.cn/thread.php?tid=4689818</t>
  </si>
  <si>
    <t xml:space="preserve">你们的叶先生 </t>
  </si>
  <si>
    <t>http://weibo.com/1118247543/FgrnK1s36</t>
  </si>
  <si>
    <t>海岸线人板板</t>
  </si>
  <si>
    <t>http://weibo.com/1161413465/Fgrh5uoWQ</t>
  </si>
  <si>
    <t>泡泡2301</t>
  </si>
  <si>
    <t>http://weibo.com/1052868041/FgrlYpCbw</t>
  </si>
  <si>
    <t>dilooy</t>
  </si>
  <si>
    <t>麻辣社区</t>
  </si>
  <si>
    <t>http://www.mala.cn/forum.php?mod=viewthread&amp;tid=14866804&amp;extra=page%3D1%26filter%3Dauthor%26orderby%3Ddateline</t>
  </si>
  <si>
    <t>中环川台</t>
  </si>
  <si>
    <t>http://www.mala.cn/forum.php?mod=viewthread&amp;tid=14866807&amp;extra=page%3D1%26filter%3Dauthor%26orderby%3Ddateline</t>
  </si>
  <si>
    <t>崇州</t>
  </si>
  <si>
    <t>Gloriar</t>
    <phoneticPr fontId="5" type="noConversion"/>
  </si>
  <si>
    <t>新浪微博</t>
    <phoneticPr fontId="5" type="noConversion"/>
  </si>
  <si>
    <t>http://weibo.com/1821898913/FgEWWBGnw</t>
    <phoneticPr fontId="5" type="noConversion"/>
  </si>
  <si>
    <t>zxmu201504</t>
    <phoneticPr fontId="5" type="noConversion"/>
  </si>
  <si>
    <t>http://weibo.com/5585889728/FgRtqeTa0</t>
    <phoneticPr fontId="5" type="noConversion"/>
  </si>
  <si>
    <t xml:space="preserve">婭-- </t>
    <phoneticPr fontId="5" type="noConversion"/>
  </si>
  <si>
    <t>http://weibo.com/5507448398/FgCjOhEi2</t>
    <phoneticPr fontId="5" type="noConversion"/>
  </si>
  <si>
    <t>用户6073787706</t>
    <phoneticPr fontId="5" type="noConversion"/>
  </si>
  <si>
    <t>http://weibo.com/6073787706/FgOsp72UV</t>
    <phoneticPr fontId="5" type="noConversion"/>
  </si>
  <si>
    <t xml:space="preserve">Cc陈小妖 </t>
    <phoneticPr fontId="5" type="noConversion"/>
  </si>
  <si>
    <t>http://weibo.com/3960990438/FgIVdlecS</t>
    <phoneticPr fontId="5" type="noConversion"/>
  </si>
  <si>
    <t>成都</t>
    <phoneticPr fontId="5" type="noConversion"/>
  </si>
  <si>
    <t>羽江YuJ</t>
    <phoneticPr fontId="5" type="noConversion"/>
  </si>
  <si>
    <t>http://weibo.com/1998961204/FgJnaop2v</t>
    <phoneticPr fontId="5" type="noConversion"/>
  </si>
  <si>
    <t xml:space="preserve">才怪111 </t>
    <phoneticPr fontId="5" type="noConversion"/>
  </si>
  <si>
    <t>http://weibo.com/1799729620/FgOjceZKv</t>
    <phoneticPr fontId="5" type="noConversion"/>
  </si>
  <si>
    <t>张沐阳191</t>
    <phoneticPr fontId="5" type="noConversion"/>
  </si>
  <si>
    <t>http://weibo.com/5324770106/FgUc31GQM</t>
    <phoneticPr fontId="5" type="noConversion"/>
  </si>
  <si>
    <t>一个人的阿滋猫</t>
    <phoneticPr fontId="5" type="noConversion"/>
  </si>
  <si>
    <t>http://weibo.com/2061695965/FgTeva9yi</t>
    <phoneticPr fontId="5" type="noConversion"/>
  </si>
  <si>
    <t>出门在外有点冷</t>
    <phoneticPr fontId="5" type="noConversion"/>
  </si>
  <si>
    <t>http://weibo.com/2435331365/FgTHDrPMT</t>
    <phoneticPr fontId="5" type="noConversion"/>
  </si>
  <si>
    <t>Cyabby</t>
    <phoneticPr fontId="5" type="noConversion"/>
  </si>
  <si>
    <t>http://weibo.com/5188060270/Fh2v2o5O6</t>
    <phoneticPr fontId="5" type="noConversion"/>
  </si>
  <si>
    <t>键盘说话</t>
    <phoneticPr fontId="5" type="noConversion"/>
  </si>
  <si>
    <t>麻辣社区</t>
    <phoneticPr fontId="5" type="noConversion"/>
  </si>
  <si>
    <t xml:space="preserve">http://www.mala.cn/thread-14875162-1-1.html
</t>
    <phoneticPr fontId="5" type="noConversion"/>
  </si>
  <si>
    <t>碧血染银枪</t>
    <phoneticPr fontId="5" type="noConversion"/>
  </si>
  <si>
    <t>爱卡汽车</t>
    <phoneticPr fontId="5" type="noConversion"/>
  </si>
  <si>
    <t>http://www.xcar.com.cn/bbs/viewthread.php?tid=30173195</t>
    <phoneticPr fontId="5" type="noConversion"/>
  </si>
  <si>
    <t>王疯子</t>
    <phoneticPr fontId="5" type="noConversion"/>
  </si>
  <si>
    <t>http://www.xcar.com.cn/bbs/viewthread.php?tid=30175984</t>
    <phoneticPr fontId="5" type="noConversion"/>
  </si>
  <si>
    <t>xuser11941037</t>
    <phoneticPr fontId="5" type="noConversion"/>
  </si>
  <si>
    <t>http://www.xcar.com.cn/bbs/viewthread.php?tid=30178333</t>
    <phoneticPr fontId="5" type="noConversion"/>
  </si>
  <si>
    <t>小豌豆wOOt</t>
    <phoneticPr fontId="5" type="noConversion"/>
  </si>
  <si>
    <t>麻辣社区</t>
    <phoneticPr fontId="5" type="noConversion"/>
  </si>
  <si>
    <t xml:space="preserve">http://www.mala.cn/thread-14871020-1-1.html
</t>
    <phoneticPr fontId="5" type="noConversion"/>
  </si>
  <si>
    <t>铁公鸡飞机哥哥</t>
    <phoneticPr fontId="5" type="noConversion"/>
  </si>
  <si>
    <t>新浪微博</t>
    <phoneticPr fontId="5" type="noConversion"/>
  </si>
  <si>
    <t>http://weibo.com/2886392370/FgJTUFQzZ</t>
    <phoneticPr fontId="5" type="noConversion"/>
  </si>
  <si>
    <t>翊小翾要卷土重来</t>
    <phoneticPr fontId="5" type="noConversion"/>
  </si>
  <si>
    <t>http://weibo.com/2175887174/FgEZ537kX</t>
    <phoneticPr fontId="5" type="noConversion"/>
  </si>
  <si>
    <t>标题</t>
    <phoneticPr fontId="4" type="noConversion"/>
  </si>
  <si>
    <t>网友吐槽运动式环保检查治标不治本</t>
    <phoneticPr fontId="4" type="noConversion"/>
  </si>
  <si>
    <t>网民反映噪音污染对附近居民的影响</t>
    <phoneticPr fontId="4" type="noConversion"/>
  </si>
  <si>
    <t>网民投诉成都璞里春天酒店装修污染</t>
    <phoneticPr fontId="4" type="noConversion"/>
  </si>
  <si>
    <t>网友质疑成都环保检查对务工人员的影响</t>
    <phoneticPr fontId="4" type="noConversion"/>
  </si>
  <si>
    <t>网友反映锦江区某小区住宅楼内建社区医院</t>
    <phoneticPr fontId="4" type="noConversion"/>
  </si>
  <si>
    <t>网友反映垃圾房离场镇太近</t>
    <phoneticPr fontId="4" type="noConversion"/>
  </si>
  <si>
    <t>网友希望在搞环保的的同时也能解决失业的问题</t>
    <phoneticPr fontId="4" type="noConversion"/>
  </si>
  <si>
    <t>网友希望环保问题需要分轻重缓急</t>
    <phoneticPr fontId="4" type="noConversion"/>
  </si>
  <si>
    <t>网友反映南湖逸家小区垃圾房臭气熏天</t>
    <phoneticPr fontId="4" type="noConversion"/>
  </si>
  <si>
    <t>网友希望环保长期进行而非“短期面子工程”</t>
    <phoneticPr fontId="4" type="noConversion"/>
  </si>
  <si>
    <t>网友反映英郡三期二号门旁遍地垃圾</t>
    <phoneticPr fontId="4" type="noConversion"/>
  </si>
  <si>
    <t>网友反映武侯区某饭馆向外排放大量油烟</t>
    <phoneticPr fontId="4" type="noConversion"/>
  </si>
  <si>
    <t>网友吐槽成都搞环评搞的鸡飞狗跳</t>
    <phoneticPr fontId="4" type="noConversion"/>
  </si>
  <si>
    <t>网友反映龙泉驿化工市场臭气熏天</t>
    <phoneticPr fontId="4" type="noConversion"/>
  </si>
  <si>
    <t>网友反映锦江区某小区脏乱差</t>
    <phoneticPr fontId="4" type="noConversion"/>
  </si>
  <si>
    <t>网友投诉垃圾站污水排进河道</t>
    <phoneticPr fontId="4" type="noConversion"/>
  </si>
  <si>
    <t>网友反映双流区九江镇某工厂排放大量废气</t>
    <phoneticPr fontId="4" type="noConversion"/>
  </si>
  <si>
    <t>网友反映新都区新繁镇曲水村严重污染</t>
    <phoneticPr fontId="4" type="noConversion"/>
  </si>
  <si>
    <t>网友反映温江区一小区旁垃圾房散发恶臭</t>
    <phoneticPr fontId="4" type="noConversion"/>
  </si>
  <si>
    <t>网友质疑此次查环保会留下“后遗症”</t>
    <phoneticPr fontId="4" type="noConversion"/>
  </si>
  <si>
    <t>网友抱怨成都环保“乱投医”</t>
    <phoneticPr fontId="4" type="noConversion"/>
  </si>
  <si>
    <t>网友反映大邑县一小作坊半夜开工影响居民休息</t>
    <phoneticPr fontId="4" type="noConversion"/>
  </si>
  <si>
    <t>网友反映高新区桂溪街道桂扬尘污染严重</t>
    <phoneticPr fontId="4" type="noConversion"/>
  </si>
  <si>
    <t>网友抱怨因搞环保而没地方吃饭</t>
    <phoneticPr fontId="4" type="noConversion"/>
  </si>
  <si>
    <t>网友反映郫县檬柏西路存在众多街边摊</t>
    <phoneticPr fontId="4" type="noConversion"/>
  </si>
  <si>
    <t>网友质疑此次环保导致许多商铺关门影响正常生活</t>
    <phoneticPr fontId="4" type="noConversion"/>
  </si>
  <si>
    <t>网友举报有人将污水随意排至肖家河</t>
    <phoneticPr fontId="4" type="noConversion"/>
  </si>
  <si>
    <t>网友质疑环保部为何不关停彭州石化</t>
    <phoneticPr fontId="4" type="noConversion"/>
  </si>
  <si>
    <t>网友反映某饭馆排烟方式有问题</t>
    <phoneticPr fontId="4" type="noConversion"/>
  </si>
  <si>
    <t>高新网友投诉小区内开设火锅店且多次反映无果</t>
    <phoneticPr fontId="4" type="noConversion"/>
  </si>
  <si>
    <t>网友反映都江堰一塑料场散发恶臭</t>
    <phoneticPr fontId="4" type="noConversion"/>
  </si>
  <si>
    <t>网友反映新都马家镇一食品工厂噪音污染严重</t>
    <phoneticPr fontId="4" type="noConversion"/>
  </si>
  <si>
    <t>龙泉驿区网友反映大面街道青台山路脏乱差</t>
    <phoneticPr fontId="4" type="noConversion"/>
  </si>
  <si>
    <t>网友质疑此次查环保一刀切</t>
    <phoneticPr fontId="4" type="noConversion"/>
  </si>
  <si>
    <t>网友放映空气质量并未得到改善</t>
    <phoneticPr fontId="4" type="noConversion"/>
  </si>
  <si>
    <t>网友举报某小区大肆招商，肆意排放噪音、油烟、废气</t>
    <phoneticPr fontId="4" type="noConversion"/>
  </si>
  <si>
    <t>网友反映成华区占道停车问题很严重</t>
    <phoneticPr fontId="4" type="noConversion"/>
  </si>
  <si>
    <t>网友反映彭州景区扬尘污染严重</t>
    <phoneticPr fontId="4" type="noConversion"/>
  </si>
  <si>
    <t>网友反映温江凤凰饲料厂排放废气</t>
    <phoneticPr fontId="4" type="noConversion"/>
  </si>
  <si>
    <t>网友反映郫县现代工业港排放异味气体</t>
    <phoneticPr fontId="4" type="noConversion"/>
  </si>
  <si>
    <t>网友质疑此次环保检查无意义</t>
    <phoneticPr fontId="4" type="noConversion"/>
  </si>
  <si>
    <t>网友反映羊马镇一公司夜间开工炼地沟油</t>
    <phoneticPr fontId="4" type="noConversion"/>
  </si>
  <si>
    <t>网友反映成都半岛酒店装修施工尘土严重</t>
    <phoneticPr fontId="4" type="noConversion"/>
  </si>
  <si>
    <t>网友质疑环保检查不给老百姓“留活路”</t>
    <phoneticPr fontId="4" type="noConversion"/>
  </si>
  <si>
    <t>网友发言希望在查环保的同时体谅“劳苦大众”</t>
    <phoneticPr fontId="4" type="noConversion"/>
  </si>
  <si>
    <t>网友吐槽此次环保检查导致很多老百姓失业</t>
    <phoneticPr fontId="4" type="noConversion"/>
  </si>
  <si>
    <t>网友反映二十中花照壁校区修整操场飞尘漫天</t>
    <phoneticPr fontId="4" type="noConversion"/>
  </si>
  <si>
    <t>网友反映郫县一街道旁垃圾成堆</t>
    <phoneticPr fontId="4" type="noConversion"/>
  </si>
  <si>
    <t>网友反映环保检查导致居民生活不便</t>
    <phoneticPr fontId="4" type="noConversion"/>
  </si>
  <si>
    <t>网友反映高新区某小区油烟扰民及非法开设餐馆</t>
    <phoneticPr fontId="4" type="noConversion"/>
  </si>
  <si>
    <t>网友质疑空气质量与环保检查无关</t>
    <phoneticPr fontId="4" type="noConversion"/>
  </si>
  <si>
    <t>网友吐槽车脏了洗不了车，影响市容</t>
    <phoneticPr fontId="4" type="noConversion"/>
  </si>
  <si>
    <t>网友吐槽抓环保不等于关厂</t>
    <phoneticPr fontId="4" type="noConversion"/>
  </si>
  <si>
    <t>网友反映万科玖西堂通宵施工严重扰民</t>
    <phoneticPr fontId="4" type="noConversion"/>
  </si>
  <si>
    <t>网友反映温哥华花园六期非法开设餐饮存在安全隐患</t>
    <phoneticPr fontId="4" type="noConversion"/>
  </si>
  <si>
    <t>网友反映天府四街与富华南路口的学校工地半夜施工</t>
    <phoneticPr fontId="4" type="noConversion"/>
  </si>
  <si>
    <t>内容</t>
    <phoneticPr fontId="4" type="noConversion"/>
  </si>
  <si>
    <t>最近环保检查闹得窝萱萱的，昨天正好和几个外地朋友吃饭，听到摆龙门阵。为了应付这次环保检查，各地化工厂，氮肥厂之类的全部停了，河沙也不准挖了，制鞋厂的原材料也买不到了......成都的餐饮企业潲水也没有人收了，都是把油水过滤出来倒阴沟，街道办也是睁只眼闭只眼，还有其它各行各业如何如何......以上都是道听途说，环保大计肯定支持，但是这种弄法检查组一走，可能就恢复原样了哈，治标不治本。</t>
    <phoneticPr fontId="4" type="noConversion"/>
  </si>
  <si>
    <t>尊敬的王书记您好，我是彭州市隆丰镇西北村村民，因家邻近新建石化铁路（直线距离估计在200米左右），一直以来，附近村民都深受石化铁路的噪音污染。这条石化铁路是专门为炼油厂修的，在设计上是非电气化线路，全部才用内燃机车牵引，其发动机噪音很大，有时候晚上2、3点钟，火车路过村庄的时候，本来噪音就大，可是火车还一路鸣笛。有村民给镇政府反应过，但是一直没得到解决，现在家人已经深受其扰，晚上经常性失眠，希望政府能否要求起晚上不要鸣笛，在铁路两侧有居民区的地方加装隔音墙。望王书记予以解决为谢。</t>
    <phoneticPr fontId="4" type="noConversion"/>
  </si>
  <si>
    <t>由于酒店装修污染，造成头部眩晕、咽喉刺痛、全身发软且皮肤极痒，半夜被救护车送去医院，并且酒店工作人员不肯出示营业执照。酒店一个姓吴的总经理表示，酒店绝对没问题，是我们自己极端过敏体质，碰到点灰尘都要死要活的，大家讲讲理。
地址：成都市锦江区椰树街314号</t>
    <phoneticPr fontId="4" type="noConversion"/>
  </si>
  <si>
    <t>关于成都的查环保，我不知道该说什么。不管是有没有污染的工厂都关闭。手工作坊都能关闭。我住的地方很多外来务工人员，大街上都在讨论失业。我家也不例外，停工了，车贷怎么办，房贷怎么办？社会人心惶惶了。一个环保，怎么就搞成这样子了。真的环保是这样的吗？</t>
    <phoneticPr fontId="4" type="noConversion"/>
  </si>
  <si>
    <r>
      <t>成都市锦江区华润幸福里二期！居民长期维权，区里无人过问，今天群众自发组织相聚华润幸福里二期表达心中诉求！成都市锦江区政府你们都干了些什么？居民楼下建医院，健康、卫生、安全、环境！你们能保证么？希望锦江区卫生局有作为，还我们健康幸福里！</t>
    </r>
    <r>
      <rPr>
        <sz val="11"/>
        <color rgb="FFEB7350"/>
        <rFont val="宋体"/>
        <family val="3"/>
        <charset val="134"/>
        <scheme val="minor"/>
      </rPr>
      <t>@中央环保巡查组</t>
    </r>
    <r>
      <rPr>
        <sz val="11"/>
        <color theme="1"/>
        <rFont val="宋体"/>
        <family val="3"/>
        <charset val="134"/>
        <scheme val="minor"/>
      </rPr>
      <t> </t>
    </r>
    <r>
      <rPr>
        <sz val="11"/>
        <color rgb="FFEB7350"/>
        <rFont val="宋体"/>
        <family val="3"/>
        <charset val="134"/>
        <scheme val="minor"/>
      </rPr>
      <t>@成都市锦江区卫生局</t>
    </r>
    <r>
      <rPr>
        <sz val="11"/>
        <color theme="1"/>
        <rFont val="宋体"/>
        <family val="3"/>
        <charset val="134"/>
        <scheme val="minor"/>
      </rPr>
      <t> </t>
    </r>
    <r>
      <rPr>
        <sz val="11"/>
        <color rgb="FFEB7350"/>
        <rFont val="宋体"/>
        <family val="3"/>
        <charset val="134"/>
        <scheme val="minor"/>
      </rPr>
      <t>#华润置地幸福里##居民楼建医院##小区环境#</t>
    </r>
    <r>
      <rPr>
        <sz val="11"/>
        <color theme="1"/>
        <rFont val="宋体"/>
        <family val="3"/>
        <charset val="134"/>
        <scheme val="minor"/>
      </rPr>
      <t>  </t>
    </r>
    <phoneticPr fontId="4" type="noConversion"/>
  </si>
  <si>
    <t>天天抓环保，此垃圾房建的距场镇不足200米，正值炎热的夏天，场镇居民深受苍蝇蚊虫之苦，农村垃圾不求天天拉走，只求距居民区远些，中央环保巡视组来成都搞的棺材都不让做了，而真正危害人民健康的垃圾却无人问？置公民身体健康于何处？</t>
    <phoneticPr fontId="4" type="noConversion"/>
  </si>
  <si>
    <t>成都最近查环保查得很严，环保是件大事，但人民的生活更大。并不是说环保查得不对，目前我国情况确实该加强下管理，但希望政府在查环保的同时也明确的安排下失业人员怎么办，最近出去听到的到处都是百姓对政府的抱怨和对去向的迷茫，查环保已经严重的影响了百姓的生活，他们工作的背后是支撑起整个家庭，希望政府全力尽快处理失业人员的问题，也希望百姓能给政府点时间。</t>
    <phoneticPr fontId="4" type="noConversion"/>
  </si>
  <si>
    <t>首先确认一点，注重环保是对的，这个政策肯定大方向是正确的。我也不希望我儿子将来看不到青山绿水，蓝天白云。
环保督查我就是被整治的对象。这么多年我基本上不主动在论坛做生意，也从不和谁撕，因为我知道我就是收入在地下室阶层的那种人，没本事，胆子小也没那个能力。逛论坛完全是因为注册的早习惯了。
论坛上大神，土豪，富豪多得很，作为底层屁民也从不发表有针对性的帖子，因为没那个能力。但是关系到生存啊。
有些企业污染严重确实该整改关停，但是有些行业真不至于。不是每个人都有能力从事和本轮环保无关的那些行业同时又能保证收入的工作。这部分的朋友还请理解下我们这样的低收入群体的人。虽然环保死多少人和你无关，并且还希望越严格越好。可是真的很多人和我过得一样造业。上有老下有小，很多在外打工的或做点小生意的人，可能他们的娃娃开学还在凑学费。没工作，没生意了，没钱什么都没办法。可能你没经历过这些也不懂得这样的感受，可能你会说别把其他人都想的和你一样的无能和苦逼。其他人我代表不了，但是我这十多号人，有人要给娃娃存学费，有人还贷款，有人老婆怀孕只有一个人上班，有人养着婴幼儿。我们都不好过。说回这个大政策，这真没错。大致浏览好像看到有朋友说，小面馆，洗车的就是应该关，越多越好，说已经过了温饱阶段在追求更高层次的生活（大意好像如此，不一定理解的对），所以应该严格按照法规办事赚钱。这些哪能不对呢，都对啊。但是问题在于这部分人是很大的群体，并且多数人从事的也并非是那种需要即刻关停，减少污染的行业啊。治理环境重要，但是请分类按照实情酌情处理才对啊。重污染的即刻关，屡教不改的应该拘留就拘留应该罚款就罚款，这些都认。但是对于大量的从事对环境有影响但是在一定范围内这些行业的人，根据实况，加以引导和规划，给点时间去处理改正。这之后还是存在问题的那么就处理，那么绝对无话可说。但是现在就是一刀切，郭家考虑过我们这部分人的生计吗？成都淘汰超标电动车也还给几年缓冲期，18后不准上路，上路被抓就没收，拘留，罚款，这么操作我认为是对的。同理环境问题为什么不分轻重缓急给我们一个时间过度呢，一刀切真的会让很多人生计困难。还有就是证照问题，不是不去办，而是根本不给办。我就去问过，别个明确说现在办不到，哪是我们不想办啊，屁民资金不够，更没后台。</t>
    <phoneticPr fontId="4" type="noConversion"/>
  </si>
  <si>
    <t>南湖逸家楼盘2号门每天臭气熏天，垃圾房建在小区内，每天早上都在小区里和小区门口的空地收拾垃圾，严重影响我的生活健康，物业不做为，每天都是默认这样的行为！我该找谁？？还是说你们都不管？！@双流网 @双流服务  @双流规划 @成都服务 @双流区协和街道 @双流区城市管理局 ​​​​</t>
    <phoneticPr fontId="4" type="noConversion"/>
  </si>
  <si>
    <t>据说环保部的来了成都，龙潭寺的洗车店都不能洗车，已经10天了！难道这几天的面子能换回污染的现实吗？照这种观念商场是不是应该关门？全天照明，空调的使用！环保是长期的，不是一个时间段的控制就可以了@文旅成华  @成都发布</t>
    <phoneticPr fontId="4" type="noConversion"/>
  </si>
  <si>
    <t xml:space="preserve">
英郡三期二号门旁边，每次经过都是如此，正对着“扇贝王”，斜对着“火男冒菜”，具体是谁家的垃圾就不得而知了，一地的油腻，旁边的植物也受到影响，尤其是味道太大了，酸臭至极，像经过一个垃圾场，真的实在是影响城市形象@成都高新 @高新城管环保 </t>
    <phoneticPr fontId="4" type="noConversion"/>
  </si>
  <si>
    <t>这个洞洞，中午炒菜的时候很大的油烟。地址：武侯区双元街6号左右。（近大石西路）@成都环保 @武侯区环境保护局 ​​​​</t>
    <phoneticPr fontId="4" type="noConversion"/>
  </si>
  <si>
    <t>这几天成都搞环评搞的鸡飞狗跳的 以前环保没资格吃钱 现在有资格了就像饿狗下山 这今天已经有人闹了 我还是那个认识 要让人吃饭 断了大众的生路 那就快了 ​​​​</t>
    <phoneticPr fontId="4" type="noConversion"/>
  </si>
  <si>
    <t>龙泉驿区洪安镇化工市场周围老百姓苦不堪言，天天被臭气熏得头晕脑胀!@成都环保  @龙泉驿环保  @央视新闻  @成都商报 ​​​​</t>
    <phoneticPr fontId="4" type="noConversion"/>
  </si>
  <si>
    <r>
      <rPr>
        <sz val="11"/>
        <color rgb="FF333333"/>
        <rFont val="宋体"/>
        <family val="3"/>
        <charset val="134"/>
      </rPr>
      <t>这是成都市锦江区</t>
    </r>
    <r>
      <rPr>
        <sz val="11"/>
        <color rgb="FF333333"/>
        <rFont val="Arial"/>
        <family val="2"/>
      </rPr>
      <t>50</t>
    </r>
    <r>
      <rPr>
        <sz val="11"/>
        <color rgb="FF333333"/>
        <rFont val="宋体"/>
        <family val="3"/>
        <charset val="134"/>
      </rPr>
      <t>号小区，晚上连楼道照明都没有。脏乱差已经快到极致了。相关部门能不能管下。</t>
    </r>
    <r>
      <rPr>
        <sz val="11"/>
        <color rgb="FF333333"/>
        <rFont val="Arial"/>
        <family val="2"/>
      </rPr>
      <t xml:space="preserve"> ​​​​</t>
    </r>
    <phoneticPr fontId="4" type="noConversion"/>
  </si>
  <si>
    <t>『成都居民投诉垃圾站污水排进河道 称每天早上被臭醒_腾讯网』O成都居民投诉垃圾站污水排进河道 称每天早上... ​​​​</t>
    <phoneticPr fontId="4" type="noConversion"/>
  </si>
  <si>
    <t>位于成都市双流区九江镇， 滚滚浓烟，真的没有污染吗？生活在这样的环境中，我们如何保障我们的生命安全？此类垃圾发电站不是应该远离人群集中地吗？最近到处都在抓环保，挺企业，为何最大的这个确照样工作，谁能还我清洁的空气，美丽的蓝天...@成都环保 @成都市双流区九江街道泉水凼社区 @四川电视台新闻现场 @成都全搜索新闻网</t>
    <phoneticPr fontId="4" type="noConversion"/>
  </si>
  <si>
    <t>新都区新繁镇曲水村严重污染，没人管吗</t>
    <phoneticPr fontId="4" type="noConversion"/>
  </si>
  <si>
    <t xml:space="preserve">温江金色鱼凫小区侧门在街道口一暗房，现被改为垃圾房。每天半夜有车来把垃圾运走，但是方圆一里恶臭扑鼻，严重影响周围生活居民@微环保 @新浪环保 @环保部发布 @新浪四川 @新闻晨报@温江热线 @温江服务  #温江播报# @温江环保 #中央环保督察##四川环保##恶臭超标#  ​​@成都环保 </t>
    <phoneticPr fontId="4" type="noConversion"/>
  </si>
  <si>
    <t>#成都查环保# 成都查环保一刀切 让许多百姓面临下岗失业 市场家具等行业形势严峻不断上涨 虽然一刀切可以减轻症状 但是可能会导致大出血 甚至留下后遗症！</t>
    <phoneticPr fontId="4" type="noConversion"/>
  </si>
  <si>
    <t>成都弄得这个环保，真的是有点乱投医的意味了，很多地方也是，整环保，不从污染大的厂，如化工厂等，反倒从平民百姓弄起，试问这些平民百姓能弄多少污染物？不知道是政策实施的变味，还是有意而为之。不论从哪方面出发，都需要反思了 ​​​​</t>
    <phoneticPr fontId="4" type="noConversion"/>
  </si>
  <si>
    <r>
      <t>各位领导我要反映一下大邑蔡场镇，沙渠镇工厂 家具厂，</t>
    </r>
    <r>
      <rPr>
        <sz val="11"/>
        <color theme="1"/>
        <rFont val="宋体"/>
        <family val="3"/>
        <charset val="134"/>
        <scheme val="minor"/>
      </rPr>
      <t>小作坊天天晚上半夜生产可以来个夜间突击检查</t>
    </r>
    <phoneticPr fontId="4" type="noConversion"/>
  </si>
  <si>
    <t>举报举报！！污染扬尘严重！！！位置在高新区桂溪街道紧邻西蜀人家，后面停车场，每天大车通过灰尘太大铺天盖地，无法呼吸。每天有很多大型车辆进出，影响周围来往村民出行，存在严重安全隐患！@成都高新 @桂溪街道办事处 @高新服务@成都全接触 @成都环保 ​​​​</t>
    <phoneticPr fontId="4" type="noConversion"/>
  </si>
  <si>
    <t xml:space="preserve">走了大半个红牌楼没找到一家吃饭的地方  搞这个环保干什么  独居老人也是痛苦得哦[允悲][允悲] </t>
    <phoneticPr fontId="4" type="noConversion"/>
  </si>
  <si>
    <t>还有没人管了@成都环保</t>
    <phoneticPr fontId="4" type="noConversion"/>
  </si>
  <si>
    <t>环保检查的最终结局是什么 
不可能大家就一直关门歇业啊。</t>
    <phoneticPr fontId="4" type="noConversion"/>
  </si>
  <si>
    <t xml:space="preserve"> @成都高新@成都环保@高新环保排废水到肖家河，铁像寺水街万象茶楼</t>
    <phoneticPr fontId="4" type="noConversion"/>
  </si>
  <si>
    <t>环保部为何不关停彭州石化？@环保部发布</t>
    <phoneticPr fontId="4" type="noConversion"/>
  </si>
  <si>
    <t>这是青羊区狮子巷60号临街商铺，这么高级的排烟方式，合格吗[污][污][污]@青羊环保 @锦绣青羊 @成都扯把子 @CDTV-3热线188 @成都全接触  ​​​ ​​​​</t>
    <phoneticPr fontId="4" type="noConversion"/>
  </si>
  <si>
    <t xml:space="preserve"> ​​​​@成都环保  @高新城管环保  @成都新闻频道  @人民网  请领导关心下民生，天天在家度日如年，苦不堪言。[泪][泪][泪][泪][泪]《峰度天下小区内密集开设火锅店，油烟扰民  多次反映情况越演越烈》 °峰度天下小区内密集开设火锅店，油烟扰民 多... ​​​​
</t>
    <phoneticPr fontId="4" type="noConversion"/>
  </si>
  <si>
    <t>°每天早上起来都是恶臭的塑料味 @都江堰市环境保护局 希望你们能尽快解决问题求求你们了每天下班回来就闻到一股恶臭的塑料味 2都江堰·安龙镇 ​​​​</t>
    <phoneticPr fontId="4" type="noConversion"/>
  </si>
  <si>
    <t xml:space="preserve">尊敬的领导，马家镇千芝乐食品厂噪音污染太吵了，尽管他们釆取些措施，但噪音还是太大。特别是晚上根本不能开窗。@生态新都 @环保部发布 @成都环保 @国家发改委 @成都商报 @四川质监 @都市快报 @新都资讯 @直播成都 @新闻晨报 @成都质监 @人民网 </t>
    <phoneticPr fontId="4" type="noConversion"/>
  </si>
  <si>
    <t>成都市龙泉驿区大面街道青台山路沿路为市严重影响街道交通安全，每天卖菜的要占用半条公路影响出行，卖菜商贩每天产生大量垃圾随地倾倒臭气熏天，生产废水随意排放，请相关部门管一管，我们市民有个安全，干净的街道。</t>
    <phoneticPr fontId="4" type="noConversion"/>
  </si>
  <si>
    <t>中央巡视组环保进入成都，街边大小餐馆关门，拿钱买不到吃的！查环保不能一刀切！还是需要关注一下民生问题！#环保# @央视今日关注 @CCTV今日说法 ​​​​</t>
    <phoneticPr fontId="4" type="noConversion"/>
  </si>
  <si>
    <t>环保巡视组在成都，关停那么多小企业，空气质量没见好啊[汗]话说这俩app显示的空气质量哪个才是比较客观呢？[doge]相差总是在一倍左右 ​​​​</t>
    <phoneticPr fontId="4" type="noConversion"/>
  </si>
  <si>
    <t>成都市高新区环保局乱作为，改规划，做环评审批。周围居民交请愿书、开沟通会，环保局又不作为。成都中海地产原本宣传的无商业，纯住宅小区，成都高新区中海环宇荟如今却在门口大肆招商大型餐饮！肆意排放噪音、油烟、废气！！今天，成都中海城南一号的业主正在合理合法表达诉求！[拳頭][拳頭][拳頭]@成都商报 @奉命归国 @陈晓卿 @陆浑戎 @中国新闻周刊 @周晓鹏 @新华社中国网事 @任志强 @米瑞蓉</t>
    <phoneticPr fontId="4" type="noConversion"/>
  </si>
  <si>
    <t>作为一个在成都生活了10年的外来人，基本已经融入到这座城市，希望能借着中央环保督察的东风，反映一下身边的环境老大难问题。八里小区聚集了大量人口、车辆，还形成了美食多条街，每到下班时间，新风路、文德路、桃溪路都挤满了车和人，不仅各种摊贩的车辆挤占了机动车道，还侵占了人行通道，瓜皮纸屑到处乱扔，街边的小餐饮管子肆意向大街排放油烟，走路都得绕到机动车道躲避。在桃溪路跟双建路交界的大口子上，人流车流都很大，但因为车辆侵占了人行道，大量行人被赶到机动车道，与车辆争道。尤其是人民食堂楼下，盲道常年被汽车停满，不晓得好多盲人行走时撞车身上。最令人奇怪的是，在几百米远就是交警五分局，眼皮子底下的违停为什么就没人管管！文德路已经不是一条背街，而是车流大增的主干道，却没有分个人行道，人车混行，车辆路边停车令本来就狭窄的道路难以通行，尤其宝泰家园门口经常遭遇堵车，怎么就无人过问呢？八里小区真是一个三不管的飞地么？人口又多，环境又糟糕，抛开硬件限制不谈，城管、交警、环卫等执法部门能人为干预的乱象总该有所收敛，可惜没有。
可笑的是，为了迎接中央环保督察组，临时将桃溪路上违建餐饮一条街用隔板封起来，以混过检查。商家在关闭的卷帘门上贴上了“暂停营业”的告示，意思就是等环保组走了后继续卷土重来，制造污染。这不仅是敷衍上级检查，更是愚弄老百姓。
为什么不能借着环保督察的东风，狠狠的整治下环境，市容，改出一片新天地！</t>
    <phoneticPr fontId="4" type="noConversion"/>
  </si>
  <si>
    <t xml:space="preserve">
2017年8月5日，我台接到群众反映，位于彭州市龙门山镇国平村6、7、8社由四川置信旅游资源开发有限公司开发的仙林谷乡项目大量裸土未进行覆盖，扬尘污染及其严重已严重影响到当地人民的生活。
2017年8月6日我台抽派采编人员赶赴现场，发现施工现场两台挖掘机一台装载机正在作业，施工现场大量裸未土进行覆盖，施工现场未看见洗车池、喷淋系统、雾炮机及扬尘监控设施；基坑开挖也未进行湿法作业。从工程概况上面熟知该工程建设单位：四川置信旅游资源开发有限公司；施工单位：四川华远建设工程有限公司；监理单位：四川省四维高建工程监理咨询有限公司。工程概况下面写着扬尘治理措施。现场写的扬尘治理措施就是这样和施工现场实际情况相符合的吗？
随即我台人员来到施工单位项目部，项目部一个不知名的员工接待了我们，但未告知我们关于工程的任何情况。
一位姓李的大爷告诉我们，每年夏季他们都要到这里避暑、度假。来享受国家级自然保护区的自然清香，而今年在这里度假，享受的却是这里带来的扬尘、噪音；当地一位姓周的先生告诉我们，这里的施工就是乱施工，一点也不在乎我们的感受，只要一出太阳扬尘严重得很，那种状态你应该想象的到。
在这里我们看到了企业置相关法律法规与不顾？“六必须、六不准”在这里就是一纸空文？
   8月7日我们来到彭州市建委在三楼办公室找到相关工作人员，对方核实我方人员身份后要求我们到宣传部进行备案，由宣传部安排才予以接待。难道在这里进行一个正常的环保监督，向建委反映情况就这么难吗？
相关连接：《中华人民共和国大气污染防治法》第六十九条明文规定施工单位应当在施工工地设置硬质围挡，并采取覆盖、分段作业、择时施工、洒水抑尘、冲洗地面和车辆等有效防尘降尘措施。建筑土方、工程渣土、建筑垃圾应当及时清运；在场地内堆存的，应当采用密闭式防尘网遮盖。工程渣土、建筑垃圾应当进行资源化处理。《成都市房屋建筑和市政基础设施工程文明施工标准化技术标准》规定：房屋建筑工程施工现场应沿四周连续设置封闭围墙（围挡），围墙（围挡）高度不低于2.5m，围墙（围挡）设置应安全可靠；房屋建筑和市政基础设施工程场内主要道路应进行硬化。并在道路两侧设置排水沟和雾状喷淋装置，喷头水平间隔不大于5m；进行基坑土石方开挖作业时，施工作业区域应湿法作业，喷锚作业应采用湿喷。使用期超过3个月马道，应进行硬化。基坑周边设置雾状喷淋装置，喷头水平间隔不大于5m，设置于临边防护架体上。对于基坑周边固定喷淋装置无法覆盖的中心区域，应增设移动式雾炮。
对于此事本台将继续关注！  
来源：中国环保网络电视台四川频道
图文\黄小娟
编辑\严磊</t>
    <phoneticPr fontId="4" type="noConversion"/>
  </si>
  <si>
    <t>举报:今晚十一点半，凤凰饲料厂又开始放废气了，腥臭味时时飘来。他们都是晚上凌晨施工。</t>
    <phoneticPr fontId="4" type="noConversion"/>
  </si>
  <si>
    <r>
      <rPr>
        <sz val="11"/>
        <color rgb="FF333333"/>
        <rFont val="宋体"/>
        <family val="3"/>
        <charset val="134"/>
      </rPr>
      <t>郫都区现代工业港里</t>
    </r>
    <r>
      <rPr>
        <sz val="11"/>
        <color rgb="FF333333"/>
        <rFont val="Arial"/>
        <family val="2"/>
      </rPr>
      <t>  </t>
    </r>
    <r>
      <rPr>
        <sz val="11"/>
        <color rgb="FF333333"/>
        <rFont val="宋体"/>
        <family val="3"/>
        <charset val="134"/>
      </rPr>
      <t>不知道什么企业</t>
    </r>
    <r>
      <rPr>
        <sz val="11"/>
        <color rgb="FF333333"/>
        <rFont val="Arial"/>
        <family val="2"/>
      </rPr>
      <t>   </t>
    </r>
    <r>
      <rPr>
        <sz val="11"/>
        <color rgb="FF333333"/>
        <rFont val="宋体"/>
        <family val="3"/>
        <charset val="134"/>
      </rPr>
      <t>经常在早上七点至八点</t>
    </r>
    <r>
      <rPr>
        <sz val="11"/>
        <color rgb="FF333333"/>
        <rFont val="Arial"/>
        <family val="2"/>
      </rPr>
      <t xml:space="preserve"> </t>
    </r>
    <r>
      <rPr>
        <sz val="11"/>
        <color rgb="FF333333"/>
        <rFont val="宋体"/>
        <family val="3"/>
        <charset val="134"/>
      </rPr>
      <t>排放有味道气体</t>
    </r>
    <r>
      <rPr>
        <sz val="11"/>
        <color rgb="FF333333"/>
        <rFont val="Arial"/>
        <family val="2"/>
      </rPr>
      <t>  </t>
    </r>
    <r>
      <rPr>
        <sz val="11"/>
        <color rgb="FF333333"/>
        <rFont val="宋体"/>
        <family val="3"/>
        <charset val="134"/>
      </rPr>
      <t>波及范围之广</t>
    </r>
    <r>
      <rPr>
        <sz val="11"/>
        <color rgb="FF333333"/>
        <rFont val="Arial"/>
        <family val="2"/>
      </rPr>
      <t>  </t>
    </r>
    <r>
      <rPr>
        <sz val="11"/>
        <color rgb="FF333333"/>
        <rFont val="宋体"/>
        <family val="3"/>
        <charset val="134"/>
      </rPr>
      <t>西郡英华至龙城国际</t>
    </r>
    <r>
      <rPr>
        <sz val="11"/>
        <color rgb="FF333333"/>
        <rFont val="Arial"/>
        <family val="2"/>
      </rPr>
      <t>  </t>
    </r>
    <r>
      <rPr>
        <sz val="11"/>
        <color rgb="FF333333"/>
        <rFont val="宋体"/>
        <family val="3"/>
        <charset val="134"/>
      </rPr>
      <t>都闻得到</t>
    </r>
    <r>
      <rPr>
        <sz val="11"/>
        <color rgb="FF333333"/>
        <rFont val="Arial"/>
        <family val="2"/>
      </rPr>
      <t>    </t>
    </r>
    <r>
      <rPr>
        <sz val="11"/>
        <color rgb="FF333333"/>
        <rFont val="宋体"/>
        <family val="3"/>
        <charset val="134"/>
      </rPr>
      <t>味道有点像卤制品或者加工方便面佐料包的味道</t>
    </r>
    <r>
      <rPr>
        <sz val="11"/>
        <color rgb="FF333333"/>
        <rFont val="Arial"/>
        <family val="2"/>
      </rPr>
      <t>  </t>
    </r>
    <r>
      <rPr>
        <sz val="11"/>
        <color rgb="FF333333"/>
        <rFont val="宋体"/>
        <family val="3"/>
        <charset val="134"/>
      </rPr>
      <t>此味道造成人有不适感</t>
    </r>
    <r>
      <rPr>
        <sz val="11"/>
        <color rgb="FF333333"/>
        <rFont val="Arial"/>
        <family val="2"/>
      </rPr>
      <t>  </t>
    </r>
    <r>
      <rPr>
        <sz val="11"/>
        <color rgb="FF333333"/>
        <rFont val="宋体"/>
        <family val="3"/>
        <charset val="134"/>
      </rPr>
      <t>闻后头闷等</t>
    </r>
    <r>
      <rPr>
        <sz val="11"/>
        <color rgb="FF333333"/>
        <rFont val="Arial"/>
        <family val="2"/>
      </rPr>
      <t>   </t>
    </r>
    <r>
      <rPr>
        <sz val="11"/>
        <color rgb="FF333333"/>
        <rFont val="宋体"/>
        <family val="3"/>
        <charset val="134"/>
      </rPr>
      <t>希望环保部门</t>
    </r>
    <r>
      <rPr>
        <sz val="11"/>
        <color rgb="FF333333"/>
        <rFont val="Arial"/>
        <family val="2"/>
      </rPr>
      <t>  </t>
    </r>
    <r>
      <rPr>
        <sz val="11"/>
        <color rgb="FF333333"/>
        <rFont val="宋体"/>
        <family val="3"/>
        <charset val="134"/>
      </rPr>
      <t>严格处理涉事企业</t>
    </r>
    <phoneticPr fontId="4" type="noConversion"/>
  </si>
  <si>
    <t>中央环保巡视组来一趟成都，导致几千家工厂关门。洗车场不开门，玻璃厂关门，石材厂关门，印刷厂关门，餐馆关门，石化严控，等等～朋友圈都被环保检查霸屏了，这样的检查有意义？导致无数基层老百姓短时间内失业，装修不能如期进行，连印些卡片都要延迟～这样的检查导致无数行业短时间不能正常运行。利与弊，客观问题都完全得不到本质上的解决，你们应该暗访，而不是搞大排场来做做样子！！@环境保护杂志社 @央视新闻 @中华环境保护基金会</t>
    <phoneticPr fontId="4" type="noConversion"/>
  </si>
  <si>
    <t xml:space="preserve">崇州市羊马镇的成都市龙达畜产品公司没有整改现在还是在夜间生产加工盐猪皮，炼地沟油，崇州环保部门如果把电给它断了就没事了的，就是给它了机会 </t>
    <phoneticPr fontId="4" type="noConversion"/>
  </si>
  <si>
    <t>成都市锦江区大慈寺路IFS对面的半岛酒店装修近一个月，每天晚上施工至近凌晨1点，并且尘土非常严重！严重扰民！@成都环保 
已打市长热线12345和12319进行投诉，可惜只给了我一个查证码，而我竟然无法查证跟进投诉解决进度！希望相关部门严格执法，而不是近期的关闭某些小餐馆，妨碍市民日常生活！</t>
    <phoneticPr fontId="4" type="noConversion"/>
  </si>
  <si>
    <t xml:space="preserve">真的没办法忍了，不给老百姓留活路，能怎么办！你自己看看你的那些评论！！！！！你自己看看你们做的工作！！！！！你们真的瞎！！！真的没有良心的吗！！！！！@成都环保 </t>
    <phoneticPr fontId="4" type="noConversion"/>
  </si>
  <si>
    <t>让全省的工厂全部停工，制造业全部停工，餐饮全部歇业就能解决环保问题？人民的名义，环保是做给领导看的？希望政府能够多体谅“劳苦大众”@成都市政府门户网站 @成都环保 @食品安全与环保卫士董金狮 @环保部发布 @央视新闻 @人民日报 @人民日报评论 @人民网舆情监测室</t>
    <phoneticPr fontId="4" type="noConversion"/>
  </si>
  <si>
    <t>成都所谓的环保督查到底要改变些什么  难道让环境变好的前提下就要让成千上万的人无业？
成都武侯金花镇被称为的女鞋之都！大大小小的鞋厂全部关闭 无数的人处于无业状态 难道环境整治老百姓就该受罪吗@成都环保 ​​​​</t>
    <phoneticPr fontId="4" type="noConversion"/>
  </si>
  <si>
    <t>环保督察组来成都究竟在督察什么？金牛区这个二十中花照壁校区从放假就开始整修操场 天天门窗不敢开 晒衣服全是灰 窗台全是黑色的渣渣 有人管没人管啊？@成都城市管理 ​​​​</t>
    <phoneticPr fontId="4" type="noConversion"/>
  </si>
  <si>
    <r>
      <t>麻花串串，新疆快餐门口，散装垃圾乱扔成堆。大热天，影响城市形象，极度不卫生，臭气熏天！真的是没有人管！</t>
    </r>
    <r>
      <rPr>
        <sz val="11"/>
        <color rgb="FFEB7350"/>
        <rFont val="宋体"/>
        <family val="3"/>
        <charset val="134"/>
        <scheme val="minor"/>
      </rPr>
      <t>@郫都发布</t>
    </r>
    <r>
      <rPr>
        <sz val="11"/>
        <color theme="1"/>
        <rFont val="宋体"/>
        <family val="3"/>
        <charset val="134"/>
        <scheme val="minor"/>
      </rPr>
      <t>  </t>
    </r>
    <r>
      <rPr>
        <sz val="11"/>
        <color rgb="FFEB7350"/>
        <rFont val="宋体"/>
        <family val="3"/>
        <charset val="134"/>
        <scheme val="minor"/>
      </rPr>
      <t>@郫筒街道@郫都城市管理</t>
    </r>
    <r>
      <rPr>
        <sz val="11"/>
        <color theme="1"/>
        <rFont val="宋体"/>
        <family val="3"/>
        <charset val="134"/>
        <scheme val="minor"/>
      </rPr>
      <t>  </t>
    </r>
    <r>
      <rPr>
        <sz val="11"/>
        <color rgb="FFEB7350"/>
        <rFont val="宋体"/>
        <family val="3"/>
        <charset val="134"/>
        <scheme val="minor"/>
      </rPr>
      <t>@郫都服务</t>
    </r>
    <r>
      <rPr>
        <sz val="11"/>
        <color theme="1"/>
        <rFont val="宋体"/>
        <family val="3"/>
        <charset val="134"/>
        <scheme val="minor"/>
      </rPr>
      <t>  </t>
    </r>
    <r>
      <rPr>
        <sz val="11"/>
        <color rgb="FFEB7350"/>
        <rFont val="宋体"/>
        <family val="3"/>
        <charset val="134"/>
        <scheme val="minor"/>
      </rPr>
      <t>@郫都环保</t>
    </r>
    <phoneticPr fontId="4" type="noConversion"/>
  </si>
  <si>
    <t>环保局的人在成都开一个月的会，住在金牛宾馆，附近周围早上没早饭卖的，吃不到面，吃不到小笼包，油条豆浆
    晚上吃不到冰粉儿，吃不到烧烤，冷淡杯儿，买不到水果，民间美食全部关门了。[摊手]晚上7.8点，冷冷清清，只有跑到那种又贵又难吃的商铺里面吃东西，买水果。
   环保很重要，可是突然这样，整个区上岗上线的，环保的人一来，路边的围墙全部写起环保不啦不啦的，居民生活真心不便啊。</t>
    <phoneticPr fontId="4" type="noConversion"/>
  </si>
  <si>
    <t>您好！ 我今天要反映的情况是关于高新区府城大道西段799号国防家苑小区正大门左侧底楼一饭馆油烟扰民和非法经营的问题。第一个问题是：该饭馆自经营以来，长期因排烟问题给楼上住户造成很大的困扰，大量油烟的产生严重影响着楼上居民的生活环境和生体健康；其次，该饭馆还长期对外经营，从事着对外送外卖的业务，不知是否取得合法经营资格，如果未取得合法经营资格，恳请相关部门给予取缔。第三，如果该饭馆取得了合格经营资格，请问，根据相关法律法规，封闭式小区内底楼是否允许开办经营性餐馆。以上反映的问题己多次向市长信箱投诉，目前问题仍然存在，恳请帮助解决和答复，谢谢！</t>
    <phoneticPr fontId="4" type="noConversion"/>
  </si>
  <si>
    <t>有很多人认为环保检查组来了，好多企业关停了，然后空气质量就好了……
这几天空气质量是好，但是我想说的是，这段时间空气质量本来就好，跟环保检查没太多关系。不信我们就把前些年的数据拿来对比。
数据来源在这里：http://www.tianqihoubao.com/aqi/chengdu-201708.html
为了方便大家看，我就直接贴图出来。 ​​​​</t>
    <phoneticPr fontId="4" type="noConversion"/>
  </si>
  <si>
    <t>督察组快走吧，已经几天没有洗车了，严重影响市容市貌了 
中央环保督察组督察四川 市民：洗车店饭店咋关了
腾讯新闻08-13 07:42
近日，有群众反映，一些洗车店、餐饮店、洗衣店都停业了，严重影响了正常的生活。封面新闻记者了解到，8月9日，成都市委办公厅、成都市政府办公厅联合下发《关于扎实做好环境保护督察问题整改的紧急通知》（下简称《通知》，要求对涉及污染的企业要分类处理，决不能简单一关了之。
明确三个“决不允许”
不能靠临时关停应付环保督察
《通知》指出，当前，个别区（市、县）、市级有关部门在问题整改中，存在认识不到位、方法简单片面、措施不细不实现象，特别是对部分“洗车店、餐饮店、洗衣店”等关系群众正常生产生活的行业企业采取“一 刀切”、临时关闭等措施。
对此，成都市要求，各区（市、县）、市级相关部门要进一步强化绿色发展理念，在指导各镇（乡、街道）、相关部门开展环境保护工作中，既不能矫枉过正，也不能以偏概全；既要回应部分群众合理环保诉求，更要兼顾广大群众正常生产生活，决不能简单一关了之。
《通知》强调三个“决不允许”：决不允许通过“发通知、打招呼”等临时性关停方式应付环保督察，决不允许搞形式主义、命令主义敷衍环保督察，决不允许借环保督察名义影响企业正常生产和群众正常生活，对该类行为，一经查实，要依法问责。</t>
    <phoneticPr fontId="4" type="noConversion"/>
  </si>
  <si>
    <t>抓环保并不等于关厂 
抓环保总得有个度，有个标准，有个过程，去就把人家一棍子打死，也做过了头啊，抓环保并不等于关厂子吧</t>
    <phoneticPr fontId="4" type="noConversion"/>
  </si>
  <si>
    <t>你好领导，我们住在犀浦镇城西区花园住户的，隔壁是万科玖西堂，从今年6月开始就轰炸式的经常通宵施工，噪音很大，严重影响了家人休息，有小孩读初中，自从他们通宵施工后，小孩的正常睡眠无法满足，上课想睡觉无法认真学习，家里老人也经常一大早被吵醒，就起床坐在窗户边看万科通宵施工。8月12日现在凌晨3点，此时此刻万科仍在施工，噪音严重影响休息。父母此刻也被吵醒。实在忍无可忍，大企业就是这样偷偷施工加快工程进度，政府就睁一只眼闭一只眼吗？希望领导能帮忙解决这个问题，谢谢。虽然也知道有些开发商说的已经打点好这些政府关系，但如果还是这样，违规施工。小百姓只能坚持在所有媒体政府挨个投诉，哪怕是到万科修完这房子为止。</t>
    <phoneticPr fontId="4" type="noConversion"/>
  </si>
  <si>
    <t>双流区锦华路三段温哥华花园六期，底商不具备开设餐饮条件，多年来非法开设餐饮，油烟噪音扰民，使用煤气罐存在极大安全隐患，投诉多年拒绝整改。最近更是变本加厉，在中央环保巡视组达到期间，在居民小区外墙非法搭建烟道，请社会成员威胁殴打阻止业主，请政府出面处理，还温六小区业主一个公道v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4" type="noConversion"/>
  </si>
  <si>
    <t>[二哈]好像环保稽查组还在成都呢，这就半夜三更热火朝天的施工了～以前投诉夜间施工总说什么，第二天去了人家没施工…新鲜的录像截图在这里，我不信一个工地，大晚上车来车往，那么多人是为了黑灯瞎火跳锅庄…【高新区天府四街与富华南路口的学校工地</t>
    <phoneticPr fontId="4" type="noConversion"/>
  </si>
  <si>
    <t>天府新区</t>
  </si>
  <si>
    <t>邛崃</t>
  </si>
  <si>
    <t>新津</t>
  </si>
  <si>
    <t>蒲江</t>
  </si>
  <si>
    <t>金堂</t>
  </si>
  <si>
    <t>简阳</t>
  </si>
  <si>
    <t>范围</t>
    <phoneticPr fontId="4" type="noConversion"/>
  </si>
  <si>
    <t>数量</t>
    <phoneticPr fontId="4" type="noConversion"/>
  </si>
  <si>
    <t>日期</t>
    <phoneticPr fontId="4" type="noConversion"/>
  </si>
  <si>
    <t>日期</t>
    <phoneticPr fontId="4" type="noConversion"/>
  </si>
  <si>
    <t>数量</t>
    <phoneticPr fontId="4" type="noConversion"/>
  </si>
  <si>
    <t>分类</t>
    <phoneticPr fontId="4" type="noConversion"/>
  </si>
  <si>
    <t>网友反映保利紫荆花语楼下乐都超市夜晚施工扰民</t>
    <phoneticPr fontId="4" type="noConversion"/>
  </si>
  <si>
    <t>安静如我666</t>
    <phoneticPr fontId="4" type="noConversion"/>
  </si>
  <si>
    <t>新浪微博</t>
    <phoneticPr fontId="4" type="noConversion"/>
  </si>
  <si>
    <t xml:space="preserve">保利紫荆花语3号门楼下乐都超市晚上10点半了还在继续装修。电锤电钻 砸墙声音不断。请处理@成都服务 @华西都市报 @成都环保 @成都商报 @问政四川 @成都商报 </t>
    <phoneticPr fontId="4" type="noConversion"/>
  </si>
  <si>
    <t>http://weibo.com/2497541581/Fh6IzfwRC</t>
    <phoneticPr fontId="4" type="noConversion"/>
  </si>
  <si>
    <t>网友反映龙城一号小区周围有不明异味气体</t>
    <phoneticPr fontId="4" type="noConversion"/>
  </si>
  <si>
    <t>淼淼淼巫</t>
    <phoneticPr fontId="4" type="noConversion"/>
  </si>
  <si>
    <t>我们这边是龙泉驿区大面街道龙城一号小区，自从天气热起来晚上开窗睡了之后，夜里12点到早上7点都有可能闻到一股或浓或淡的青霉素味儿，估计是周围哪个厂在偷偷排污，是不是应该管管？</t>
    <phoneticPr fontId="4" type="noConversion"/>
  </si>
  <si>
    <t>http://weibo.com/1065081110/Fh6Lm7H4R</t>
    <phoneticPr fontId="4" type="noConversion"/>
  </si>
  <si>
    <t>网友反映金牛区一工地通宵施工严重扰民</t>
    <phoneticPr fontId="4" type="noConversion"/>
  </si>
  <si>
    <t>无中生有_无病呻吟</t>
    <phoneticPr fontId="4" type="noConversion"/>
  </si>
  <si>
    <t>从清晨6点开始噪音不断，甚至晚上通宵施工，是谁给你这么大的权利？监管是否到位？离居民集中区不过短短的几十米距离，是否属于此次环保督查范围？@四川环保 @成都环保 @环保督查组 @新浪环保</t>
    <phoneticPr fontId="4" type="noConversion"/>
  </si>
  <si>
    <t>http://weibo.com/2507280060/Fha0T0Rxd</t>
    <phoneticPr fontId="4" type="noConversion"/>
  </si>
  <si>
    <t>网友反映沙河路苑外有汽修店改装摩托的噪音</t>
    <phoneticPr fontId="4" type="noConversion"/>
  </si>
  <si>
    <t>windfantasty</t>
    <phoneticPr fontId="4" type="noConversion"/>
  </si>
  <si>
    <t>#中央环保督察#讲真，现在沙河治理得真不错！就是沙河路苑外的这条街让人失望！明明规划的是绿地公园，却被苍蝇馆子和建材占据。白天违章占道停车，晚上烧烤串串，还有汽修店改装摩托的噪音@成都发布 @成华环保 @成华城市管理 希望借督察的东风管一管！以前来过几个城管打哈招呼也是治标不治根！违章搭建安全隐患值得深思！</t>
    <phoneticPr fontId="4" type="noConversion"/>
  </si>
  <si>
    <t>http://weibo.com/6346554047/Fh63LeESo</t>
    <phoneticPr fontId="4" type="noConversion"/>
  </si>
  <si>
    <t>网友吐槽被此次环保检查整的很恼火</t>
    <phoneticPr fontId="4" type="noConversion"/>
  </si>
  <si>
    <t>Coco--Yao</t>
    <phoneticPr fontId="4" type="noConversion"/>
  </si>
  <si>
    <t>最近成都被环评，整得很恼火啊！但是这样真的能解决问题吗？传言有中央领导要下来视察，也都是做做面子功夫，往死里整我们这些普通老百姓。看看最近，好多厂被迫关闭，好多餐饮又被迫关闭？！多少靠这些厂和餐饮度日的家庭失业，失去经济来源？！这就是你们想要的结果吗？彭州石化污染那么严重怎么不去查？央企，国企咋个不去查？希望有关部门能够彻底解决，不要想一出是一出，不要中央来人了就强制关闭，走了又继续，这样有意思吗？@成都环保  @直播成都  @成都城市管理  @成都日报锦观  @华西都市报  @即刻新闻  @四川新闻网  @央视新闻</t>
    <phoneticPr fontId="4" type="noConversion"/>
  </si>
  <si>
    <t>http://weibo.com/2611279651/Fh62ttiO4</t>
    <phoneticPr fontId="4" type="noConversion"/>
  </si>
  <si>
    <t>网友吐槽查环保影响老百姓生活</t>
    <phoneticPr fontId="4" type="noConversion"/>
  </si>
  <si>
    <t>努力吃饭</t>
    <phoneticPr fontId="4" type="noConversion"/>
  </si>
  <si>
    <t>【环保督查简直是个PI，严重影响我们日常生活】先人板板些，最近装修房子，突然啥子材料都涨价，一问才晓得啥子麻花环保督查组跑成都这边来了，搞得停产一大堆，商家就趁机涨价。这边又没球得啥子重工业，啥子中央一来下面这些官老爷就像打了鸡血一样想挣表现，根本不考虑小老百姓些生活实际，连小区楼底下的饭店都关门了。你们要爪子嘛，过了还不是一样的乱搞，能不能不要搞一出是一出，大爷些</t>
    <phoneticPr fontId="4" type="noConversion"/>
  </si>
  <si>
    <t xml:space="preserve">http://weibo.com/1821410131/Fhb2agDNj
</t>
    <phoneticPr fontId="4" type="noConversion"/>
  </si>
  <si>
    <t>网友反映都江堰青城街存在污染现象</t>
    <phoneticPr fontId="4" type="noConversion"/>
  </si>
  <si>
    <t>以后5002</t>
    <phoneticPr fontId="4" type="noConversion"/>
  </si>
  <si>
    <t>新浪微博</t>
    <phoneticPr fontId="4" type="noConversion"/>
  </si>
  <si>
    <t>青城街6号，污染。放几天了</t>
    <phoneticPr fontId="4" type="noConversion"/>
  </si>
  <si>
    <t>http://weibo.com/1680531833/Fh4f8rSxn</t>
    <phoneticPr fontId="4" type="noConversion"/>
  </si>
  <si>
    <t>网友反映水岸西岭小区门口桥下烧烤摊油污乱排</t>
    <phoneticPr fontId="4" type="noConversion"/>
  </si>
  <si>
    <t>纸糊人人</t>
    <phoneticPr fontId="4" type="noConversion"/>
  </si>
  <si>
    <t>麻辣社区</t>
    <phoneticPr fontId="4" type="noConversion"/>
  </si>
  <si>
    <t>我们美丽的家乡成都大邑有着属世界自然遗产、大熊猫栖息地、AAAA级旅游景区、国家重点风景名胜区的西岭雪山，随着天气炎热到我们西岭雪山避暑的人们越来越多，有些不良商贩只顾利益不顾环境。在西岭雪山山脚下的河水被烧烤摊污染，下游还有花水湾温泉度假村，还有千千万万靠水吃水的老百姓！在西岭镇水岸西岭小区门口桥下竟然允许把烧烤摊直接摆在河里，垃圾乱扔，油污外排，桥对面本来就有专门的营业烧烤摊位，为什么政府允许这家餐饮摆在河里污染环境？人们到我们西岭雪山旅游是为了躲避PM2.5的，不是为了来吸二氧化硫的!是来享受青山绿水的，最后一片净土有没有人管？是想让我们美丽家乡被无良商家破坏的面目全非吗？请政府严管这些无良商贩，还大家青山绿水清新空气！！</t>
    <phoneticPr fontId="4" type="noConversion"/>
  </si>
  <si>
    <t>http://www.mala.cn/thread-14876068-1-1.html</t>
    <phoneticPr fontId="4" type="noConversion"/>
  </si>
  <si>
    <t>网友反映剑南大道半夜施工扰民</t>
    <phoneticPr fontId="4" type="noConversion"/>
  </si>
  <si>
    <t>_曾与你躲过雨的屋檐</t>
    <phoneticPr fontId="4" type="noConversion"/>
  </si>
  <si>
    <t>老子要投诉你们，卧槽你们大爷，还要不要人活。</t>
    <phoneticPr fontId="4" type="noConversion"/>
  </si>
  <si>
    <t>http://weibo.com/5821802817/Fh8vY3xx3</t>
    <phoneticPr fontId="4" type="noConversion"/>
  </si>
  <si>
    <t>网友投诉成都SPACE电音俱乐部严重扰民</t>
    <phoneticPr fontId="4" type="noConversion"/>
  </si>
  <si>
    <t>凡人独唱</t>
    <phoneticPr fontId="4" type="noConversion"/>
  </si>
  <si>
    <t>举报投诉成都市成华区锦绣天府塔群楼4楼SPACE电音俱乐部，打着酒吧的幌子，实为成都目前最火的夜场，不顾娱乐场所凌晨两点关门的法规，不顾对面就是成华区妇幼医院，不顾周边居民区众多，整夜重低音响不停，每晚持续到早上5-6点，周边居民难以休息，不堪其扰。环保部门实测噪音超标，实测超标，实测超标，但依然没有改变，相关部门不作为。望彻底整治这个毒瘤，还居民良好休息环境。</t>
    <phoneticPr fontId="4" type="noConversion"/>
  </si>
  <si>
    <t>http://weibo.com/2612422885/Fh7vzurcU</t>
    <phoneticPr fontId="4" type="noConversion"/>
  </si>
  <si>
    <t>网友反映泰兴镇某“环保公司”污染严重</t>
    <phoneticPr fontId="4" type="noConversion"/>
  </si>
  <si>
    <t>用户6322403870</t>
    <phoneticPr fontId="4" type="noConversion"/>
  </si>
  <si>
    <t>我们这里是成都市新都区泰兴镇观西村8组，我们这里近俩百亩田地被外来的一个所谓的环保公司，打着环保的旗号搞养殖，其实是挂羊头卖狗肉，不知从那里的化粪池里面恶臭的东西难了接近15O亩田地，最深的接近1.5米，因为离我们房子很近，因为臭这一到夏天蚊子特别多，特别是大车一拉来（很多车）远远就能闻到好大的恶臭味道，而且我们这是乡村小路，那是我们回家的必经之路，车一来车上的恶臭的东西掉在路上那里都是，电动车回到家搞得家里的地上都是，为这事8组的部分村民多次找过这个所谓的环保公司和村里，我们就搞不懂了，这个沙石厂和这个所谓的环保公司污染这么严重，有些当官的在干嘛？？？？？？？</t>
    <phoneticPr fontId="4" type="noConversion"/>
  </si>
  <si>
    <t>http://weibo.com/6322403870/Fh36sBNFq</t>
    <phoneticPr fontId="4" type="noConversion"/>
  </si>
  <si>
    <t>网友反映重庆上善火锅排放油烟严重影响周围居民</t>
    <phoneticPr fontId="4" type="noConversion"/>
  </si>
  <si>
    <t>布布MY</t>
    <phoneticPr fontId="4" type="noConversion"/>
  </si>
  <si>
    <t>中央环保督查组来成都已经有一个多星期了，但是举报电话却一直打不通。对于成都市的环境一直觉得还不错，就是简阳一直处于脏乱差的醉前沿。尤其是雄州大道鳌山国际小区门口那个重庆上善火锅。每天都有巨大的油烟害的楼上的住户呼吸都困难。一点也不夸张！成都那么多馆子，洗车的，工厂关闭整顿，为啥子简阳这种情况没人管？@简阳同城会 @新浪四川 @成都商报 @成都全搜索新闻网 @华西都市报</t>
    <phoneticPr fontId="4" type="noConversion"/>
  </si>
  <si>
    <t>http://weibo.com/1852957244/FhbGk2qEF</t>
    <phoneticPr fontId="4" type="noConversion"/>
  </si>
  <si>
    <t>网友反映东洪路一露天垃圾筐臭气熏天</t>
    <phoneticPr fontId="4" type="noConversion"/>
  </si>
  <si>
    <t>匿名网友</t>
    <phoneticPr fontId="4" type="noConversion"/>
  </si>
  <si>
    <t>书记你好，在成都地铁2号线，成渝立交站到惠王陵站之间一公里多长的东洪路上，临街放置了5处较大的露天垃圾筐，一到夏天满街恶臭。现在沿途小区内部基本都有垃圾筐处理生活垃圾，小区外临街这么多垃圾筐是否过多？如果需要临街放置，能否在夏天提高消毒，清洗次数，让恶臭远离东洪路。万分感谢。</t>
    <phoneticPr fontId="4" type="noConversion"/>
  </si>
  <si>
    <t>http://liuyan.people.com.cn/thread.php?tid=4697064</t>
    <phoneticPr fontId="4" type="noConversion"/>
  </si>
  <si>
    <t>网友反映府南河九眼桥一段河面上有不明漂浮物</t>
    <phoneticPr fontId="4" type="noConversion"/>
  </si>
  <si>
    <t>麻酱打麻将</t>
    <phoneticPr fontId="4" type="noConversion"/>
  </si>
  <si>
    <t>新浪微博</t>
    <phoneticPr fontId="4" type="noConversion"/>
  </si>
  <si>
    <t>河上面漂的是什么鬼东西？@四川环保</t>
    <phoneticPr fontId="4" type="noConversion"/>
  </si>
  <si>
    <t>http://weibo.com/5953555105/FhcxY5PGu</t>
    <phoneticPr fontId="4" type="noConversion"/>
  </si>
  <si>
    <t>网友反映郫县红星电站污染严重</t>
    <phoneticPr fontId="4" type="noConversion"/>
  </si>
  <si>
    <t>Uncle-Lau</t>
    <phoneticPr fontId="4" type="noConversion"/>
  </si>
  <si>
    <t>新浪微博</t>
    <phoneticPr fontId="4" type="noConversion"/>
  </si>
  <si>
    <t>大气污染</t>
  </si>
  <si>
    <t>就想问你服不服？我觉得成都市消灭大气污染的第一步，就是撤了这个点@环保部发布  @四川环保  @中国环境新闻  #成都身边事##成都全接触##【中国政府网常设总理留言板.图】# ​​​​</t>
    <phoneticPr fontId="4" type="noConversion"/>
  </si>
  <si>
    <t>http://weibo.com/1420949471/FhfB1Ej9J</t>
    <phoneticPr fontId="4" type="noConversion"/>
  </si>
  <si>
    <t>网友反映置信逸都b区楼下饭馆半夜营业扰民</t>
    <phoneticPr fontId="4" type="noConversion"/>
  </si>
  <si>
    <t>Eluiss</t>
    <phoneticPr fontId="4" type="noConversion"/>
  </si>
  <si>
    <t>声污染</t>
  </si>
  <si>
    <t xml:space="preserve">说真的 我觉得吧大家挣钱是不容易 但是楼下的馆子 的夜生活的说话声我在26楼都能听的清清楚楚 你们夜生活行 但是能不能不要影响其他人啊 图一是放大拍的 能明显看到坐在外面的好几桌人 图二是无放大说好的环保和市容呢@郫都城市管理 @郫都环保 求政府爸爸保护 真的第二天早上还要7点起床进城上班 楼下的吹牛声和啤酒瓶倒地的声音 让人崩溃 </t>
    <phoneticPr fontId="4" type="noConversion"/>
  </si>
  <si>
    <t>http://weibo.com/3105989222/FhgxD38cv</t>
    <phoneticPr fontId="4" type="noConversion"/>
  </si>
  <si>
    <t>网友反映大慈寺路半岛酒店装修噪音扰民</t>
    <phoneticPr fontId="4" type="noConversion"/>
  </si>
  <si>
    <t>陈小妖c</t>
    <phoneticPr fontId="4" type="noConversion"/>
  </si>
  <si>
    <t>麻辣社区</t>
    <phoneticPr fontId="4" type="noConversion"/>
  </si>
  <si>
    <t>成都市锦江区大慈寺路IFS对面的半岛酒店装修近一个月，每天晚上施工至近凌晨1点，并且尘土非常严重！严重扰民！
已打市长热线12345和12319进行投诉，可惜只给了我一个查证码，而我竟然无法查证跟进投诉解决进度！希望相关部门严格执法，而不是近期的关闭某些小餐馆，妨碍市民日常生活！</t>
    <phoneticPr fontId="4" type="noConversion"/>
  </si>
  <si>
    <t>http://www.mala.cn/thread-14878749-1-1.html</t>
    <phoneticPr fontId="4" type="noConversion"/>
  </si>
  <si>
    <t>网友反映锦江区某路段夜间施工严重扰民</t>
    <phoneticPr fontId="4" type="noConversion"/>
  </si>
  <si>
    <t>Q小猪不会飞Q</t>
    <phoneticPr fontId="4" type="noConversion"/>
  </si>
  <si>
    <t xml:space="preserve">这个就是成都市政施工实时播报，夜间施工扰民了还理直气壮跟我说他是成都市政的，问有没有夜间施工许可证，说锦江区城管那边打好招呼了的，城管就这样跟施工方蹿到一堆欺负老百姓的吗，还有没有人管了@成都市政府门户网站  @成都环保 </t>
    <phoneticPr fontId="4" type="noConversion"/>
  </si>
  <si>
    <t>http://weibo.com/2458261184/FhgMFmC94</t>
    <phoneticPr fontId="4" type="noConversion"/>
  </si>
  <si>
    <t>网友发问此次环保检查是一阵风还是持久战</t>
    <phoneticPr fontId="4" type="noConversion"/>
  </si>
  <si>
    <t>花笑笑</t>
    <phoneticPr fontId="4" type="noConversion"/>
  </si>
  <si>
    <t>哎！自从中央第五环保督察组进驻成都以来，不但环评不过关企业停了，连早点铺子、小饭馆啥的都关门了，为啥呢？难道雾霾真的是做饭的油烟造成的？装修也不让施工了，各种建材涨价，这是一阵风还是持久战？[可怜] ​​​​</t>
    <phoneticPr fontId="4" type="noConversion"/>
  </si>
  <si>
    <t>http://weibo.com/1672201112/FhebwswOY</t>
    <phoneticPr fontId="4" type="noConversion"/>
  </si>
  <si>
    <t>网友吐槽此次环保检查倒霉的是老百姓</t>
    <phoneticPr fontId="4" type="noConversion"/>
  </si>
  <si>
    <t>you铲屎官</t>
    <phoneticPr fontId="4" type="noConversion"/>
  </si>
  <si>
    <t xml:space="preserve">成都环保大检查  倒霉的永远是老百姓   真的不要活了   大街小巷都关门 </t>
    <phoneticPr fontId="4" type="noConversion"/>
  </si>
  <si>
    <t>http://weibo.com/5882199855/Fhh2GucnS</t>
    <phoneticPr fontId="4" type="noConversion"/>
  </si>
  <si>
    <t>网友吐槽经过环保检查大家可以喝西北风了</t>
    <phoneticPr fontId="4" type="noConversion"/>
  </si>
  <si>
    <t>我们都应该相信06297</t>
    <phoneticPr fontId="4" type="noConversion"/>
  </si>
  <si>
    <t xml:space="preserve">经环保部门不懈的努力，印刷厂停了，家具厂停了，矿停了，纸厂停了，油漆厂停了，泡沫厂停了，烟花爆竹厂停了，鸡场拆了，牛场拆了，猪场拆了，烧烤停了，饭店停了,工艺厂也关了，这几天空气质量将达到可食用级别，大家可以放心喝西北风了@成都环保 </t>
    <phoneticPr fontId="4" type="noConversion"/>
  </si>
  <si>
    <t>http://weibo.com/5888910215/FhgQ3sCWy</t>
    <phoneticPr fontId="4" type="noConversion"/>
  </si>
  <si>
    <t>网友反映包家巷医院食堂大型油烟机轰鸣声扰民</t>
    <phoneticPr fontId="4" type="noConversion"/>
  </si>
  <si>
    <t>着急的兔耳朵</t>
    <phoneticPr fontId="4" type="noConversion"/>
  </si>
  <si>
    <t>新浪微博</t>
    <phoneticPr fontId="4" type="noConversion"/>
  </si>
  <si>
    <t>包家巷医院食堂两台大型油烟机早6点至晚8点连续轰鸣谁来整治</t>
    <phoneticPr fontId="4" type="noConversion"/>
  </si>
  <si>
    <t>http://weibo.com/1674217200/FhlSxEdOu</t>
    <phoneticPr fontId="4" type="noConversion"/>
  </si>
  <si>
    <t>网友提议环保还是不能一刀切</t>
    <phoneticPr fontId="4" type="noConversion"/>
  </si>
  <si>
    <t>Cin丶xiansen</t>
    <phoneticPr fontId="4" type="noConversion"/>
  </si>
  <si>
    <t>中央巡视组环保进入成都，街边大小餐馆关门，拿钱买不到吃的！查环保不能一刀切！还是需要关注一下民生问题！</t>
    <phoneticPr fontId="4" type="noConversion"/>
  </si>
  <si>
    <t>http://weibo.com/5202790275/FhkPsssup</t>
    <phoneticPr fontId="4" type="noConversion"/>
  </si>
  <si>
    <t>网友吐槽此次查环保导致很多人失业</t>
    <phoneticPr fontId="4" type="noConversion"/>
  </si>
  <si>
    <t>千里马不识伯乐YX</t>
    <phoneticPr fontId="4" type="noConversion"/>
  </si>
  <si>
    <t>现在成都搞环保把高耗能企业，高污染企业都关闭了。失业人员很多，烧烤，鞋厂，沙厂，电厂，砖厂，家具厂，五金厂，建筑也没了。空气都达标了，细思极恐！
      好吧ʅ(´◔౪◔)ʃ我们还是回去喝西北风吧！</t>
    <phoneticPr fontId="4" type="noConversion"/>
  </si>
  <si>
    <t>http://weibo.com/3479891532/FhlWcBWto</t>
    <phoneticPr fontId="4" type="noConversion"/>
  </si>
  <si>
    <t>网友反映太升北路有一处违章搭建的烧烤摊</t>
    <phoneticPr fontId="4" type="noConversion"/>
  </si>
  <si>
    <t>av导演</t>
    <phoneticPr fontId="4" type="noConversion"/>
  </si>
  <si>
    <t>最早同胞来成都是摆摊摊，晚上铁链子一锁就占地盘。现在直接搭成了铺面。我好奇打出来收不收转让费</t>
    <phoneticPr fontId="4" type="noConversion"/>
  </si>
  <si>
    <t>http://www.xcar.com.cn/bbs/viewthread.php?tid=30190324</t>
    <phoneticPr fontId="4" type="noConversion"/>
  </si>
  <si>
    <t>网友反映某养猪厂未将猪粪严格处理（原帖已删）</t>
    <phoneticPr fontId="4" type="noConversion"/>
  </si>
  <si>
    <t>用户5983375400</t>
    <phoneticPr fontId="4" type="noConversion"/>
  </si>
  <si>
    <t xml:space="preserve">天啦，希望成都环保部门的领导重视。 我们每天生活在这样的生活环境中， 苍蝇无数，到处都在爬，都在飞！ 就是这家养猪的，没有将猪粪严格处理导致 “雨润集团胥家镇生猪养殖小区服务中心” 喝不到干净的水，时时刻刻都是猪粪味。 不顾群众反映，苍蝇是不胜收！ 望大家踊跃转发，让环保局的领导看看。
</t>
    <phoneticPr fontId="4" type="noConversion"/>
  </si>
  <si>
    <t>http://weibo.com/5983375400/FheEfneKt</t>
    <phoneticPr fontId="4" type="noConversion"/>
  </si>
  <si>
    <t>网友反映都江堰一卤菜店使用蜂窝煤（原帖已删）</t>
    <phoneticPr fontId="4" type="noConversion"/>
  </si>
  <si>
    <t>以后5002</t>
  </si>
  <si>
    <t>在次举报这家，卤菜店在使用烽煤，对面都问到有流黄味了。环境污染。</t>
    <phoneticPr fontId="4" type="noConversion"/>
  </si>
  <si>
    <t>http://weibo.com/1680531833/Fhk1WhhiM</t>
    <phoneticPr fontId="4" type="noConversion"/>
  </si>
  <si>
    <t>网友反映中山骨科医院广告牌灯光过亮影响居民休息</t>
    <phoneticPr fontId="4" type="noConversion"/>
  </si>
  <si>
    <t>Ryan-don</t>
    <phoneticPr fontId="4" type="noConversion"/>
  </si>
  <si>
    <t>新浪微博</t>
    <phoneticPr fontId="4" type="noConversion"/>
  </si>
  <si>
    <t>广告牌也太亮了吧！ 亮瞎我的眼！拉了窗帘都能照进来！！！算不算 灯光污染！！！！</t>
    <phoneticPr fontId="4" type="noConversion"/>
  </si>
  <si>
    <t>http://weibo.com/2675446421/Fhqkb8pu4</t>
    <phoneticPr fontId="4" type="noConversion"/>
  </si>
  <si>
    <t>网友反映一小区内有人玩陀螺扰民</t>
    <phoneticPr fontId="4" type="noConversion"/>
  </si>
  <si>
    <t>Li-拖油瓶的瓶子</t>
    <phoneticPr fontId="4" type="noConversion"/>
  </si>
  <si>
    <t xml:space="preserve">今天早上一大早就开开始了，开始是御景湾那边传过来的声音，再过一下碧落湖就有了，穿透力超强，完全被这声音吵醒@温江区柳城派出所 @金温江 @温江环保 </t>
    <phoneticPr fontId="4" type="noConversion"/>
  </si>
  <si>
    <t>http://weibo.com/3214658315/Fht5h2UJ1</t>
    <phoneticPr fontId="4" type="noConversion"/>
  </si>
  <si>
    <t>网友反映弥牟镇一鱼商贩直接将废水排入下水道</t>
    <phoneticPr fontId="4" type="noConversion"/>
  </si>
  <si>
    <t>你是不是傻了呀</t>
    <phoneticPr fontId="4" type="noConversion"/>
  </si>
  <si>
    <t>弥牟镇蜀韵南庭小区外，红绿灯处，每日傍晚有一卖鱼商贩在此经营，将污水直接排入路边下水道，且臭气熏人～希望加强整治规范！@青白江环保  @成都环保</t>
    <phoneticPr fontId="4" type="noConversion"/>
  </si>
  <si>
    <t>http://weibo.com/1109708987/FhocUpkSq</t>
    <phoneticPr fontId="4" type="noConversion"/>
  </si>
  <si>
    <t>网友反映三郎镇街上的水沟臭气熏天</t>
    <phoneticPr fontId="4" type="noConversion"/>
  </si>
  <si>
    <t>用户6343338359</t>
    <phoneticPr fontId="4" type="noConversion"/>
  </si>
  <si>
    <t>新浪微博</t>
    <phoneticPr fontId="4" type="noConversion"/>
  </si>
  <si>
    <t xml:space="preserve">崇州市三郎镇街上的水沟臭气熏天，
垃圾成片，这个环保是真的吗？ </t>
    <phoneticPr fontId="4" type="noConversion"/>
  </si>
  <si>
    <t>http://weibo.com/6343338359/Fhvx3vV71</t>
    <phoneticPr fontId="4" type="noConversion"/>
  </si>
  <si>
    <t>网友质疑此次环保检查会导致多少人失业</t>
    <phoneticPr fontId="4" type="noConversion"/>
  </si>
  <si>
    <t>奶望望呀</t>
    <phoneticPr fontId="4" type="noConversion"/>
  </si>
  <si>
    <t>中央环保督察来成都了，别说禁摩，成都有些洗车场[拜拜]饭馆[拜拜]印刷厂[拜拜]皮鞋厂都关了，特别是武侯区那边皮鞋厂据说关了一千多家，有多少人得失业？！</t>
    <phoneticPr fontId="4" type="noConversion"/>
  </si>
  <si>
    <t>http://weibo.com/2697281253/FhuoQozQo</t>
    <phoneticPr fontId="4" type="noConversion"/>
  </si>
  <si>
    <t>网友反映新都区弥漫着刺鼻难闻的空气</t>
    <phoneticPr fontId="4" type="noConversion"/>
  </si>
  <si>
    <t>剑客_007</t>
    <phoneticPr fontId="4" type="noConversion"/>
  </si>
  <si>
    <t>今天作者再次接到住在成都市新都区的朋友电话，说从2016年11月至2017年8月12日一直拨打12345环保投诉电话，前前后后估计应该有近20余次，刺鼻窒息、恶心、难闻的味道总是在凌晨1-5点从窗外飘向屋内，导致室内的空气异常恶劣，朋友在投诉电话里这样反问环保投诉电话接线员，你们的鼻子真闻不到这么难闻的味道？还是政府部门有意对排放废气的企业包庇？还是有利益链条在里面？
朋友说:“真应该把这些领导、以及家属集中起来，连续呼吸几天这破坏身体健康的有毒气体”。
古代俗话:“当官不为民做主，不如回家卖红薯”,这么严重的污染，听之任之，难道真拿老百姓的身体健康当儿戏？
环保部门的这些领导、员工，拿着国家的俸禄，对老百姓的投诉当耳边风，也不给予解释回答，这么恶劣的味道难道这些人的嗅觉都出了问题？
可以说这些领导具有严重渎职、失职、不作为的表现。
作者为了验证这难闻的空气，再次前往朋友住地_新都区，在四川音乐学院、石油大学周围亲自体验朋友口中的焦虑和心中的压抑感，和那难闻的空气。
据了解四川成都市新都区拥有石油大学、四川音乐学院、成都医学院三所大学，教职工加学生十余万，这些来自祖国各地，未来国家的栋梁在这个环境下生活，真能让所在地领导安心？假如这些领导的孩子也在这里念书，作为家长的你不知是否能寝食安宁？
曾经的天府之国、曾经的鱼米之乡成都（益州、天府明珠、西川）不再有远古时期的新鲜空气，雾霾、化学工业、石油工业冶炼制造的废气，全部让天府之国的人民特别是成都平原盆底的人不心甘情愿的呼吸，网络资深相关专家放言这里将成为中国最严重的癌症之乡。
成都区域是1000多万人口聚集的密集地，群众聚会反对、社会反对、相关专家反对，为何得不到中央、省政府的高度重视?
作者2017年8月12为了证实这个消息，再次专程去新都区朋友家、周围观察。作者亲历的感受如下：“每当凌晨1-5点期间，总有一股刺鼻、恶臭、轮胎烧焦、燃放田地麦草、谷草的味道，让人窒息、让正常嗅觉难以接受的味道扑鼻而来，在成都五城区很少闻到这种味道，为何到了新都区就有这种难以忍受的空气?我在新都区区域呆了几天，发现呼吸困难、味道浓而重，忍无可忍的离开了，可是准备长期住在这个区域老百姓怎么办?他们无法选择离开、祖祖辈辈的情缘都在这里。”
作者写这篇文章也是无奈之举，难道四川省环保部门没有接到投诉？还是有意不向社会公开，作者用自己的亲身经历告诉大家，这里生存环境已经异常恶劣，如果把一个人鼻孔彻底密封，我们能够存活多久？
希望中央电视台焦点访谈的记者实地考察、采访一下，这些不作为的区域领导是否会应该赢得老百姓的支持？
作者在写这篇文章的时候依然能够闻到这恶臭窒息的味道，真不知道这个投诉电话是不是一共摆设？
直到发稿时，这种难闻的味道依然弥漫。
黑马建雄个人观点，仅供参考！
2017年8月16日</t>
    <phoneticPr fontId="4" type="noConversion"/>
  </si>
  <si>
    <t>http://www.xcar.com.cn/bbs/viewthread.php?tid=30196051</t>
    <phoneticPr fontId="4" type="noConversion"/>
  </si>
  <si>
    <t>网友吐槽环保检查导致市场混乱</t>
    <phoneticPr fontId="4" type="noConversion"/>
  </si>
  <si>
    <t>crystal_美丽绽放</t>
    <phoneticPr fontId="4" type="noConversion"/>
  </si>
  <si>
    <t>成都市场自从环保检查组来蓉，整个市场已混乱，真是奇怪、不来检查都过关，一来检查开始唱空城计 ​​​​</t>
    <phoneticPr fontId="4" type="noConversion"/>
  </si>
  <si>
    <t>http://weibo.com/3183854600/FhvPI8Zht</t>
    <phoneticPr fontId="4" type="noConversion"/>
  </si>
  <si>
    <t>网友吐槽环保检查严重影响到正常生活 ​​​​</t>
    <phoneticPr fontId="4" type="noConversion"/>
  </si>
  <si>
    <t xml:space="preserve">聪明勇敢的葫芦妹 </t>
    <phoneticPr fontId="4" type="noConversion"/>
  </si>
  <si>
    <t>成都的环保局到底要咋个嘛，一个月没得早饭的面条和晚饭的串串吃了[怒][怒][怒]严重影响到正常生活</t>
    <phoneticPr fontId="4" type="noConversion"/>
  </si>
  <si>
    <t>http://weibo.com/2414067064/FhtvS9d4u</t>
    <phoneticPr fontId="4" type="noConversion"/>
  </si>
  <si>
    <t>网友反映青羊区与武侯区交界的一条无名渠污染严重</t>
    <phoneticPr fontId="4" type="noConversion"/>
  </si>
  <si>
    <t>forencourage</t>
    <phoneticPr fontId="4" type="noConversion"/>
  </si>
  <si>
    <t>新浪微博</t>
    <phoneticPr fontId="4" type="noConversion"/>
  </si>
  <si>
    <t>#你好，清流# 青羊区与武侯区交界的一条“无名渠”，穿过万家湾公交站、经由光华大道王何路口站、培风东路，一直流进清水河中；河水有强烈臭味，透明度低，水体呈灰色或黑色；没有河长公示牌；污水主要来自于周边居民点生活污水；请@青羊环保 以及青羊河长尽快核实，采取措施阻止该河段继续污染清水河</t>
    <phoneticPr fontId="4" type="noConversion"/>
  </si>
  <si>
    <t>http://weibo.com/2945960704/FhCEHC5aK</t>
    <phoneticPr fontId="4" type="noConversion"/>
  </si>
  <si>
    <t>网友反映万安三峰风景里小区清早施工影响居民休息</t>
    <phoneticPr fontId="4" type="noConversion"/>
  </si>
  <si>
    <t>金鱼_波妞</t>
    <phoneticPr fontId="4" type="noConversion"/>
  </si>
  <si>
    <t xml:space="preserve">成都市简阳市万安三峰风景里小区，还未到早上六点就开始施工，敲打，制造噪音，晚上很晚不收工，早上这么早发出噪音，严重扰民@成都环保 @四川环保 ​​​ </t>
    <phoneticPr fontId="4" type="noConversion"/>
  </si>
  <si>
    <t>http://weibo.com/2973689572/FhBZ8F4oD</t>
    <phoneticPr fontId="4" type="noConversion"/>
  </si>
  <si>
    <t>网友反映洪河北路585号省医院东区侧门堆满垃圾</t>
    <phoneticPr fontId="4" type="noConversion"/>
  </si>
  <si>
    <t>坐在cobas对面的人</t>
    <phoneticPr fontId="4" type="noConversion"/>
  </si>
  <si>
    <t>洪河北路585号省医院东区侧门菜市场入口处，每天早上这个地方就堆满生活垃圾，污水横流，奇臭无比，天气热的时候不知道好臭。为什么中央环保组来了他们都还不知道处理一下，或者重新换一个地点堆垃圾呢。@四川环保  @成都环保  @龙泉环保  @四川日报  @大面街道 ​​​ ​​​​</t>
    <phoneticPr fontId="4" type="noConversion"/>
  </si>
  <si>
    <t>http://weibo.com/3163583154/FhCZXcjc6</t>
    <phoneticPr fontId="4" type="noConversion"/>
  </si>
  <si>
    <t>网友吐槽此次环保检查是“一意孤行”</t>
    <phoneticPr fontId="4" type="noConversion"/>
  </si>
  <si>
    <t>羽江YuJ</t>
    <phoneticPr fontId="4" type="noConversion"/>
  </si>
  <si>
    <t>私信评论你们也都在看，然后呢？？电话，信箱？到底还要怎么样你们才能发现问题，不再不管百姓死活？？？？一意孤行？？只为了献媚式的功绩？您们真的厉害[微笑]@成都环保 @巴适成都 @成都商报 @新浪新闻 @CDTV新闻中心 @央视新闻</t>
    <phoneticPr fontId="4" type="noConversion"/>
  </si>
  <si>
    <t>http://weibo.com/1998961204/Fhz5J6G7h</t>
    <phoneticPr fontId="4" type="noConversion"/>
  </si>
  <si>
    <t>网友反映单沟村九组受到附近垃圾场的严重影响</t>
    <phoneticPr fontId="4" type="noConversion"/>
  </si>
  <si>
    <t>用户6348123667</t>
    <phoneticPr fontId="4" type="noConversion"/>
  </si>
  <si>
    <t xml:space="preserve">这就是垃圾场建在我家附近给我们带来的危害，每天苍蝇成群，臭味熏天，且近两年身边已经连续5位癌症患者想x相继去逝。我想问问蒲江县及成都市环保局的人，你们每天拿着那些工资良心上过得去不？现在我们单沟村九组全体村民强烈要求给我们满意答复，我们一定要捍卫自己的生命，直到解决为此！！！ </t>
    <phoneticPr fontId="4" type="noConversion"/>
  </si>
  <si>
    <t>http://weibo.com/6348123667/FhyuEtvux</t>
    <phoneticPr fontId="4" type="noConversion"/>
  </si>
  <si>
    <t>网友吐槽环保检查导致材料价格上升，接不到生意</t>
    <phoneticPr fontId="4" type="noConversion"/>
  </si>
  <si>
    <t>Tracy希希崔</t>
    <phoneticPr fontId="4" type="noConversion"/>
  </si>
  <si>
    <t>这段时间新津查环保查的太严了，材料涨的太快了，生意都接不到了。改行算了。</t>
    <phoneticPr fontId="4" type="noConversion"/>
  </si>
  <si>
    <t>http://weibo.com/2130689257/FhymZ24hd</t>
    <phoneticPr fontId="4" type="noConversion"/>
  </si>
  <si>
    <t>网友反映g93高速江安河大桥段下排水口有垃圾</t>
    <phoneticPr fontId="4" type="noConversion"/>
  </si>
  <si>
    <t>雷锋gg丶</t>
    <phoneticPr fontId="4" type="noConversion"/>
  </si>
  <si>
    <t>新浪微博</t>
    <phoneticPr fontId="4" type="noConversion"/>
  </si>
  <si>
    <t>[怒][怒]中央环保督察组进驻四川期间，g93高速江安河大桥段的高速保洁还敢这么干？直接把高速路上的垃圾通过高速公路排水口扫到桥下，真是胆大妄为！桥下人来人往的，简直是污染环境。@成都全接触 @成都商报报料 @成都晚报 ​​​​</t>
    <phoneticPr fontId="4" type="noConversion"/>
  </si>
  <si>
    <t>http://weibo.com/1762028700/FhDFNnzM6</t>
    <phoneticPr fontId="4" type="noConversion"/>
  </si>
  <si>
    <t>网友反映东方新城2期前门一餐馆直接往外排油烟</t>
    <phoneticPr fontId="4" type="noConversion"/>
  </si>
  <si>
    <t>Sunshine半粒糖</t>
    <phoneticPr fontId="4" type="noConversion"/>
  </si>
  <si>
    <t>成华区东方新城2期，早上后门摆摊卖早餐的，路都要挡完；晚上，前门一家餐馆（常年如此），油烟直接往马路上排，超级呛人！@成都环保 求整改！！</t>
    <phoneticPr fontId="4" type="noConversion"/>
  </si>
  <si>
    <t>http://weibo.com/2672685431/FhD3U8OUT</t>
    <phoneticPr fontId="4" type="noConversion"/>
  </si>
  <si>
    <t>网友质疑环保检查只是形式主义</t>
    <phoneticPr fontId="4" type="noConversion"/>
  </si>
  <si>
    <t>花会一直开放</t>
    <phoneticPr fontId="4" type="noConversion"/>
  </si>
  <si>
    <t>成都现在因为环保部督察组入驻，所有的工地全部停工，市内洗车也找不到地方，真不知道这些形式主义的东西到底对环保起了什么作用，等督察组一走还不是死灰复燃？这样有意思？@环保部发布 ​​​​</t>
    <phoneticPr fontId="4" type="noConversion"/>
  </si>
  <si>
    <t>http://weibo.com/1897010167/FhEDpkLnF</t>
    <phoneticPr fontId="4" type="noConversion"/>
  </si>
  <si>
    <t>网友吐槽环保检查太“流氓”</t>
    <phoneticPr fontId="4" type="noConversion"/>
  </si>
  <si>
    <t>一口气吃了三碗巧克力</t>
    <phoneticPr fontId="4" type="noConversion"/>
  </si>
  <si>
    <t>[允悲]成都环保检查怎么这么流氓啊</t>
    <phoneticPr fontId="4" type="noConversion"/>
  </si>
  <si>
    <t>http://weibo.com/2491252905/FhEPv4wXh</t>
    <phoneticPr fontId="4" type="noConversion"/>
  </si>
  <si>
    <t>网友投诉因会龙大道扩建导致小区内堆满建筑垃圾</t>
    <phoneticPr fontId="4" type="noConversion"/>
  </si>
  <si>
    <t>胖悦有更萌的酒窝</t>
    <phoneticPr fontId="4" type="noConversion"/>
  </si>
  <si>
    <t>快忘了原来的怡丰新城那么美～必须投诉！！！@华阳那些事儿 ​​​​</t>
    <phoneticPr fontId="4" type="noConversion"/>
  </si>
  <si>
    <t>http://weibo.com/1961686987/FhDUAdZUW</t>
    <phoneticPr fontId="4" type="noConversion"/>
  </si>
  <si>
    <t>网友反映因门口帖有装修进度纸条，派出所想强行注销户口</t>
    <phoneticPr fontId="4" type="noConversion"/>
  </si>
  <si>
    <t xml:space="preserve">cd贵宾犬 </t>
    <phoneticPr fontId="4" type="noConversion"/>
  </si>
  <si>
    <t>本来我不是什么粪青，也很爱国，支持中央很多举措，例如最近的环保，相应号召实名举报一次，就知道网上经常抹黑的段子说的什么意思：
本地派出所先是上门找我未果，然后居然打电话来（今天9:30通话2分半）要强行注销我一套有产权证的房子里面的户口。理由是门口还帖有装修进度纸条，算作清水房不能入住。果然是地方势力很大很大啊，摸不得。
不知道这种行为是不是算作违法？</t>
    <phoneticPr fontId="4" type="noConversion"/>
  </si>
  <si>
    <t>http://weibo.com/2149405620/FhEzlh4LP</t>
    <phoneticPr fontId="4" type="noConversion"/>
  </si>
  <si>
    <t>网友发文表示不会为禁摩政策买账</t>
    <phoneticPr fontId="4" type="noConversion"/>
  </si>
  <si>
    <t>车手哥·SPIG</t>
    <phoneticPr fontId="4" type="noConversion"/>
  </si>
  <si>
    <t>微信公众号</t>
    <phoneticPr fontId="4" type="noConversion"/>
  </si>
  <si>
    <t>自古以来，这片土地上一直盛行着这么一个高贵而又高效的传统 —— 株连。
老话说得好，斩草要除根，几十刀下去把别人整个家族全切了，也就省了日后提防仇家后代复仇的那些事儿。
一百多年过去了，株连这个词开始远离我们的生活，我们之所以还记得这个词，更多还是因为诸位皇阿玛总是要嚷着“朕要诛你九族！”、“朕要灭你三族！”
但是株连真的远离我们了吗？
其实并没有，它只是换了一种存在的形式—— 一刀切式管理。
虽不致命，但危害不小。</t>
    <phoneticPr fontId="4" type="noConversion"/>
  </si>
  <si>
    <t>https://mp.weixin.qq.com/s/33At0sohz2saY6wYPuz02Q</t>
    <phoneticPr fontId="4" type="noConversion"/>
  </si>
  <si>
    <t>网友反映华润橡树湾加油站旁的工地夜晚施工扰民</t>
    <phoneticPr fontId="4" type="noConversion"/>
  </si>
  <si>
    <t>黑老大要卖叉烧</t>
    <phoneticPr fontId="4" type="noConversion"/>
  </si>
  <si>
    <t>新浪微博</t>
    <phoneticPr fontId="4" type="noConversion"/>
  </si>
  <si>
    <t>#噪音扰民##工地夜间施工##成都资讯#郫县华润橡树湾加油站旁的工地，夜晚施工！噪音特别大！一直到现在都还在扰民！已经有居民在楼上骂了！有人管管吗！@成都市政府门户网站 ，@成都环保 ，@成都住建局  ​​​</t>
    <phoneticPr fontId="4" type="noConversion"/>
  </si>
  <si>
    <t>http://weibo.com/2253032055/FhKNP50nG</t>
    <phoneticPr fontId="4" type="noConversion"/>
  </si>
  <si>
    <t>网友反映水碾河路46号艺锦酒店的空调外机噪音大</t>
    <phoneticPr fontId="4" type="noConversion"/>
  </si>
  <si>
    <t>Andy-刘明飞</t>
    <phoneticPr fontId="4" type="noConversion"/>
  </si>
  <si>
    <t>#噪音污染举报#    成都市锦江区水碾河路46号艺锦酒店的空调外机响【长期全天】产生【低频噪音】，导致难以入睡，已经引起神经衰弱了，关键是家里还有孕妇。希望有关部门尽快调查！！！！@成都晚报 @牛市口街办 @锦江发布 @成都发布 @锦江环保 @成都环保 
因为是低频噪音，各位可能觉得噪音本身不大，但是各位要是亲自试过了就知道多吓人了。</t>
    <phoneticPr fontId="4" type="noConversion"/>
  </si>
  <si>
    <t>http://weibo.com/3072533641/FhR1keKvF</t>
    <phoneticPr fontId="4" type="noConversion"/>
  </si>
  <si>
    <t>网友反映华阳广都上街商家半夜摆摊影响居民休息</t>
    <phoneticPr fontId="4" type="noConversion"/>
  </si>
  <si>
    <t>daeejit</t>
    <phoneticPr fontId="4" type="noConversion"/>
  </si>
  <si>
    <t xml:space="preserve">#成都新鲜事#最近街道整治那么严，偏偏有些华阳广都上街商家顶风作案，在城管下班后，大肆摆摊，摆就算了，还要开到凌晨三四点!严重影响附近居民的休息。就没人管得了这些商家么[弱][弱][鄙视][鄙视]@成都高新  @成都环保  @天府双流  @成都全接触  @成都商报 </t>
    <phoneticPr fontId="4" type="noConversion"/>
  </si>
  <si>
    <t>http://weibo.com/2668042061/FhIx4zBGc</t>
    <phoneticPr fontId="4" type="noConversion"/>
  </si>
  <si>
    <t>网友反映安德镇安龙村韩家碾生活垃圾污染严重</t>
    <phoneticPr fontId="4" type="noConversion"/>
  </si>
  <si>
    <t>安龙村芝芝</t>
    <phoneticPr fontId="4" type="noConversion"/>
  </si>
  <si>
    <t>安德镇安龙村韩家碾生活垃圾污染，恶水横流，臭气熏天，蚊虫滋生，小动物拣拾，是滋生疾病的温床。还请将生活垃圾放置点选择在离生活区100米以外范围</t>
    <phoneticPr fontId="4" type="noConversion"/>
  </si>
  <si>
    <t>http://weibo.com/3875137891/FhXAQ0iYj</t>
    <phoneticPr fontId="4" type="noConversion"/>
  </si>
  <si>
    <t>网友吐槽许多工厂为了应付检查半夜开工</t>
    <phoneticPr fontId="4" type="noConversion"/>
  </si>
  <si>
    <t>落锦夏实</t>
    <phoneticPr fontId="4" type="noConversion"/>
  </si>
  <si>
    <t>环境治理本是好事，人人都希望生活在碧水蓝天的城市里，可一刀切的做法让有的中小企业无法正常生产，为了避免关门大吉，于是不少工厂老板和督察组玩起了错峰上班的游戏！你督察组白天查，那工厂就半夜生产……没有生产就没有收入，本来这种事应该帮着工厂老板隐瞒，但是一想到自己的家人每天要半夜12点去上班，不仅正常的作息时间得不到保证，连基本的上下班安全都是问题，为了挣钱半夜12点出门，如果出了安全问题，这该由谁负责？可是不上班，家里的经济来源又该怎么办？@成都环保  #中央环境保护督查工作# @成都环保</t>
    <phoneticPr fontId="4" type="noConversion"/>
  </si>
  <si>
    <t>http://weibo.com/2866042620/Fi0zptQJc</t>
    <phoneticPr fontId="4" type="noConversion"/>
  </si>
  <si>
    <t>网友反映锦城逸景C区对面农家乐门口有人放烟花</t>
    <phoneticPr fontId="4" type="noConversion"/>
  </si>
  <si>
    <t>蜀之影--弹道无痕</t>
  </si>
  <si>
    <r>
      <t>举国上下抓环保的关键时刻，成都市锦江区锦城逸景C区对面农家乐门口居然有人在顶风作案放烟花污染环境。</t>
    </r>
    <r>
      <rPr>
        <sz val="11"/>
        <color rgb="FFEB7350"/>
        <rFont val="宋体"/>
        <family val="3"/>
        <charset val="134"/>
        <scheme val="minor"/>
      </rPr>
      <t/>
    </r>
    <phoneticPr fontId="4" type="noConversion"/>
  </si>
  <si>
    <t>http://weibo.com/2539078277/FhHZArwiN</t>
    <phoneticPr fontId="4" type="noConversion"/>
  </si>
  <si>
    <t>网友反映华府大道阳光华苑门口工地半夜施工</t>
    <phoneticPr fontId="4" type="noConversion"/>
  </si>
  <si>
    <t>卡卡都-001</t>
    <phoneticPr fontId="4" type="noConversion"/>
  </si>
  <si>
    <t>华府大道一段阳光华苑门口装修工地凌凌晨2:30-4:30施工；噪音扰民，相隔100多米也无法入睡。期间3:16拨打12369进行投诉，直至4:30施工结束也未见有相关部门进行处理…@成都环保  @成都城市管理  @天府新区华阳</t>
    <phoneticPr fontId="4" type="noConversion"/>
  </si>
  <si>
    <t>http://weibo.com/3482012771/FhUwg76rF</t>
    <phoneticPr fontId="4" type="noConversion"/>
  </si>
  <si>
    <t>网友反映武青北路培风路口臭水横流</t>
    <phoneticPr fontId="4" type="noConversion"/>
  </si>
  <si>
    <t>猫的树灬乀</t>
    <phoneticPr fontId="4" type="noConversion"/>
  </si>
  <si>
    <t>听说最近在环保检查，很多洗车的都关门了，好歹知道避风头，为什么武侯区武青北路培风路口这里臭水横流，已经三天了，也没人管呢@成都环保 @四川发布 @华西都市报</t>
    <phoneticPr fontId="4" type="noConversion"/>
  </si>
  <si>
    <t>http://weibo.com/1868643982/FhHgohY7U</t>
    <phoneticPr fontId="4" type="noConversion"/>
  </si>
  <si>
    <t>网友质疑环保检查一刀切</t>
    <phoneticPr fontId="4" type="noConversion"/>
  </si>
  <si>
    <t>玉恋影</t>
    <phoneticPr fontId="4" type="noConversion"/>
  </si>
  <si>
    <t>成都治理环保是一刀切了嘛？水泥、河沙连窗户都涨价了，而且上浮不少，据说很多店都不准开。龙泉夜市的烧烤店也不准开，主城区不知道。原本周末大家打算去农家乐聚会，找了一圈竟没找到一家。要知道，以前可是超级多啊。真的要管那么严格就要坚持下去，别只是为了应付检查。</t>
    <phoneticPr fontId="4" type="noConversion"/>
  </si>
  <si>
    <t>http://weibo.com/1573471071/FhKH8bJhQ</t>
    <phoneticPr fontId="4" type="noConversion"/>
  </si>
  <si>
    <t>网友反映成都西二环飞机噪音严重</t>
    <phoneticPr fontId="4" type="noConversion"/>
  </si>
  <si>
    <t>Littleprince布须曼</t>
    <phoneticPr fontId="4" type="noConversion"/>
  </si>
  <si>
    <t xml:space="preserve">成都西二环飞机吵得跟要掉下来了一样可恶[鄙视]@成都商报  @华西都市报  @成都环保  @成都市长热线 </t>
    <phoneticPr fontId="4" type="noConversion"/>
  </si>
  <si>
    <t>http://weibo.com/1866237011/FhW8awBXl</t>
    <phoneticPr fontId="4" type="noConversion"/>
  </si>
  <si>
    <t>网友反映成龙大道二段总部经济港里的河道臭气熏天</t>
  </si>
  <si>
    <t>YAmm-PHY</t>
  </si>
  <si>
    <t>成都龙泉驿区成龙大道二段总部经济港里面的河道简直就是臭水沟，太臭了，尤其是天气好的时候，里面的河水都是黑色的，臭气熏天，是不是政府部门应该派人处理一下，简直就是影响正常办公@成都市环保局 @成都市市政 ​​​​</t>
  </si>
  <si>
    <t>http://weibo.com/3310160275/FhGqEsTu6</t>
  </si>
  <si>
    <t>网友吐槽此次环保检查是形式主义</t>
  </si>
  <si>
    <t>almond杏仁</t>
  </si>
  <si>
    <t>报告部长：环保巡视来成都，父母官喊停了所有可能污染的经营，时限是一个月。我遇到两件匪夷所思：一是位于三环修车厂不给我汽车喷漆，说喷了要被罚款，等巡视组走了才能喷；二是二环内某条街的几个洗车场不准洗车了，要等巡视组走了才能洗车。请问作假、绷面子、形式主义、欺下媚上能治理环境污染吗？</t>
  </si>
  <si>
    <t>http://weibo.com/1711071030/FhWlotlom</t>
  </si>
  <si>
    <t>网友反映崇州社保局旁一废铁收购点噪音严重</t>
  </si>
  <si>
    <t>烟烟家too</t>
  </si>
  <si>
    <t>政务中心对面，社保局旁边。。。一废铁收购点，这个时间点，大型货车装运，还在搬运各种大件的废铁，乒乒乓乓，哗哗啦啦，各种巨大噪音，从早上很早就开始了。近段时间都是这样，严重影响周边居民的休息！最近不是搞环保吗？这个谁来管？@崇州城市管理  @崇州环保  @崇州那些事儿 ​​​​</t>
  </si>
  <si>
    <t>http://weibo.com/2165620115/FhHPeBOiJ</t>
  </si>
  <si>
    <t>网友反映安西新漕村水污染严重</t>
  </si>
  <si>
    <t>找一个借钱不还的人</t>
  </si>
  <si>
    <t>现在我的家乡水污染严重希望政府能关心关心我们农民的生活靠在新津没水没气我们吃的水打上来就发黄了 ​​​​</t>
  </si>
  <si>
    <t>http://weibo.com/6226967881/FhV9b6O8H</t>
  </si>
  <si>
    <t>网友反映公兴荷韵佳苑门口的洗车场对居民影响严重</t>
  </si>
  <si>
    <t>流浪者629918</t>
  </si>
  <si>
    <t>请环保督查查一下双流公兴荷韵佳苑一区门口的自助洗车场和双塘社区办公室外的空调在机吧！该小区二万多人出行的路被空调外机和自助洗车场给干扰了。</t>
  </si>
  <si>
    <t>http://weibo.com/3867577551/FhVdRhYMj</t>
  </si>
  <si>
    <t>网友吐槽环保检查影响日常生活</t>
  </si>
  <si>
    <t>走失的z小姐</t>
  </si>
  <si>
    <t>成都最近环保检查已经严重影响到我们的生活了，车子都不能洗，到处的洗车场都关门了，到底是为什么啊？ ​​​​</t>
  </si>
  <si>
    <t>http://weibo.com/2667198575/FhHCMxsG4</t>
  </si>
  <si>
    <t>网友发文希望在治理环境的同时请做好善后工作</t>
  </si>
  <si>
    <t>NaMiNa金鱼姬</t>
  </si>
  <si>
    <t>成都，请不要让狗狗哭泣
最近由于环境治理，许多地方的狗场，犬舍都在被赶，感谢政府为环境治理作出的贡献，但是在治理的同时请做好善后工作，驱赶不是治理，规范化才是治理的根本！</t>
  </si>
  <si>
    <t>http://weibo.com/1751892927/FhXGfEXWp</t>
  </si>
  <si>
    <t>网友反映华阳街道水泥厂宿舍排水道堵塞</t>
    <phoneticPr fontId="4" type="noConversion"/>
  </si>
  <si>
    <t>天府新城那些事儿</t>
    <phoneticPr fontId="4" type="noConversion"/>
  </si>
  <si>
    <t>新浪微博</t>
    <phoneticPr fontId="4" type="noConversion"/>
  </si>
  <si>
    <t>#成都暴雨# 【城粉播报】天府新区改造华阳街道雨污分流把水泥厂宿舍排水道堵塞造成雨水、污水无法排出、给社区反应多次无人过问如再不过问我们就只好反应到上一级政府或环保部门。</t>
    <phoneticPr fontId="4" type="noConversion"/>
  </si>
  <si>
    <t>http://weibo.com/2234837827/Fi5oAnRZt</t>
    <phoneticPr fontId="4" type="noConversion"/>
  </si>
  <si>
    <t>网友反映网友反映幸福街道莲花广场变成垃圾场</t>
    <phoneticPr fontId="4" type="noConversion"/>
  </si>
  <si>
    <t>一起战个痛快</t>
    <phoneticPr fontId="4" type="noConversion"/>
  </si>
  <si>
    <t>幸福街道莲花广场这边，原来的绿化好好的不晓得为啥推了就不管了，长满荒草。现在更是变成垃圾场了。呵呵 这个环境“改善”的真是愈来愈好了。@都江堰--幸福播报 @都江堰环保局 @成都服务 @都江堰服务 ​​​​</t>
    <phoneticPr fontId="4" type="noConversion"/>
  </si>
  <si>
    <t>http://weibo.com/5066288754/Fi6IWeEE0</t>
    <phoneticPr fontId="4" type="noConversion"/>
  </si>
  <si>
    <t>网友反映黄河中路2段36号移动营业厅放音乐扰民</t>
    <phoneticPr fontId="4" type="noConversion"/>
  </si>
  <si>
    <t>198n</t>
    <phoneticPr fontId="4" type="noConversion"/>
  </si>
  <si>
    <t>新浪微博</t>
    <phoneticPr fontId="4" type="noConversion"/>
  </si>
  <si>
    <t>噪声污染</t>
  </si>
  <si>
    <t>成都双流西航港黄河中路2段36号圣菲悦城耍街商业区中国移动营业厅长期白天到晚上10点持续播放音乐人声广告，附近住户不胜其烦。这个能处理吗？</t>
    <phoneticPr fontId="4" type="noConversion"/>
  </si>
  <si>
    <t>http://weibo.com/1243525855/FifpCbQ9b</t>
    <phoneticPr fontId="4" type="noConversion"/>
  </si>
  <si>
    <t>网友反映岷江路高架桥下有人随地大小便破坏环境</t>
    <phoneticPr fontId="4" type="noConversion"/>
  </si>
  <si>
    <t>嘿嘿嘿韩美丽</t>
    <phoneticPr fontId="4" type="noConversion"/>
  </si>
  <si>
    <t xml:space="preserve">成都东站旁边的岷江路高架桥下，天天乱停乱放就算了嘛，还随地大小便，天气热味道又大，破坏环境@成都交警 ，@平安成都 @成都环保 @成都城市管理 ，@文明成都 @平安成华 </t>
    <phoneticPr fontId="4" type="noConversion"/>
  </si>
  <si>
    <t>http://weibo.com/1844305570/FigHOcRTs</t>
    <phoneticPr fontId="4" type="noConversion"/>
  </si>
  <si>
    <t>网友反映大丰镇凤凰山一号的住户私改住房严重扰民</t>
    <phoneticPr fontId="4" type="noConversion"/>
  </si>
  <si>
    <t>吃哗哗</t>
    <phoneticPr fontId="4" type="noConversion"/>
  </si>
  <si>
    <t>麻辣社区</t>
    <phoneticPr fontId="4" type="noConversion"/>
  </si>
  <si>
    <t>我们是成都市新都区大丰镇凤凰山一号6栋2单元的住户，6栋2单元2楼3号，把住宅租给住户改成了麻将馆，每天白天打，晚上一直要打到凌晨1，2点才走，有的还带着小孩子，小孩一直跑来跑去，让我们无法正常休息，严重影响到我们地生活。上门协调，麻将馆老板答应12点以后不经营，结果每次都以打麻将的客户不愿意走为由，他们也没办法。
找物业，物业让打110，警察来了，走个过场，走了之后又肆无忌惮打着。问警官怎么处理的，警官居然说：“我们只能警告，不可能让人家不营业吧。”
我想说，住宅开麻将馆本来就不允许，而且跟本无营业执照，凌晨12点以后扰民就该依法处理，我们国家的法律都成摆设了吗？警官居然这回复让我们瞬间心寒。
找社区协调，缓和几天，又开始了肆无忌惮的经营着。我们实在没法，将其电源关了，居然上门威胁，说他们天天打我们这些人拿他们也没法！
确实我们平民拿这些不讲理的确实没办法了。这个小区好几户麻将馆扰民，邻居们投诉都拿他们无办法，还被麻将馆老板乱骂。都打过110，但是都没得到好的结果收场，有邻居向工商部门举报，住改商，上面出了个整改通知书，但是通知下来了，过了一个月了，还是没有任何执行，就没下文了。</t>
    <phoneticPr fontId="4" type="noConversion"/>
  </si>
  <si>
    <t xml:space="preserve">http://www.mala.cn/thread-14897469-1-1.html
</t>
    <phoneticPr fontId="4" type="noConversion"/>
  </si>
  <si>
    <t>网友反映金马东源城二期半夜施工影响居民休息</t>
    <phoneticPr fontId="4" type="noConversion"/>
  </si>
  <si>
    <t>杨杨杨语晨</t>
    <phoneticPr fontId="4" type="noConversion"/>
  </si>
  <si>
    <t>这金马东源城二期工程每天凌晨四点不到外面的工地各种敲打声已经吵了一个多小时了，根本没法让人休息@环保督查组 如果你们连这点都发现不了，简直是自己的失职@环保督查处</t>
    <phoneticPr fontId="4" type="noConversion"/>
  </si>
  <si>
    <t>http://weibo.com/5114627216/FimT773JD</t>
    <phoneticPr fontId="4" type="noConversion"/>
  </si>
  <si>
    <t>网友反映成都理工大学中某废弃职工宿舍脏乱差</t>
    <phoneticPr fontId="4" type="noConversion"/>
  </si>
  <si>
    <t>三哥7</t>
    <phoneticPr fontId="4" type="noConversion"/>
  </si>
  <si>
    <t>垃圾污染</t>
  </si>
  <si>
    <t>近日，受朋友之邀到其位于成都理工大学内的家做客，折腾好半天才找到。原来是一个没有拆除的老旧院落。据说是德阳东方汽轮机厂的职工宿舍，由于征地拆迁时未与住户谈妥赔偿事宜，拖延至今。现在是没有单位和人员管理的被人遗忘的角落。院内存在以下四个主要问题：一是生活垃圾无人清理，倒在院外一个土堆旁，蚊蝇乱飞，臭气熏天；二是生活污水直排，下水道经常堵塞，还有一个举世难见的旱厕，已经脏得无法形容，居民苦不堪言；三是院内个别住户（或租户）散养鸡鸭，院内到处是粪便之类的污物，令人不忍下脚；四是噪声污染严重，院内养了不少公鸡，凌晨3、4点钟就打鸣，一直到天亮，严重影响其他居民睡眠，还曾因此吵架。总之，此三不管的地方只能用脏乱差、矮穷丑来形容了。朋友也是有苦难言，欲搬不能！希望有关部门加强管理和投入，尽快解决上述问题。要是被国务院环保督察组知道了，后果不堪设想！</t>
    <phoneticPr fontId="4" type="noConversion"/>
  </si>
  <si>
    <t xml:space="preserve">http://www.mala.cn/thread-14902048-1-1.html
</t>
    <phoneticPr fontId="4" type="noConversion"/>
  </si>
  <si>
    <t>网友反映锦逸路93号旁华泰汽车每天放音乐严重扰民</t>
    <phoneticPr fontId="4" type="noConversion"/>
  </si>
  <si>
    <t>谆那个谆</t>
    <phoneticPr fontId="4" type="noConversion"/>
  </si>
  <si>
    <t>锦江区锦逸路93号旁边华泰汽车每天音响音乐从早上开始一直放，已经影响到了周围群众，特别是中午，形成噪音，望有关部门能够去调查一下@锦江环保</t>
    <phoneticPr fontId="4" type="noConversion"/>
  </si>
  <si>
    <t>http://weibo.com/1951034522/FiqsU8TYr</t>
    <phoneticPr fontId="4" type="noConversion"/>
  </si>
  <si>
    <t>网友反映第二人民医院附近工地夜晚施工扰民</t>
    <phoneticPr fontId="4" type="noConversion"/>
  </si>
  <si>
    <t>enhaoya</t>
    <phoneticPr fontId="4" type="noConversion"/>
  </si>
  <si>
    <t xml:space="preserve">这么晚了还在施工吗？@成都环保 </t>
    <phoneticPr fontId="4" type="noConversion"/>
  </si>
  <si>
    <t>http://weibo.com/2954663543/FikTT8ngU</t>
    <phoneticPr fontId="4" type="noConversion"/>
  </si>
  <si>
    <t>网友反映橡树林北院的停车场改建火锅店</t>
    <phoneticPr fontId="4" type="noConversion"/>
  </si>
  <si>
    <t>夏日麽麽匠</t>
    <phoneticPr fontId="4" type="noConversion"/>
  </si>
  <si>
    <t>油烟污染</t>
  </si>
  <si>
    <t>#中央环保督察#好好的一个小区，负一楼停车场本来规划了一部分做菜市，现在要开火锅店。停车场开火锅店，真是活久见！业主都在打电话投诉相关部门，希望能尽快得到解决。投诉内容如图@环保部发布 @成都环保 ​​​​</t>
    <phoneticPr fontId="4" type="noConversion"/>
  </si>
  <si>
    <t>网友反映居住地附近的垃圾场臭气熏天（原帖已删）</t>
    <phoneticPr fontId="4" type="noConversion"/>
  </si>
  <si>
    <t>cc的小胖仔</t>
    <phoneticPr fontId="4" type="noConversion"/>
  </si>
  <si>
    <t>为什么要在住人的旁边建垃圾场？是要让这个味道伴随这里居住的人吃饭睡觉？不觉得恶心吗？就是这样环保环境的吗？@都江堰市文明办微博 @都江堰环保_713 http://t.cn/RJqeOW5</t>
    <phoneticPr fontId="4" type="noConversion"/>
  </si>
  <si>
    <t>http://weibo.com/2187297447/FiyxbDRIl</t>
    <phoneticPr fontId="4" type="noConversion"/>
  </si>
  <si>
    <t>http://weibo.com/1456427211/Fiz04hNtv</t>
    <phoneticPr fontId="4" type="noConversion"/>
  </si>
  <si>
    <t>网友反映千禧河畔门口因商贩摆摊导致卫生环境很差</t>
    <phoneticPr fontId="4" type="noConversion"/>
  </si>
  <si>
    <t>老K-微博</t>
    <phoneticPr fontId="4" type="noConversion"/>
  </si>
  <si>
    <t>位于公平街道江安路千禧河畔C区大门口流动商贩摆摊设点叫卖严重，致千禧河畔C区大门口车流拥堵，居民出入困难，小区周边环境卫生影响严重，经多方投诉举报无果，公平街办管理人员和小商贩打成一片，来看一下就骑车离开，根本没有管理和疏导，至使在小区门口摆摊设点叫卖越来越多，越来越混乱，请问温江城市管理执法局管不管？请问温江环保部门治理不治理？请问温江市政监督不监督我们的执法部门的秉公执法？</t>
    <phoneticPr fontId="4" type="noConversion"/>
  </si>
  <si>
    <t>http://weibo.com/1788636942/FisNBiSwi</t>
    <phoneticPr fontId="4" type="noConversion"/>
  </si>
  <si>
    <t>网友反映小区内垃圾堆积成山臭气熏天</t>
    <phoneticPr fontId="4" type="noConversion"/>
  </si>
  <si>
    <t>客属后人</t>
    <phoneticPr fontId="4" type="noConversion"/>
  </si>
  <si>
    <t>半过多月以来，中央在成都环保督察，结果小区内的建筑垃圾堆积成山，经过雨水和高温，臭气熏天、蚊虫苍蝇乱飞、老鼠乱窜。找物管，说因为有环保督察，才出现这样的问题。这反映出几个问题来：垃圾分类任重道远；垃圾处置问题还多；城市环境治理，办法不多。</t>
    <phoneticPr fontId="4" type="noConversion"/>
  </si>
  <si>
    <t>http://weibo.com/1300877393/Fiscz049J</t>
    <phoneticPr fontId="4" type="noConversion"/>
  </si>
  <si>
    <t>网友反映环保督察组的举报电话打不通</t>
    <phoneticPr fontId="4" type="noConversion"/>
  </si>
  <si>
    <t>郁香雪</t>
    <phoneticPr fontId="4" type="noConversion"/>
  </si>
  <si>
    <t>其他问题</t>
  </si>
  <si>
    <t>督查组在成都公布的举报电话完全打不通，真正对环境有污染的完全没法举报，请问，你们是在忽悠小老百姓吗？@环保部发布 @华西都市报微新闻 @成都商报 @成都环保 @新浪环保 ​​​​</t>
    <phoneticPr fontId="4" type="noConversion"/>
  </si>
  <si>
    <t>http://weibo.com/1657466985/Fiuvf8e6k</t>
    <phoneticPr fontId="4" type="noConversion"/>
  </si>
  <si>
    <t>网友反映高新区疑似有工厂再夜间排放废气</t>
    <phoneticPr fontId="4" type="noConversion"/>
  </si>
  <si>
    <t>小凳子先生</t>
    <phoneticPr fontId="4" type="noConversion"/>
  </si>
  <si>
    <t>百度贴吧</t>
    <phoneticPr fontId="4" type="noConversion"/>
  </si>
  <si>
    <t>罗西以西到了晚上能闻到工厂排放的烟味，听重的，现在环保查的严，是不是到了晚上就使劲排。我要出去转转到底是哪个工厂排的，取证据去环保局举报，有和我一起的吗</t>
    <phoneticPr fontId="4" type="noConversion"/>
  </si>
  <si>
    <t>http://tieba.baidu.com/p/5287260824</t>
    <phoneticPr fontId="4" type="noConversion"/>
  </si>
  <si>
    <t>网友反映保利香槟光华附近垃圾箱无人处理</t>
    <phoneticPr fontId="4" type="noConversion"/>
  </si>
  <si>
    <t>柳柳柳小树林</t>
    <phoneticPr fontId="4" type="noConversion"/>
  </si>
  <si>
    <t>这个哪个管@成都环保</t>
    <phoneticPr fontId="4" type="noConversion"/>
  </si>
  <si>
    <t>http://weibo.com/1763271897/FiwX3sqZa</t>
    <phoneticPr fontId="4" type="noConversion"/>
  </si>
  <si>
    <t>水污染</t>
  </si>
  <si>
    <t>扬尘污染</t>
  </si>
  <si>
    <t>人民网-地方领导人留言板</t>
    <phoneticPr fontId="4" type="noConversion"/>
  </si>
  <si>
    <t>其他污染</t>
  </si>
  <si>
    <t>企业排污</t>
  </si>
  <si>
    <t>网友反映新希望景观阁通宵施工严重扰民</t>
    <phoneticPr fontId="4" type="noConversion"/>
  </si>
  <si>
    <t>和小海豚讲的悄悄话</t>
    <phoneticPr fontId="4" type="noConversion"/>
  </si>
  <si>
    <t>新浪微博</t>
    <phoneticPr fontId="4" type="noConversion"/>
  </si>
  <si>
    <t xml:space="preserve">这喇叭不能鸣的时代，不知道谁给了新希望景观阁通宵施工的权利，奶完孩子4个小时无法入睡，邻居多次投诉无果，请考虑喂奶妈妈们的处境！本来睡眠就少得可怜见缝插针，这样如何保证基本的生活？？？@成都第四城 @成都环保 @马伊琍 @成都市政府门户网站 @成都发布 @微成都 </t>
    <phoneticPr fontId="4" type="noConversion"/>
  </si>
  <si>
    <t>http://weibo.com/6012278124/FiHR4Ch8e</t>
    <phoneticPr fontId="4" type="noConversion"/>
  </si>
  <si>
    <t>网友反映肖二南巷油污满地臭气熏天</t>
    <phoneticPr fontId="4" type="noConversion"/>
  </si>
  <si>
    <t>CatchEyeR--</t>
    <phoneticPr fontId="4" type="noConversion"/>
  </si>
  <si>
    <t>有没有人管？恶臭冲天 ​​​​</t>
    <phoneticPr fontId="4" type="noConversion"/>
  </si>
  <si>
    <t>http://weibo.com/3382691784/FiIO3BEUx</t>
    <phoneticPr fontId="4" type="noConversion"/>
  </si>
  <si>
    <t>网友反映清溪雅筑小区八栋门口的化粪池溢出</t>
    <phoneticPr fontId="4" type="noConversion"/>
  </si>
  <si>
    <t>迷离今生苦楝花开</t>
    <phoneticPr fontId="4" type="noConversion"/>
  </si>
  <si>
    <t>青羊区光华大道清溪雅筑小区八栋门口的化粪池，一遇到下大雨就大粪到处跑，臭气熏天，人畜不得近身，今年一共溢出来三次了，回回都是雨停了冲洗路面了事。治标不治本，到底什么时候才能有所改善？到底什么时候清溪雅筑居民才能摆脱下雨天住粪坑的悲剧命运？！！！@成都这点事  @成都发布  @成都环保  @直播成都  @成都城市管理  @成都发布</t>
    <phoneticPr fontId="4" type="noConversion"/>
  </si>
  <si>
    <t>http://weibo.com/2707539371/FiJMqlCNu</t>
    <phoneticPr fontId="4" type="noConversion"/>
  </si>
  <si>
    <t>网友反光华欣苑将建筑垃圾倾倒在路面</t>
    <phoneticPr fontId="4" type="noConversion"/>
  </si>
  <si>
    <t>空白信签</t>
    <phoneticPr fontId="4" type="noConversion"/>
  </si>
  <si>
    <t>光华欣苑在城市道路上倾倒装修垃圾一直得不到纠正。此处是五城区青羊新城的新开发地段，旁边的建筑工地都知道中央环保督查来了，停工且把裸露的土地用防尘网遮盖，唯独曾经反映过的此楼盘在路面倾倒垃圾死活不整改（见图），形成这么大的城市面源污染。用掩耳盗铃式的围挡把垃圾围起来，现在都快溢出围挡了，不见清运，不见查处，照此逻辑，是否每个小区涂干净，都把垃圾往公共路段丢弃，车辆都往马路人行道停放？属地管理部门是有什么依据允许将垃圾堆放到城市道路路面的？望回应整改！</t>
    <phoneticPr fontId="4" type="noConversion"/>
  </si>
  <si>
    <t>http://weibo.com/3178355220/FiR3o6H9I</t>
    <phoneticPr fontId="4" type="noConversion"/>
  </si>
  <si>
    <t>网友反映青羊区垃圾站凌晨工作影响居民休息</t>
    <phoneticPr fontId="4" type="noConversion"/>
  </si>
  <si>
    <t xml:space="preserve">坑坑滴妹妹不爱吃东西 </t>
    <phoneticPr fontId="4" type="noConversion"/>
  </si>
  <si>
    <t xml:space="preserve">凌晨两点，一个四周都是居民区的垃圾处理站，青羊区城西固体废弃物处理站的员工还在辛勤工作，为他们点个赞！！！长期凌晨工作，考虑过周围群众需要休息么？！环保督查来了这么久，难道就没人反应过这个垃圾站的问题么？！夏天恶臭满天，半夜巨响不断，真不知道这样一个垃圾处理站怎么可以建在一个全是居民区的中间，建在一个小学的对面！！！ </t>
    <phoneticPr fontId="4" type="noConversion"/>
  </si>
  <si>
    <t>http://weibo.com/6128529525/FiO4bfZ9l</t>
    <phoneticPr fontId="4" type="noConversion"/>
  </si>
  <si>
    <t>网友反映鹤翔大道一餐馆夜间扰民（原贴已删）</t>
    <phoneticPr fontId="4" type="noConversion"/>
  </si>
  <si>
    <t>七七77201</t>
    <phoneticPr fontId="4" type="noConversion"/>
  </si>
  <si>
    <t>[噪声扰民]大邑县鹤翔大道一家名为“大喜悦”的餐馆夜间扰民，17年五六月就开始夜间唱歌，注意，这是高考期间！！！警察也来了好多次，也有人当面说，但屡教不改啊！！八月二十五号又开始唱歌，严重影响了周围居民生活质量，并且这段时间高三学生还在读书，周围也居住了不少</t>
    <phoneticPr fontId="4" type="noConversion"/>
  </si>
  <si>
    <t>http://weibo.com/5663739525/FiMid5GQR</t>
    <phoneticPr fontId="4" type="noConversion"/>
  </si>
  <si>
    <t>网友吐槽此次环保检查是为了让资本家得利</t>
    <phoneticPr fontId="4" type="noConversion"/>
  </si>
  <si>
    <t>小小芮公主</t>
    <phoneticPr fontId="4" type="noConversion"/>
  </si>
  <si>
    <t>坐等这次环保革命后的结果 一大泼关门倒闭的工厂 一大泼失业人员 一大泼下岗工人 打着维护人民群众利益的旗帜 就想看看政府让哪批资本家得利 又有哪些资本家的新型企业来替代～ http://t.cn/R2WxuoH成都</t>
    <phoneticPr fontId="4" type="noConversion"/>
  </si>
  <si>
    <t>http://weibo.com/2893612013/Fj1Dr8Nzl</t>
    <phoneticPr fontId="4" type="noConversion"/>
  </si>
  <si>
    <t>网友反映马鞍东路小区脏乱差</t>
    <phoneticPr fontId="4" type="noConversion"/>
  </si>
  <si>
    <t>____汐_</t>
    <phoneticPr fontId="4" type="noConversion"/>
  </si>
  <si>
    <t>成都市一环内的马鞍东路小区，脏乱差，楼道有时候甚至两三个月也没人扫。没有垃圾桶垃圾无处安放。乱停乱放严重，甚至有几次推个婴儿车都走不了。树枝低的我走路都要弯腰。@成都环保 @成都城市管理 @成都服务</t>
    <phoneticPr fontId="4" type="noConversion"/>
  </si>
  <si>
    <t>http://weibo.com/2482130337/FiTqLjjaa</t>
    <phoneticPr fontId="4" type="noConversion"/>
  </si>
  <si>
    <t>网友反映甘泉村某路段杂草重生</t>
    <phoneticPr fontId="4" type="noConversion"/>
  </si>
  <si>
    <t>小_烨子</t>
    <phoneticPr fontId="4" type="noConversion"/>
  </si>
  <si>
    <t xml:space="preserve">我就想知道 道路两边的草何时可以清理，
@崇州服务 @崇州环保 @崇州农村发展局 @崇州农村发展局 @崇州市综合行政执法局 </t>
    <phoneticPr fontId="4" type="noConversion"/>
  </si>
  <si>
    <t>http://weibo.com/1881285103/FiQmPl2rk</t>
    <phoneticPr fontId="4" type="noConversion"/>
  </si>
  <si>
    <t>网友反映大邑县显明水泥厂排放废气</t>
    <phoneticPr fontId="4" type="noConversion"/>
  </si>
  <si>
    <t>小清腥妹子儿</t>
    <phoneticPr fontId="4" type="noConversion"/>
  </si>
  <si>
    <t>早上八点过大邑县显明水泥烟囱就这样冒，天都秋黑了，环保不是抓的严吗？@成都环保</t>
    <phoneticPr fontId="4" type="noConversion"/>
  </si>
  <si>
    <t>http://weibo.com/2661645264/FiQtPsEIv</t>
    <phoneticPr fontId="4" type="noConversion"/>
  </si>
  <si>
    <t>网友反映有人在餐馆门口乱丢垃圾</t>
    <phoneticPr fontId="4" type="noConversion"/>
  </si>
  <si>
    <t>斗鱼地摊哥</t>
    <phoneticPr fontId="4" type="noConversion"/>
  </si>
  <si>
    <t>现在大力宣传环保 新津回收餐饮垃圾的就是这样环保的？？这些生活垃圾又不是我们店铺扔的，你凭什么扔在我们店铺门口，虽然这个桶是我们的，但是我不可能24小时把它守到嘛，有人要扔垃圾，我有啥子办法？你们在不经过任何通知和沟通的情况下，就往我们店铺门口扔？？素质呢？</t>
    <phoneticPr fontId="4" type="noConversion"/>
  </si>
  <si>
    <t>http://weibo.com/5042226987/FiRGHlOsm</t>
    <phoneticPr fontId="4" type="noConversion"/>
  </si>
  <si>
    <t>网友反映科华南路、府城大道车辆噪音太大</t>
    <phoneticPr fontId="4" type="noConversion"/>
  </si>
  <si>
    <t>子归的美美生活</t>
    <phoneticPr fontId="4" type="noConversion"/>
  </si>
  <si>
    <t>科华南路、府城大道车流量太大、货车太多，一个晚上大车小车、富二代飙车不断，坑死人了！[衰]噪音扰民太严重，老爸老妈天天抱怨没法休息。[泪]正在成都督查的环保工作小组能为民办点实事，督促成都环保部门尽快整治嘛？ http://t.cn/RyhTWRm成都·天府…</t>
    <phoneticPr fontId="4" type="noConversion"/>
  </si>
  <si>
    <t>http://weibo.com/1907177383/FiU1njdhy</t>
    <phoneticPr fontId="4" type="noConversion"/>
  </si>
  <si>
    <t>网友反映东湖公园北门旁河流被污染</t>
    <phoneticPr fontId="4" type="noConversion"/>
  </si>
  <si>
    <t>一把胡子啦</t>
    <phoneticPr fontId="4" type="noConversion"/>
  </si>
  <si>
    <t>路过此地，看到这让人痛心，坐标东湖公园北门旁@成都环保 @成都发布 @微成都 @成都市政府门户网站 @成都水务 http://t.cn/RCulKfx一把胡子啦…</t>
    <phoneticPr fontId="4" type="noConversion"/>
  </si>
  <si>
    <t>http://weibo.com/1634831267/FiUyRnu89</t>
    <phoneticPr fontId="4" type="noConversion"/>
  </si>
  <si>
    <t>网友反映简阳三星中学附近河流遭到污染（原贴已删）</t>
    <phoneticPr fontId="4" type="noConversion"/>
  </si>
  <si>
    <t>钟玲玲na</t>
    <phoneticPr fontId="4" type="noConversion"/>
  </si>
  <si>
    <t>我是一名高中生，我今天发表这微博，是因为我实在看不下去了。我现在的位置是简阳三星中学，在这里我丝毫看不出你们有关于环保的措施。垃圾，废水，以及乱排放污水全部往河里倒。希望有关部门能够解决这个问题@简阳资讯 @今日简阳 @简阳论坛微博 @成都环保 @成都服务 @微成都</t>
    <phoneticPr fontId="4" type="noConversion"/>
  </si>
  <si>
    <t>http://weibo.com/6064832270/FiTmbDMmK</t>
    <phoneticPr fontId="4" type="noConversion"/>
  </si>
  <si>
    <t>网友吐槽此次环保检查太过粗暴</t>
    <phoneticPr fontId="4" type="noConversion"/>
  </si>
  <si>
    <t>房木多</t>
  </si>
  <si>
    <t>成都人民政府，你们行事真粗暴。我哥哥武侯区的车间，今晚被你们贴了封条不准开工（环保），问题是你们引流一下，到底哪里可以啊，现在是哪里都不可以。大家老百姓来政府领救济还是去书记家吃饭？ 能不能疏导一下？ @成都发布 @成都服务 @成都市政府门户网站 @成都环保</t>
    <phoneticPr fontId="4" type="noConversion"/>
  </si>
  <si>
    <t>http://weibo.com/2881549330/FiVC0twZI</t>
    <phoneticPr fontId="4" type="noConversion"/>
  </si>
  <si>
    <t>网友反映朗诗未来家附近一工地半夜施工扰民</t>
    <phoneticPr fontId="4" type="noConversion"/>
  </si>
  <si>
    <t>小花AND文章</t>
  </si>
  <si>
    <t>朗诗未来家一工地每天晚上如此大的噪音，请问@成都同城会 @成都这点事 @成都建设 @成都环保 可不可以报警哦，实在受不了了，明天还得“搬砖”， 有没有哪个部门管一下哦，噪音严重超标，活不下去了[泪][泪][泪][泪][泪]，求助 http://t.cn/Ro89vCn成都·朗诗... http://t.cn</t>
    <phoneticPr fontId="4" type="noConversion"/>
  </si>
  <si>
    <t>http://weibo.com/5608592484/Fj6Qi8J59</t>
    <phoneticPr fontId="4" type="noConversion"/>
  </si>
  <si>
    <t>网友发文表示足球场并不存在光污染</t>
    <phoneticPr fontId="4" type="noConversion"/>
  </si>
  <si>
    <t>糯米的汤圆</t>
    <phoneticPr fontId="4" type="noConversion"/>
  </si>
  <si>
    <t>成都环保督查，足球场关门，说的光污染。请问足球场有什么光污染？球场都要拆掉。还说啥子全民健身，这样下去搞锤子啊？虽然我晓得你们也不会回复，但我还是想按特一下@成都商报 @成都发布 @成都市政府门户网站 @李伯清 ​​​​</t>
    <phoneticPr fontId="4" type="noConversion"/>
  </si>
  <si>
    <t>http://weibo.com/2753624711/Fjdp73AnR</t>
    <phoneticPr fontId="4" type="noConversion"/>
  </si>
  <si>
    <t>网友反映合能珍宝琥珀二期住户受到广场舞噪音影响</t>
    <phoneticPr fontId="4" type="noConversion"/>
  </si>
  <si>
    <t>领导你好 我是温江区花土路合能珍宝琥珀二期的住户 今天我主要是说一下我们小区内9栋下面跳广场舞的大妈 我们上班主要是夜班 回到家中都已经是早上6点了 就想安稳的睡一觉 但每天早上8点左右 那些大妈就在那里跳广场舞 音乐声很大 我们根本就不能休息好 我也听邻居们说了 街道办都来协调过 但没有效果 现在几天音乐声比以前还要大  大妈锻炼身体我们不反对 但影响休息就有点过了 希望领导们重视一下 谢谢你们</t>
    <phoneticPr fontId="4" type="noConversion"/>
  </si>
  <si>
    <t>http://liuyan.people.com.cn/threads/content?tid=4716569</t>
    <phoneticPr fontId="4" type="noConversion"/>
  </si>
  <si>
    <t>网友反映长富花园小区一印刷公司噪音扰民</t>
    <phoneticPr fontId="4" type="noConversion"/>
  </si>
  <si>
    <t>匿名网友</t>
    <phoneticPr fontId="4" type="noConversion"/>
  </si>
  <si>
    <t>人民网-地方领导人留言板</t>
    <phoneticPr fontId="4" type="noConversion"/>
  </si>
  <si>
    <t>青羊区上南大街2号长富花园小区内有一家四川永先数码印刷有限公司，产生的噪声和气味长期影响小区居民生活，请有关部门及时处理。</t>
    <phoneticPr fontId="4" type="noConversion"/>
  </si>
  <si>
    <t>http://liuyan.people.com.cn/threads/content?tid=4716880</t>
    <phoneticPr fontId="4" type="noConversion"/>
  </si>
  <si>
    <t>网友反映紫檀山小区某住户违规养狗扰民</t>
    <phoneticPr fontId="4" type="noConversion"/>
  </si>
  <si>
    <t>温江区万春镇紫檀山小区17栋5单元102住户违规养狗，每天早上六点多，晚上十一二点风风雨无阻、雷打不动的不停的嚎叫，让人无法正常休息，导致神经衰弱，影响周边15栋，17栋，19栋住户，天天如此狗叫声扰民，向物管反应了多次没人管，政府和物管难道连违规养狗，噪音扰民这点事都管不了，处理不了吗？希望相关部门务实为民，还静于民。谢谢！</t>
    <phoneticPr fontId="4" type="noConversion"/>
  </si>
  <si>
    <t>http://liuyan.people.com.cn/threads/content?tid=4717037</t>
    <phoneticPr fontId="4" type="noConversion"/>
  </si>
  <si>
    <t>网友反映麓山大道噪音问题严重</t>
    <phoneticPr fontId="4" type="noConversion"/>
  </si>
  <si>
    <t>你好，我家是麓山国际云曦台，噪音比较大，影响到日常生活，晚上睡觉必须关窗，关窗后还是有很大的噪音
1、麓山大道噪音主要是货车、运渣车，小汽车还可接受，是否可以进一步限制货车速度，或者建隔音墙。 我看锦江大桥上建了隔音墙，我们一样隔得很近。
2、规划的成都五环路，时速太快，我们云曦台，离路坎才20-30米，远远不足70米的红线。一定要走下穿。从成自泸高速到天府大道这一段，是不是都会修下穿，方案是什么样子的
请政府理解，麓山大道两边设计之初不是作为主干道，沿路有半山爱马仕、恒大、滨江、麓山、东林、麓岭汇、中德麓府小区，离路坎基本都是20-30米，还有发展起来的实外中学、国际基金小镇，噪音已经严重影响生活。 如果处理不好，现在的剑南大道就是例子，到时导致民愤，还影响城市通行，两败俱伤</t>
    <phoneticPr fontId="4" type="noConversion"/>
  </si>
  <si>
    <t>http://liuyan.people.com.cn/threads/content?tid=4716863</t>
    <phoneticPr fontId="4" type="noConversion"/>
  </si>
  <si>
    <t>网友反映红光镇街道臭气熏天，污水遍地（原贴已删）</t>
    <phoneticPr fontId="4" type="noConversion"/>
  </si>
  <si>
    <t>岂敢拿一破轮</t>
    <phoneticPr fontId="4" type="noConversion"/>
  </si>
  <si>
    <t>新浪微博</t>
    <phoneticPr fontId="4" type="noConversion"/>
  </si>
  <si>
    <t>环保运动轰轰烈烈。然，郫县红光镇街道臭气熏天，污水遍地，对居民生活影响极大，何谈环保？@成都环保 http://t.cn/RXzVN74成都·正成·…</t>
    <phoneticPr fontId="4" type="noConversion"/>
  </si>
  <si>
    <t>http://weibo.com/5635512140/Fjk1gbCNq</t>
    <phoneticPr fontId="4" type="noConversion"/>
  </si>
  <si>
    <t>网友反映一品CG半夜施工严重扰民</t>
    <phoneticPr fontId="4" type="noConversion"/>
  </si>
  <si>
    <t>咻咻咻咻_-</t>
    <phoneticPr fontId="4" type="noConversion"/>
  </si>
  <si>
    <t>新浪微博</t>
    <phoneticPr fontId="4" type="noConversion"/>
  </si>
  <si>
    <t>天府三街附近的一品CG每天晚上12点以后半夜施工，运渣车声音巨大严重扰民！[怒][怒][怒]@高新城管环保  @成都环保  @成都服务  @成都高新  @成都城市管理 ​​​​</t>
    <phoneticPr fontId="4" type="noConversion"/>
  </si>
  <si>
    <t>http://weibo.com/2469402002/FjoUOmrnW</t>
    <phoneticPr fontId="4" type="noConversion"/>
  </si>
  <si>
    <t>网友反映浣花小学临近开学才装修完毕，怕孩子吸甲醛得病</t>
    <phoneticPr fontId="4" type="noConversion"/>
  </si>
  <si>
    <t>我不平6354197229</t>
    <phoneticPr fontId="4" type="noConversion"/>
  </si>
  <si>
    <t>浣花小学原来是定于七月份开始装修，不知什么原因拖到八月二十四日才开始装修粉刷。现在开学了，要我们的孩子就这样在这样甲醛严重环境中上课。我们这些孩子都才十岁左右。免疫力都还不強，最容易受污染得病。现在市政府正在严厉重手整治环保中央视查组也正在成都视查整治环保问题。求大家救救孩子们。</t>
    <phoneticPr fontId="4" type="noConversion"/>
  </si>
  <si>
    <t>http://weibo.com/6354197229/FjsiIECxj</t>
    <phoneticPr fontId="4" type="noConversion"/>
  </si>
  <si>
    <t>网友反映清晨东坡休闲广场有人“铲陀螺”扰民</t>
    <phoneticPr fontId="4" type="noConversion"/>
  </si>
  <si>
    <t>书记您好，在您百忙之中叨扰，抱歉！家住成都市青羊区青羊大道99号，一街之隔（30米），是“东坡休闲广场”，每天清晨8点过，“铲陀螺”、“打响绳”声此起彼伏，所产生的噪音污染实在不能忍受，一到早上八点，楼下面一群人（少则三五个，多则几十个）就开始赤身裸背“铲陀螺”，一个陀螺比一个大，一声比一声响，家中孩子周末都不能睡个好觉，家中老人几次欲有过激行为，都被我们夫妻俩制止了。据我所知，很多居民都反映过此问题，至今仍没有得到解决处理，《四川省环境保护条例（修订草案）》规定，明确在居民楼周围200米范围内，禁止从事产生噪音和振动污染的生产、娱乐、集会等相关活动。”  违反规定者，将由县级以上地方人民政府城市管理综合执法部门责令改正，予以警告；拒不改正的，对个人处200元以上2000元以下罚款，对单位处1万元以上3万元以下罚款。
     人民公园前几年那么大的噪音污染都治理好了，为什么十几个铲陀螺的却没人管，6月底给成都市写过信，相关部门回了一个电话，说他们也无能为力，管不了！！！再无下文！美丽繁荣的成都不应该是这样的!不敢奢望书记能够看到此信，听听群众声音，但求相关部门不要互相推诿！感谢！</t>
    <phoneticPr fontId="4" type="noConversion"/>
  </si>
  <si>
    <t>http://liuyan.people.com.cn/threads/content?tid=4719264</t>
    <phoneticPr fontId="4" type="noConversion"/>
  </si>
  <si>
    <t>网友反映淮口沱江大桥黑烟滚滚</t>
    <phoneticPr fontId="4" type="noConversion"/>
  </si>
  <si>
    <t>天使与魔鬼就一步</t>
    <phoneticPr fontId="4" type="noConversion"/>
  </si>
  <si>
    <t xml:space="preserve">这个烟熏的，昏天黑地，暗无天日@成都环保 @金堂这点事 @成都曝新鲜 @成都热点播报 </t>
    <phoneticPr fontId="4" type="noConversion"/>
  </si>
  <si>
    <t>http://weibo.com/5564943334/FjtVqpI3g</t>
    <phoneticPr fontId="4" type="noConversion"/>
  </si>
  <si>
    <t>网友反映凤凰山机场的直升机低空飞行噪音严重扰民</t>
    <phoneticPr fontId="4" type="noConversion"/>
  </si>
  <si>
    <t>一个馍馍缺角角</t>
    <phoneticPr fontId="4" type="noConversion"/>
  </si>
  <si>
    <t>新浪微博</t>
    <phoneticPr fontId="4" type="noConversion"/>
  </si>
  <si>
    <t>听说最近严查环保，那请问飞机噪音污染算不算环境污染？现在是23点03分五块石片区一直笼罩在一声声噪音之中，凤凰山机场的直升机一直在居民楼上空低空盘旋，每天如此，白天飞，晚上飞，噪音污染！！！严重扰民！！！@成都环保 @成都环保 @成都环保 @成都环保 @成都环保 @成都环保</t>
    <phoneticPr fontId="4" type="noConversion"/>
  </si>
  <si>
    <t>http://weibo.com/3169164703/FjxOYxf91</t>
    <phoneticPr fontId="4" type="noConversion"/>
  </si>
  <si>
    <t>网友反映武成大街38号某小区堆满垃圾臭气熏天</t>
    <phoneticPr fontId="4" type="noConversion"/>
  </si>
  <si>
    <t>Cc陈小妖</t>
    <phoneticPr fontId="4" type="noConversion"/>
  </si>
  <si>
    <t>锦江区武成大街38号，小区垃圾快堆到路面上了，垃圾水已经流到路面上了。并且臭气熏天！@成都环保</t>
    <phoneticPr fontId="4" type="noConversion"/>
  </si>
  <si>
    <t>http://weibo.com/3960990438/FjvnHnihu</t>
    <phoneticPr fontId="4" type="noConversion"/>
  </si>
  <si>
    <t>网友反映德坤海地亚小区内垃圾堆积如山</t>
    <phoneticPr fontId="4" type="noConversion"/>
  </si>
  <si>
    <t>滑稽的五颜六色</t>
    <phoneticPr fontId="4" type="noConversion"/>
  </si>
  <si>
    <t>说该你们管啊？那就管一哈三，小半年了 @澎湃新闻 @成都环保</t>
    <phoneticPr fontId="4" type="noConversion"/>
  </si>
  <si>
    <t>http://weibo.com/1758283503/FjxhTgyQk</t>
    <phoneticPr fontId="4" type="noConversion"/>
  </si>
  <si>
    <t>网友反映世茂城四期附近小区垃圾站影响业主生活</t>
    <phoneticPr fontId="4" type="noConversion"/>
  </si>
  <si>
    <t>您好，领导。我是龙泉驿区天鹅西湖南路6号世茂城四期东区的一名业主，附近小区融创天府逸家把垃圾站点建在紧临我们小区，每天早晨5:30开始清运垃圾持续一个半小时还多，垃圾车的噪音很大，整个小区每天都是垃圾的刺鼻的味道，小区不下一百个婴儿，简直让我们无法生活，做家长的更是恐惧。希望领导为我们做主，让他们将垃圾点移到不影响他人生活的地方。</t>
    <phoneticPr fontId="4" type="noConversion"/>
  </si>
  <si>
    <t>http://liuyan.people.com.cn/threads/content?tid=4719705</t>
    <phoneticPr fontId="4" type="noConversion"/>
  </si>
  <si>
    <t>网友反映蜀龙路口的壳牌加油站用喇叭广播产生噪音污染</t>
    <phoneticPr fontId="4" type="noConversion"/>
  </si>
  <si>
    <t>萨拉巴龙</t>
    <phoneticPr fontId="4" type="noConversion"/>
  </si>
  <si>
    <t>没见过这样的加油站，每一个车加完油，这家位于蜀龙路口紧挨人民的公园住宅小区的壳牌加油站，都会用大喇叭广播：xxx号枪，加油xx元。完全没有必要的噪声污染。</t>
    <phoneticPr fontId="4" type="noConversion"/>
  </si>
  <si>
    <t>http://weibo.com/2931297745/FjCrSyPm7</t>
    <phoneticPr fontId="4" type="noConversion"/>
  </si>
  <si>
    <t>网友反映镗巴街与龙王庙正街交界处某餐馆飘出异味</t>
    <phoneticPr fontId="4" type="noConversion"/>
  </si>
  <si>
    <t>匿名网友</t>
    <phoneticPr fontId="4" type="noConversion"/>
  </si>
  <si>
    <t>人民网-地方领导人留言板</t>
    <phoneticPr fontId="4" type="noConversion"/>
  </si>
  <si>
    <t>领导您好，成都市锦江区镗巴街与龙王庙正街交界处(铜井巷1号院临街那一面）小餐馆每天都会飘不同的味道飘来，而且闻着鼻子跟喉咙特别不舒服，这不是一次两次了，再加上一吹风，满屋子都是这个味儿，真的忍受不了，而且有一家还在小区里面搭建了一个违建，跟他们铺子通了。特别特别希望让他们把排风别往小区里面排啊，这味道真的受不了，我还住的五楼都受不了，更别说那些一二楼的了。</t>
    <phoneticPr fontId="4" type="noConversion"/>
  </si>
  <si>
    <t>http://liuyan.people.com.cn/threads/content?tid=4719592</t>
    <phoneticPr fontId="4" type="noConversion"/>
  </si>
  <si>
    <t>网友反映少城路11号建材宾馆二楼OK厅噪音扰民</t>
    <phoneticPr fontId="4" type="noConversion"/>
  </si>
  <si>
    <t>少城路11号建材宾馆二楼OK厅超过夜晚12点后，其音乐，歌声大非常扰民，老人无法入睡。其原因系OK厅不作隔音或只简单用海绵堵塞一下，外墙完全裸露不作处理，既不美观更起不到隔音效果，每晚都要2点过钟扰民才稍好一点，太烦人。希望有关部门查处。</t>
    <phoneticPr fontId="4" type="noConversion"/>
  </si>
  <si>
    <t>http://liuyan.people.com.cn/threads/content?tid=4719612</t>
    <phoneticPr fontId="4" type="noConversion"/>
  </si>
  <si>
    <t>网友反映四川省冶金机械厂老职工宿舍区一公厕臭气熏天</t>
    <phoneticPr fontId="4" type="noConversion"/>
  </si>
  <si>
    <t>尊敬的領导：现反咉位于新都区宝光大道南段50号的四川省冶金机械厂老职工宿舍区三栋的公厕无人管理问题。此片区几栋宿舍始建于七十年代，尤其三栋建造于1973年，由于历史原因，每套房屋室內均未建有卫生间，居住在此附近的一家老大都需用这个公厕，涉及上百户。之前几十年来由四川省冶金机械厂后勤负责派 v专人定吋清理，也马马虎虎的过得去。由四川省冶金机械厂改制，后勤管理处于瘫痪状态，唯一的公厕无人打扫，排便池屎尿堆积如山，蛆虫满地，苍蝇滿天飞，离公厠不到十米的住户深受其害，公厕里臭气熏天，住户多次与厂后勤反映，却得不到答复。在而今建设文明成都，这里还有这么脏的公厕，与我們文明成都格格不入。我们不知找人投诉才能解决此问题，只好到此反映，盼望早日得到解决。我26日写了一帖子，上交审核不在了，沒办法只得重写。你们说：人民利益无小事。公厕虽说是小事，但它涉及到上百户男女老少拉撤的事却不小。</t>
    <phoneticPr fontId="4" type="noConversion"/>
  </si>
  <si>
    <t>http://liuyan.people.com.cn/threads/content?tid=4720029</t>
    <phoneticPr fontId="4" type="noConversion"/>
  </si>
  <si>
    <t>网友反映世茂城和天府逸家一垃圾房影响周围居民生活</t>
    <phoneticPr fontId="4" type="noConversion"/>
  </si>
  <si>
    <t>尊敬的范书记
        您好，冒昧的打扰您了，但是这个事情我相信也只有您能帮我们协调了，我们已经投诉到龙泉驿区但是区政府毫无反应和办法，所以我们别无他法只能求助于您。
  事件为：天鹅西湖南路世茂城4期东区和天府逸家商铺里面的一个大型垃圾中转站，那个垃圾房设置的及其不合理，位置也不合理垃圾房左右就是餐饮商铺，前后就是住宅楼，一个垃圾房要装2万人的垃圾可想而知是多么的恐怖，就因为这个垃圾房整个小区都充满了那恶臭的味道，晚上老人和孩子也不敢下楼散步了，在家里也不敢开窗户通风了，一个太平盛世的天下难道就因为一个垃圾堆而毁掉了么，治环保，保民生，促发展，我想这个是范书记您从政的初衷吧，我们希望能合理的规划垃圾处理站，让垃圾站远离我们美好的家园，如果找不到我很乐意为工作人员带路。</t>
    <phoneticPr fontId="4" type="noConversion"/>
  </si>
  <si>
    <t>http://liuyan.people.com.cn/threads/content?tid=4719867</t>
    <phoneticPr fontId="4" type="noConversion"/>
  </si>
  <si>
    <t>网友反映合能四季印象停车楼飞尘严重</t>
    <phoneticPr fontId="4" type="noConversion"/>
  </si>
  <si>
    <t>寂寞在扯淡V5</t>
    <phoneticPr fontId="4" type="noConversion"/>
  </si>
  <si>
    <t>你好，龙泉合能四季印象小区占用小区绿化修建停车位，小区停车楼反沙严重，飞尘很大 ​​​​</t>
    <phoneticPr fontId="4" type="noConversion"/>
  </si>
  <si>
    <t>http://weibo.com/1705481023/FjEHDhhip</t>
    <phoneticPr fontId="4" type="noConversion"/>
  </si>
  <si>
    <t>网友反映小区旁某部队起床和睡觉放歌影响居民休息</t>
    <phoneticPr fontId="4" type="noConversion"/>
  </si>
  <si>
    <t>师哥的天真珊瑚粉</t>
    <phoneticPr fontId="4" type="noConversion"/>
  </si>
  <si>
    <t>尊敬的解放军同志，对于你们的勤劳锻炼和早起学习，我们非常的敬佩，有你们在小区旁边，我们也感到非常的安全，但是你们每天早晨6点20就开始放起床歌，持续10分钟，每晚9点50就放入睡歌，持续十分钟，严重影响到小区居民的休息，是否可以改为其他的方式叫醒和收队！@成都环保</t>
    <phoneticPr fontId="4" type="noConversion"/>
  </si>
  <si>
    <t>http://weibo.com/1807824570/FjKbRhFGd</t>
    <phoneticPr fontId="4" type="noConversion"/>
  </si>
  <si>
    <t>网友反映都江堰蒲阳镇某工厂飞尘严重</t>
    <phoneticPr fontId="4" type="noConversion"/>
  </si>
  <si>
    <t>贤军达任72590</t>
    <phoneticPr fontId="4" type="noConversion"/>
  </si>
  <si>
    <t xml:space="preserve">这就是中央环保局在都江堰环保督查监督？？？？？？？[泪][泪][泪][泪][泪][泪][泪][泪][泪][泪][泪]这就是都江堰那个生活工作？？？？？ </t>
    <phoneticPr fontId="4" type="noConversion"/>
  </si>
  <si>
    <t>http://weibo.com/5180248504/FjHfU4BOK</t>
    <phoneticPr fontId="4" type="noConversion"/>
  </si>
  <si>
    <t>网友反映碧桂园夜间施工严重扰民</t>
    <phoneticPr fontId="4" type="noConversion"/>
  </si>
  <si>
    <t>醉寒江</t>
    <phoneticPr fontId="4" type="noConversion"/>
  </si>
  <si>
    <t>都十二点多了，碧桂园还在施工，噪音大的不得了，搞得附近的住户不能入眠，还偶尔有搅拌机打喇叭，这段时间环保查的严，你们这样做也太嚣张了吧！</t>
    <phoneticPr fontId="4" type="noConversion"/>
  </si>
  <si>
    <t xml:space="preserve">http://www.mala.cn/thread-14917284-1-1.html
</t>
    <phoneticPr fontId="4" type="noConversion"/>
  </si>
  <si>
    <t>网友反映合能四季印象小区占用小区绿化修建车位</t>
    <phoneticPr fontId="4" type="noConversion"/>
  </si>
  <si>
    <t>寂寞在扯淡V5</t>
    <phoneticPr fontId="4" type="noConversion"/>
  </si>
  <si>
    <t>新浪微博</t>
    <phoneticPr fontId="4" type="noConversion"/>
  </si>
  <si>
    <t xml:space="preserve"> 你好，开发商占用小区绿化率修建很多停车位，不知道当初是怎样拿到环评手续的？小区到处都是小孩，车位修了业主根本不可能要求停，强烈要求政府帮忙恢复绿化，谢谢 ​​​​</t>
    <phoneticPr fontId="4" type="noConversion"/>
  </si>
  <si>
    <t>http://weibo.com/1705481023/FjM5eDTXG</t>
    <phoneticPr fontId="4" type="noConversion"/>
  </si>
  <si>
    <t>网友反映双流九江垃圾发电站臭气熏天</t>
    <phoneticPr fontId="4" type="noConversion"/>
  </si>
  <si>
    <t>双流区九江垃圾发电站每天臭气熏天，老百姓每天生活在垃圾的臭气中，请问政府如何解决</t>
    <phoneticPr fontId="4" type="noConversion"/>
  </si>
  <si>
    <t>http://liuyan.people.com.cn/threads/content?tid=4722291</t>
    <phoneticPr fontId="4" type="noConversion"/>
  </si>
  <si>
    <t>网友反映五环路改造对橡树林华府小区业主会造成极大影响</t>
    <phoneticPr fontId="4" type="noConversion"/>
  </si>
  <si>
    <t>五环路改造现在处于第一次环评公示阶段，通过与环评单位处沟通了解，五环路路面会加宽到80米，车速由60码增加到100码。
      目前橡树林华府小区距离道路只有几米，如果按这个方案改造，改造后五环路道路就会紧邻小区，当前未改造情况下噪音已经严重超标到80多分贝，我们实在无法想象，按该方案改造后噪音会大到何种程度，我们也理解五环路改造对城市的积极意义，但是，按这个方案噪音实在太大，已经超过了我们的承受极限。
        恳请政府听取一些我们沿线小区业主的心声，我们建议五环路在小区这段采用全下穿方式，或者安装全封闭隔音墙。</t>
    <phoneticPr fontId="4" type="noConversion"/>
  </si>
  <si>
    <t>http://liuyan.people.com.cn/threads/content?tid=4722063</t>
    <phoneticPr fontId="4" type="noConversion"/>
  </si>
  <si>
    <t>网友反映武侯大道双楠段的居民每天受到大货车拉建渣的噪音</t>
    <phoneticPr fontId="4" type="noConversion"/>
  </si>
  <si>
    <t>家住武侯大道双楠段30号，近期，可是说天天不管白天黑夜隔壁都是大货车拉建渣的声音，还有敲墙啊，还有推土机好像，就在居民楼隔壁，整的灰尘扑扑，衣服都不敢晒，不是连汽车都不许鸣笛的吗？他们是怎么做到这么大张旗鼓的制造噪音的？家里还有一个月的宝宝，还要不要人活？麻烦领导尽快帮忙处理一下。。。</t>
    <phoneticPr fontId="4" type="noConversion"/>
  </si>
  <si>
    <t>http://liuyan.people.com.cn/threads/content?tid=4721528</t>
    <phoneticPr fontId="4" type="noConversion"/>
  </si>
  <si>
    <t>网友反映郫都和彭州等地方大气污染严重</t>
    <phoneticPr fontId="4" type="noConversion"/>
  </si>
  <si>
    <t>彭州，郫都区，这么快就憋不住了啊？@环保部发布  @四川环保  @成都环保  @中国环境新闻  @公众环境马军 ​​​​</t>
    <phoneticPr fontId="4" type="noConversion"/>
  </si>
  <si>
    <t>http://weibo.com/1420949471/Fk0Q9pGEF</t>
    <phoneticPr fontId="4" type="noConversion"/>
  </si>
  <si>
    <t>网友反映新都四义小区一工厂噪音污染连续几年不断</t>
    <phoneticPr fontId="4" type="noConversion"/>
  </si>
  <si>
    <t>百度知道</t>
    <phoneticPr fontId="4" type="noConversion"/>
  </si>
  <si>
    <t>新都四义小区七色光幼儿园的一家工厂噪音污染连续几年不断，请领导清理此类污染企业</t>
    <phoneticPr fontId="4" type="noConversion"/>
  </si>
  <si>
    <t>https://zhidao.baidu.com/question/1579779032698972100.html</t>
    <phoneticPr fontId="4" type="noConversion"/>
  </si>
  <si>
    <t>网友反映康复路上街某废旧公司宿舍堆满垃圾</t>
    <phoneticPr fontId="4" type="noConversion"/>
  </si>
  <si>
    <t>说好的半个月就撤走，说好的不会再发出恶臭，康复路上街，原来的废旧公司宿舍，这前后是没有什么住家户了，但是不代表搬完了，没人了，这样肆无忌惮的不顾及别人的生活环境，还有诚信吗？@都江堰市文明办微博 @都江堰环保_713</t>
    <phoneticPr fontId="4" type="noConversion"/>
  </si>
  <si>
    <t>http://weibo.com/2187297447/FjWvg4ihi</t>
    <phoneticPr fontId="4" type="noConversion"/>
  </si>
  <si>
    <t>网友反映中元节烧纸污染环境</t>
    <phoneticPr fontId="4" type="noConversion"/>
  </si>
  <si>
    <t>觉多嘛跌-凯丹</t>
    <phoneticPr fontId="4" type="noConversion"/>
  </si>
  <si>
    <t>焚烧污染</t>
  </si>
  <si>
    <t xml:space="preserve">这算不算污染环境？
如果算，请治理；
如果不算，为什么我经过的时候会咳嗽？
请治理，或者请解释。@环保部发布 @新浪环保 @成都环保 @四川环保 @成都市政府门户网站 @微成都 @成都高新 @成都发布 @法治成都 @成都城市管理 @成都市公安消防支队 </t>
    <phoneticPr fontId="4" type="noConversion"/>
  </si>
  <si>
    <t>http://weibo.com/1432443877/Fk8e1ETVh</t>
    <phoneticPr fontId="4" type="noConversion"/>
  </si>
  <si>
    <t>网友反映温江某铁厂凌晨排放刺鼻气体</t>
    <phoneticPr fontId="4" type="noConversion"/>
  </si>
  <si>
    <t>SCJMLSSWS_Rachel</t>
    <phoneticPr fontId="4" type="noConversion"/>
  </si>
  <si>
    <t>或许这时候大家还在做着美梦，而我又是在凌晨三、四点被一股刺鼻的胶臭味道从睡眠中臭醒，每天如此，真的受不了了，@温江环保 万分的无奈，今年查环保 ，哪些铁厂区看似白天停止了，但那些缺德、昧良心的人依旧在凌晨3、4点又继续操作生产着，空气被严重污染，@温江热线 试问我们的健康谁来买单？？？试问住宅小区周围怎能存在这种厂区？？？@金温江 在【温江友庆兰亭小区】外的大马路惠美花境门口一直往前走的右手边，要快到【红枫基地的那段路上】旁边一个看似不起眼的路边，@温江建设 依旧存在着一个铁厂，每天凌晨排放着刺鼻的胶臭味（类似烧轮胎那种臭味），@温江环保 简直可以令人窒息，严重影响我们的身体健康和睡眠。如果这个铁厂不搬离，我们整个小区以及小区外面未占房人们的健康将无法得到保障！！！这样的空气下令我们苦不堪言……@温江环保 望领导们予以重视，严惩这些人。谢谢[心]</t>
    <phoneticPr fontId="4" type="noConversion"/>
  </si>
  <si>
    <t>http://weibo.com/2087266253/FkbMfsj3W</t>
    <phoneticPr fontId="4" type="noConversion"/>
  </si>
  <si>
    <t>网友反映首创国际城小区业主长期遭受油烟影响</t>
    <phoneticPr fontId="4" type="noConversion"/>
  </si>
  <si>
    <t>尊敬的领导，希望您能在百忙之中关心一下我们老百姓的民生问题。我是成华区万科北街18号首创国际城一期小区的一名业主，我小区二楼以上均为住宅，一楼临街商铺设计为无烟商铺。但是现在楼下商铺擅自改为油烟大的餐饮店，有串串，中餐，冒菜，几家店巨大的油烟味让我们每天生活在大量的油烟味中，每夜都是伴着油烟味入睡，而且几家店均用的是罐装煤气罐，对我们小区住户存在很大的安全隐患，让我们业主每天生活都是提心吊胆。我们业主已经多次向物业，社区，街道办反应，但是问题根本没有解决。不得已才给您留言，给您带来不便，请您谅解，也希望领导能解决我们的切身问题，还我们一个良好的生活空间！</t>
    <phoneticPr fontId="4" type="noConversion"/>
  </si>
  <si>
    <t>http://liuyan.people.com.cn/threads/content?tid=4725242</t>
    <phoneticPr fontId="4" type="noConversion"/>
  </si>
  <si>
    <t xml:space="preserve">网友反映三洞古桥公园高音喇叭唱歌严重扰民 </t>
    <phoneticPr fontId="4" type="noConversion"/>
  </si>
  <si>
    <t>尊敬领导，你好 三洞古桥公园，每天下午2点半开始，高音喇叭在唱歌跳舞一直持续到下午5点半，严重影响到周边居民的生活，特别对老人和小孩。不断持续的高音噪声使家里的小孩子根本不能睡觉，现在小孩才几个月，每次要睡觉都被吵醒，现在家里都不敢睡，我就不明白开着高音喇叭唱歌就能唱好了，每天都是高音喇叭。期间我们居民也是多次投诉，竟然都没有解决，不知道是地方政府渎职还是根本就没有管理，?我希望在这里得到一个满意的回复，不要在复制粘帖了吧.
这这里叩谢了……</t>
    <phoneticPr fontId="4" type="noConversion"/>
  </si>
  <si>
    <t>http://liuyan.people.com.cn/threads/content?tid=4724935</t>
    <phoneticPr fontId="4" type="noConversion"/>
  </si>
  <si>
    <t>网友反映万寿桥南路河边别墅长期养烈性犬和鸡，严重扰民</t>
    <phoneticPr fontId="4" type="noConversion"/>
  </si>
  <si>
    <t>养殖污染</t>
  </si>
  <si>
    <t>领导您好，万寿桥南路尽头的河边别墅，长期养烈性犬和鸡，公鸡凌晨打鸣，烈性犬半夜狂吠，严重影响周围居民休息，而且有禽流感和烈性犬伤人隐患。按规定三环路以内不能饲养活禽。已多渠道，多次投诉始终不见成效，感觉河边别墅像个三不管地带，街道派出所都无法进行管理，如果街道派出所管不了，能不能转去能够管的部门，还是任何部门都管不了那个河边别墅</t>
    <phoneticPr fontId="4" type="noConversion"/>
  </si>
  <si>
    <t>http://liuyan.people.com.cn/threads/content?tid=4722759</t>
    <phoneticPr fontId="4" type="noConversion"/>
  </si>
  <si>
    <t>网友反映清河阳光住改商严重影响居民休息</t>
    <phoneticPr fontId="4" type="noConversion"/>
  </si>
  <si>
    <t>我是青羊区清河阳光的业主，我们小区6号楼三单元存在住改商现象，已存在多年，该房改为麻将馆，每天夜里严重扰民，凌晨两三点依然哗哗作响，这种私自改变住宅用途的行为违反了物权法，干扰了我们正常住宅业主的睡眠，频繁了业主权益，经过多次沟通对方距不整改，希望住建工商税务城管等相关部门针对各个方面违法现象一一整改</t>
    <phoneticPr fontId="4" type="noConversion"/>
  </si>
  <si>
    <t>http://liuyan.people.com.cn/threads/content?tid=4724401</t>
    <phoneticPr fontId="4" type="noConversion"/>
  </si>
  <si>
    <t>网友反映沙河源塔水市场脏乱差，污水横流</t>
    <phoneticPr fontId="4" type="noConversion"/>
  </si>
  <si>
    <t>水体污染</t>
  </si>
  <si>
    <t>书记您好，我想反映的情况就是位于金牛区沙河源塔水市场多年存在脏乱差、污水横流的情况，以及排水混乱，根本就无人治理改善，还望有关部门引起重视</t>
    <phoneticPr fontId="4" type="noConversion"/>
  </si>
  <si>
    <t>http://liuyan.people.com.cn/threads/content?tid=4724805</t>
    <phoneticPr fontId="4" type="noConversion"/>
  </si>
  <si>
    <t>网友反映成都天府机场国际机场高速公路噪音扰民</t>
    <phoneticPr fontId="4" type="noConversion"/>
  </si>
  <si>
    <t>成都天府机场国际机场高速公路TJ7标红花湾泥浆池泥浆流到村民田地里边、流到路上，对当地环境破环极其严重，污染特别厉害！机械造成的噪声吵得我们当地居民无法正常睡眠，扬尘使得我们当地到处雾蒙蒙的，而且天府7标北京局也不采取措施加以控制，路面不撒水！忘相关部门及领导单位为我们老百姓作主。</t>
    <phoneticPr fontId="4" type="noConversion"/>
  </si>
  <si>
    <t>http://liuyan.people.com.cn/threads/content?tid=4724557</t>
    <phoneticPr fontId="4" type="noConversion"/>
  </si>
  <si>
    <t>网友反映安靖镇金河路的四个茶坊产生噪音扰民</t>
    <phoneticPr fontId="4" type="noConversion"/>
  </si>
  <si>
    <t>成都市郫都区安靖镇金河路27号有4个茶坊，分别是：清雅茶坊、雅翔茶坊、还有2个无名茶坊，常营业到凌晨1点左右。
麻将噪音影响到楼上住户正常休息。原本以为本次环保督查会有所收敛和改善，却依然如故，请相关领导协查处理。</t>
    <phoneticPr fontId="4" type="noConversion"/>
  </si>
  <si>
    <t>http://liuyan.people.com.cn/threads/content?tid=4725077</t>
    <phoneticPr fontId="4" type="noConversion"/>
  </si>
  <si>
    <t>网友反映红光镇正大饲料厂半夜排放废气</t>
    <phoneticPr fontId="4" type="noConversion"/>
  </si>
  <si>
    <t>领导好，我是西郡英华二期的一名业主，有两点问题需要反映。
1:现在是凌晨一点半左右，位于郫都区红光镇的正大饲料厂，我怀疑在偷排废气。半夜起床整个房间都是一股饲料臭味，简直无法呼吸。白天都没有味道，晚上就偷排了，求领导彻查。
2:该小区出于工业港附近，白天还有晚上常常有一股刺鼻的油漆味，吸入身体特别难受，但无法判断是附近哪家企业的。求领导对小区周边的企业多些监督检查。</t>
    <phoneticPr fontId="4" type="noConversion"/>
  </si>
  <si>
    <t>http://liuyan.people.com.cn/threads/content?tid=4725441</t>
    <phoneticPr fontId="4" type="noConversion"/>
  </si>
  <si>
    <t>网友反映自建小区旁的职业学院产生扰民</t>
    <phoneticPr fontId="4" type="noConversion"/>
  </si>
  <si>
    <t>自建小区旁原本的花卉市场改建成职业学院，长年受学校所谓“教育需求”所播放的各种音乐，课间活动等各种声音的折磨，曾打过市长热线以及四风文明热线，经协调仍不起作用，我们也提出了相应的整改方案但不予采纳，噪音扰民问题得不到改善，他们的播放时间一般为早上6:30-8:00，上午10:00的课间操，中午和下午放学时间，有时候晚自习后也会播放到9点多接近10点。今天晚上更是夸张，晚上11点多还开起高音喇叭对着话筒操练学生。家有小婴儿经常被学校的课间铃声吓哭，我家先生上夜班白天在家更是无法好好休息。希望还我们一个安静的生活环境</t>
    <phoneticPr fontId="4" type="noConversion"/>
  </si>
  <si>
    <t>http://liuyan.people.com.cn/threads/content?tid=4724215</t>
    <phoneticPr fontId="4" type="noConversion"/>
  </si>
  <si>
    <t>网友反映阳光城明星花苑16栋外堆满垃圾臭气熏天</t>
    <phoneticPr fontId="4" type="noConversion"/>
  </si>
  <si>
    <t xml:space="preserve">三月雪28 </t>
    <phoneticPr fontId="4" type="noConversion"/>
  </si>
  <si>
    <t>成都到处都在查环保，只为让我们呼吸的空气质量更好，然而在成都市龙泉驿区阳光城明星花苑16栋外有这样一堆垃圾严重的影响了居民的生活环境，无论春夏秋冬都是这样，恶臭的味道让业主窗户都怕开，物业不作为清理周期不是一般的长，绿化带上堆满垃圾，甚至过道上都堆满垃圾……业主投诉过，也从未得到改善……作为一个园林生活小区这里都成了垃圾中转站一样！希望相关部门能够关注一下，重视一下，还业主一个绿化环境@成都城乡环境治理  @成都服务  @成都环保  @龙泉房管局  @龙泉服务  @人民日报  @四川环保</t>
    <phoneticPr fontId="4" type="noConversion"/>
  </si>
  <si>
    <t>http://weibo.com/3152653210/Fkezbnx93</t>
    <phoneticPr fontId="4" type="noConversion"/>
  </si>
  <si>
    <t>网友反映居民饮用水是被污染的地下水</t>
    <phoneticPr fontId="4" type="noConversion"/>
  </si>
  <si>
    <t>新都区大丰镇南丰大道380号：晨光化工厂存在污染是否搬迁？2栋住宅楼居民饮用水是被污染的地下水!</t>
    <phoneticPr fontId="4" type="noConversion"/>
  </si>
  <si>
    <t>http://liuyan.people.com.cn/threads/content?tid=4725925</t>
    <phoneticPr fontId="4" type="noConversion"/>
  </si>
  <si>
    <t>网友反映成都市内多处地方存在建筑垃圾</t>
    <phoneticPr fontId="4" type="noConversion"/>
  </si>
  <si>
    <t>马马句马马句</t>
    <phoneticPr fontId="4" type="noConversion"/>
  </si>
  <si>
    <t>不要让这些粗枝大叶的遗漏，丢了一座美丽城市的颜面。@成都服务  @成都发布  @我们都爱大成都  @成都头条  @成都环保 ​​​​</t>
    <phoneticPr fontId="4" type="noConversion"/>
  </si>
  <si>
    <t>http://weibo.com/1794496344/FkgPqciAr</t>
    <phoneticPr fontId="4" type="noConversion"/>
  </si>
  <si>
    <t>网友反映九龙湖社区旁ktv的噪音扰民严重</t>
    <phoneticPr fontId="4" type="noConversion"/>
  </si>
  <si>
    <t>匿名网友</t>
    <phoneticPr fontId="4" type="noConversion"/>
  </si>
  <si>
    <t>人民网-地方领导人留言板</t>
    <phoneticPr fontId="4" type="noConversion"/>
  </si>
  <si>
    <t>尊敬的领导，你好！我是在双流区九龙湖社区现代职业学院。我这边有家KTV的噪音扰民，到了晚上根本睡不着觉，噪音太大。我也多次投诉。拨打110。也跟成都市，环保局很多次。双流区环保局也投诉过都没有人管。今天晚上我又投诉了他。而那边接警的人说。要当面投诉，他们才受理。我觉得这是不是太欺人太甚了。这个KTV的老板在这边势力很大，我们也惹不起。我们哪敢当面投诉他呢？希望领导，能为民做主。我们每天还要上班，像他这样吵，根本就没办法安睡。我们又投诉无门。所以才寄希望于王东明书记。为民做主啊。给我一个安宁的休息环境。谢谢。还有一个情况就是。听说他的关系很好。上次都有人来警告我们，不准再投诉。我希望领导不要公开我们的信息。KTV的地址是…:九龙湖社区华创路1号菜市场后面“现代知音KTV”</t>
    <phoneticPr fontId="4" type="noConversion"/>
  </si>
  <si>
    <t>http://liuyan.people.com.cn/threads/content?tid=4726518</t>
    <phoneticPr fontId="4" type="noConversion"/>
  </si>
  <si>
    <t>网友反映三河场喇叭声过大严重影响正常居民生活</t>
    <phoneticPr fontId="4" type="noConversion"/>
  </si>
  <si>
    <t>尊敬的领导你好，请问新都三河场关于传话的传言说搬出是真的吗？由于临近这，每日每夜都保受到严重影响，白天大货车乱停乱放，乱闯红灯，很不安全，反应几次我们小区门口应该有红绿灯并相关设备，要不有也等于没有，夜晚那喇叭声真是声声入耳，连绵不绝，最近听说大整治环保，请问这些地方难道不该整治吗？最近几天夜晚那喇叭不晓得是不是喝麻了，一直在叫，第一次写，也不晓得该怎么说，希望能够得到整顿，谢谢</t>
    <phoneticPr fontId="4" type="noConversion"/>
  </si>
  <si>
    <t>http://liuyan.people.com.cn/threads/content?tid=4726608</t>
    <phoneticPr fontId="4" type="noConversion"/>
  </si>
  <si>
    <t>网友反映贵馨城小区住户长期遭受大货车噪音污染</t>
    <phoneticPr fontId="4" type="noConversion"/>
  </si>
  <si>
    <t>尊敬的王东明市长，您好！我是住在成雅收费站附近的和贵馨城小区的一名住户，成雅高速在小区的东侧，与小区就是一墙之隔。以前高速车辆通行噪音都是存在，自家也通过一些措施进行了屏蔽。随着国民经济的发展成雅高速的车流量增加严重，大量汽车的鸣笛、货车过减速带的巨大震动声，给周边住户生活带来了巨大的影响。该路已投入使用十几年了，收费站出入口的混凝土路面破损严重，大型货车（特别是空车）通过是产生的空空的噪音。这些噪音已不是个人自家能够解决的了。希望交通部门能采取有效措施对该路面破损、减速带做些处理，减轻噪声，保证我们的基本生存空间。谢谢！</t>
    <phoneticPr fontId="4" type="noConversion"/>
  </si>
  <si>
    <t>http://liuyan.people.com.cn/threads/content?tid=4726938</t>
    <phoneticPr fontId="4" type="noConversion"/>
  </si>
  <si>
    <t>网友反映战旗东路片区住户长期遭受油烟污染</t>
    <phoneticPr fontId="4" type="noConversion"/>
  </si>
  <si>
    <t>匿名网友</t>
    <phoneticPr fontId="4" type="noConversion"/>
  </si>
  <si>
    <t>人民网-地方领导人留言板</t>
    <phoneticPr fontId="4" type="noConversion"/>
  </si>
  <si>
    <t>您好： 本人是战旗东路片区的住户，本区属于老旧社区，所有临街商铺均为一楼改造而成，由于没有相关的配套，很多店铺都直接将油烟排到人行道上方，更甚者排到生活小区内部，这种现象不仅对周边居民的日常生活造成了不良影响，更重要的是产生的油污长期参透和侵蚀，让整个社会显卫生状况一直较差，另一方面也造成小区和商户的长期紧张关系，估计你们也收到过不少扰民的投诉。
本人认为，这也不能全怪那些商户，核心问题是目前尚无任何制度或规章解释或引导此类问题，建议社区领导能够组织相关部门进行会诊，针对老旧小区的油烟排放问题给出一个好的解决方案。
个人建议：老旧小区的顶楼改造应该是一个好的突破口，现在大部分顶楼都是违章建筑，卫生和安全状况非常严重，政府一直也想处理这些问题，如果能将商铺排污集中到顶楼再由环保处理装置集中处理会是一个不错的选择，解决环保卫生的前提下，顺便还可以理顺和绿化屋顶，给市民增加一些活动的好去处。
一家之言，仅供参考</t>
    <phoneticPr fontId="4" type="noConversion"/>
  </si>
  <si>
    <t>http://liuyan.people.com.cn/threads/content?tid=4727049</t>
    <phoneticPr fontId="4" type="noConversion"/>
  </si>
  <si>
    <t>网友反映常青藤小区噪音扰民</t>
    <phoneticPr fontId="4" type="noConversion"/>
  </si>
  <si>
    <t>成都市龙泉驿区大面街道常青藤小区正门（靠近天地小区一侧）车辆进出道闸每天24小时不间断发出“滴滴”的巨大噪音，严重影响周边居民的生活。希望相关部门责令小区物管改正！</t>
    <phoneticPr fontId="4" type="noConversion"/>
  </si>
  <si>
    <t>http://liuyan.people.com.cn/threads/content?tid=4726735</t>
    <phoneticPr fontId="4" type="noConversion"/>
  </si>
  <si>
    <t>网友反映老沱桥下有人跳广场舞对周围居民产生严重影响</t>
    <phoneticPr fontId="4" type="noConversion"/>
  </si>
  <si>
    <t>简阳市老沱桥下上午广场舞8点到10多，下午唱山歌2点到5点半，声音响亮到周围300米都能听见其声，周边商户住户(上夜班的医生警察银行职员保安不低于百人)苦不堪言，110来了无数次解决不了，跳舞都狂言(警察敢打我们吗？政府能把我们怎么样〉狂妄之极(是老人变坏了?还是坏人变老了)望政府给我们一个安宁(可以多走访一下周围的居民丶商户、健身的一些民众丶上夜班的工作人员看看他们是怎么评价之帮以老卖老的家伙。</t>
    <phoneticPr fontId="4" type="noConversion"/>
  </si>
  <si>
    <t>http://liuyan.people.com.cn/threads/content?tid=4727763</t>
    <phoneticPr fontId="4" type="noConversion"/>
  </si>
  <si>
    <t>网友反映五块石恒业星园小区北门临时搭建的垃圾房给居民生活带来影响</t>
    <phoneticPr fontId="4" type="noConversion"/>
  </si>
  <si>
    <t>位于金牛区五块石恒业星园小区北门，左边白色的临时搭建的垃圾房，和长期故意挡在小区门口的红色货车长期占道，严重影响成都的市容市貌，也严重小区业主日常生活，小区业主进出极不方便，虽经物管反映并经有关部门出面仍不能解决。当前政府正大力解决环保问题，希望领导关心促使相关部门彻底解决。（附图）</t>
    <phoneticPr fontId="4" type="noConversion"/>
  </si>
  <si>
    <t>http://liuyan.people.com.cn/threads/content?tid=4728628</t>
    <phoneticPr fontId="4" type="noConversion"/>
  </si>
  <si>
    <t>网友反映长信公寓三栋三单元后面餐馆乱排放污水</t>
    <phoneticPr fontId="4" type="noConversion"/>
  </si>
  <si>
    <t>丑丑不温柔</t>
    <phoneticPr fontId="4" type="noConversion"/>
  </si>
  <si>
    <t>我真的要投诉一个信息！长信公寓三栋三单元背后面餐馆乱排放污水，私自在公寓背后面开沉淀池，乱排放污水，经常堵塞，造成小区环境的严重污染，污水甚至都沁到了负一楼，居民委员会和物业太让老百姓失望了，十多年了从来都没有真正解决过这个问题，投诉了也没人理！能不能为老百姓做点实事？！</t>
    <phoneticPr fontId="4" type="noConversion"/>
  </si>
  <si>
    <t>http://weibo.com/5144262723/FkqMMeCYr</t>
    <phoneticPr fontId="4" type="noConversion"/>
  </si>
  <si>
    <t>Gloriar</t>
    <phoneticPr fontId="4" type="noConversion"/>
  </si>
  <si>
    <t>举报:今晚九点，凤凰饲料厂又开始放废气了，腥臭味非常大。</t>
    <phoneticPr fontId="4" type="noConversion"/>
  </si>
  <si>
    <t>http://weibo.com/1821898913/FkryEEdti</t>
    <phoneticPr fontId="4" type="noConversion"/>
  </si>
  <si>
    <t>网友反映犀浦镇犀池三街天鹅火锅随意排放油烟</t>
    <phoneticPr fontId="4" type="noConversion"/>
  </si>
  <si>
    <t>孙先森的袁小妞</t>
    <phoneticPr fontId="4" type="noConversion"/>
  </si>
  <si>
    <t>郫都区犀浦镇犀池三街天鹅火锅，之前投诉过，油烟扰民问题，郫都区环保局工作人员也督促该火锅店进行管道整改，整改后情况稍微改善了一段时间，就一段时间，过后依然是老样子，根本不敢开窗户，感觉还是在用之前的排气扇排油烟，味道相当刺鼻，苦不堪言啊！！！@郫都环保 @成都环保</t>
    <phoneticPr fontId="4" type="noConversion"/>
  </si>
  <si>
    <t>http://weibo.com/6086174674/Fkvjc3LkW</t>
    <phoneticPr fontId="4" type="noConversion"/>
  </si>
  <si>
    <t>网友反映高新西区环城生态保护带的健康绿道无人管理失修垃圾遍地</t>
    <phoneticPr fontId="4" type="noConversion"/>
  </si>
  <si>
    <t>尊敬的市长：
    之所以给你写信反映情况，是因为实在不知道这个事找哪个部门，所以首先建议咱们在建设公共设施的时候能标注主管单位和联系电话实在好不过了。
此次来信主要反映四环（绕城高速）内侧百草路至西源大道段的环城生态保护带的健康绿道无人管理失修垃圾遍地的情况，主要问题如下：
1、无排水通道，经常有积水
2、断头路，无法实现贯通持续的运动
3、树木杂草丛生，遮挡道路，垃圾遍地
4、相关设施损坏无人修复，无照明设施和垃圾回收设备
高新西区本来就缺乏运动设施，运动场所，能骑行道路不多，这段算一条，其他环城198绿化带是否有这种情况不得而知，希望咱们成都市在大力推进环保生态建设、花重锦官城等项目同时能把已经可实现的、可操作的公共设施建设好，维护好，让纳税人能享受城市发展带来的福利。
我需要一个电话回复！谢谢！</t>
    <phoneticPr fontId="4" type="noConversion"/>
  </si>
  <si>
    <t>http://liuyan.people.com.cn/threads/content?tid=4728887</t>
    <phoneticPr fontId="4" type="noConversion"/>
  </si>
  <si>
    <t>网友反映翠柳湾支路139号鸣笛扰民现象严重</t>
    <phoneticPr fontId="4" type="noConversion"/>
  </si>
  <si>
    <t>成都市锦江区翠柳湾支路139号下午6到10点汽车鸣笛现象严重，由于凯丽香江小区属于高密度小区，小孩和老人众多，鸣笛现象严重影响人们休息，另外大货车也经常半夜过，虽然不鸣笛，但轰隆声足以让小孩老人休息不了，另外今天中午停车场放鞭炮吵到小孩直接吓哭了，城区是否允许放鞭炮</t>
    <phoneticPr fontId="4" type="noConversion"/>
  </si>
  <si>
    <t>http://liuyan.people.com.cn/threads/content?tid=4727868</t>
    <phoneticPr fontId="4" type="noConversion"/>
  </si>
  <si>
    <t>网友反映车城西三路货车噪音严重</t>
    <phoneticPr fontId="4" type="noConversion"/>
  </si>
  <si>
    <t>尊敬的领导：
     车城西三路，各种超大型货车，24小时不断的横行，速度很快，噪音和震动具大，有的货车深夜鸣笛，严重影响西博苑、紫薇花语和东方雅郡等小区居民的生活。深夜反应实属无赖之举，实在被吵得无法休息。工业区内的道路四通八达，建议规定大货改走远离居民聚集区的其它道路。谢谢</t>
    <phoneticPr fontId="4" type="noConversion"/>
  </si>
  <si>
    <t>http://liuyan.people.com.cn/threads/content?tid=4728073</t>
    <phoneticPr fontId="4" type="noConversion"/>
  </si>
  <si>
    <t>网友反映大邑县某工厂工人因环保关厂在街头闹事</t>
    <phoneticPr fontId="4" type="noConversion"/>
  </si>
  <si>
    <t>彩色宝贝世界</t>
    <phoneticPr fontId="4" type="noConversion"/>
  </si>
  <si>
    <t>新浪微博</t>
    <phoneticPr fontId="4" type="noConversion"/>
  </si>
  <si>
    <t xml:space="preserve">四川大邑查环保一刀切关厂，工人上街坐马路要求复工，高喊要吃饭要生存。这就是环保，野蛮关厂，不顾民生 </t>
    <phoneticPr fontId="4" type="noConversion"/>
  </si>
  <si>
    <t>http://weibo.com/2637229025/FkFH6dTKJ</t>
    <phoneticPr fontId="4" type="noConversion"/>
  </si>
  <si>
    <t>网友反映成都后花园一期存在故意随地倾倒垃圾的现象</t>
    <phoneticPr fontId="4" type="noConversion"/>
  </si>
  <si>
    <t>Lollipops__L</t>
    <phoneticPr fontId="4" type="noConversion"/>
  </si>
  <si>
    <t>恳请各单位关注了解此事。成都·成都后花园一期1.违章建筑—涉及大面积违章建筑.2.环保—故意倾倒垃圾.建渣.3消防—恶意堵塞二期消防通道等严重安全隐患。法治社会如此耍泼手段极其恶劣。各类维权途径走遍了一拖再拖也没真正解决问题。生命安全受到威胁。恳请各单位关注转发引起各界关注，借此为老百姓讨一个公道@中国消防 @成都环保 @新浪新闻 @澎湃新闻 @今日头条 @中国日报 @央视网 @红星新闻 @扬子晚报 @现代快报 @澎湃视频 @信息时报 @中国普法 @环球网 @国际在线新闻 @四川发布 @北京青年报 @成都发布</t>
    <phoneticPr fontId="4" type="noConversion"/>
  </si>
  <si>
    <t>http://weibo.com/2219080377/FkBM8jgkO</t>
    <phoneticPr fontId="4" type="noConversion"/>
  </si>
  <si>
    <t>网友反映犀浦镇一水沟遭到污染</t>
    <phoneticPr fontId="4" type="noConversion"/>
  </si>
  <si>
    <t>蘑菇头盼</t>
    <phoneticPr fontId="4" type="noConversion"/>
  </si>
  <si>
    <t>这算不算是水污染。</t>
    <phoneticPr fontId="4" type="noConversion"/>
  </si>
  <si>
    <t>http://weibo.com/2174259725/FkzPpe1Bh</t>
    <phoneticPr fontId="4" type="noConversion"/>
  </si>
  <si>
    <t>网友反映太康东路忠红豆汤饭随意排放油烟</t>
    <phoneticPr fontId="4" type="noConversion"/>
  </si>
  <si>
    <t>根本停不下来来来来来</t>
    <phoneticPr fontId="4" type="noConversion"/>
  </si>
  <si>
    <t xml:space="preserve">太康东路忠红豆汤饭每天从早到晚的油烟排放直接飘到背后住户家中，家中有宝宝，都不敢开窗，严重影响到生活，望有关部门能解决一下[怒]@水城新津 @新津环保 </t>
    <phoneticPr fontId="4" type="noConversion"/>
  </si>
  <si>
    <t>http://weibo.com/2639815720/FkH0cgwdN</t>
    <phoneticPr fontId="4" type="noConversion"/>
  </si>
  <si>
    <t>网友反映大丰街道保利爱尚里以南地块堆满垃圾</t>
    <phoneticPr fontId="4" type="noConversion"/>
  </si>
  <si>
    <t>书记您好：
1、请问大丰街道保利爱尚里以南地块目前的垃圾场是否为永久垃圾场，到夏天恶臭难闻，想想以后交房后那个味道肯定很酸爽。
2、如果此地块为临时垃圾场请问此地块的具体规划是建设什么呢。
感谢！</t>
    <phoneticPr fontId="4" type="noConversion"/>
  </si>
  <si>
    <t>http://liuyan.people.com.cn/threads/content?tid=4730516</t>
    <phoneticPr fontId="4" type="noConversion"/>
  </si>
  <si>
    <t>网友反映光华国际小区下一火锅店夜间施工扰民</t>
    <phoneticPr fontId="4" type="noConversion"/>
  </si>
  <si>
    <t>王书记您好，希望您能在百忙这中抽空查看这封留言，或许这只是很多人身边的一些小事，但对于身处其中的我们来说，这却是影响我们安居乐业的大事。
我们是温江区光华大道三段光华国际小区的住户，现在我们小区位于5栋1单元的底商 蜀大侠火锅店 在没有取得任何合法手续的前提下野蛮夜间施工，噪音严重扰民。并且擅自改变小区外立面，改变内部主体结构搭建夹层。擅自破墙开洞，将火锅店油污管道三根直排小区内。</t>
    <phoneticPr fontId="4" type="noConversion"/>
  </si>
  <si>
    <t>http://liuyan.people.com.cn/threads/content?tid=4728872</t>
    <phoneticPr fontId="4" type="noConversion"/>
  </si>
  <si>
    <t>网友反映新都区石板滩焊轨基地某工地凌晨施工扰民</t>
    <phoneticPr fontId="4" type="noConversion"/>
  </si>
  <si>
    <t>别装怪撒</t>
    <phoneticPr fontId="4" type="noConversion"/>
  </si>
  <si>
    <t xml:space="preserve">现在算噪音污染吗？经常夜晚工作，严重影响了睡眠#成都环保# </t>
    <phoneticPr fontId="4" type="noConversion"/>
  </si>
  <si>
    <t>http://weibo.com/5723482051/FkL4iloTb</t>
    <phoneticPr fontId="4" type="noConversion"/>
  </si>
  <si>
    <t>网友反映茶花街106号底商油烟扰民</t>
    <phoneticPr fontId="4" type="noConversion"/>
  </si>
  <si>
    <t>锦江区茶花街106号锦江逸家楼盘6-7栋（靠近成都市东部副中心市政景观公园2区）的方向，一是底楼商铺（底商）没有设计烟道，却开了“极度烧烤工厂”“乐山烧烤”“蜀签签”“火冒三丈冒菜”等多家油烟味极重的餐饮，造成油烟扰民的严重问题。二是在中央环保督查期间，我们小区业主多次就此问题向锦江区反映，锦江区成龙路街道的社区也到了现场，但处理基本没有效果，甚至变本加厉，半夜凌晨开始营业，极度烧烤工厂于9月4日凌晨01：40左右将餐桌摆至人行道上，用餐者大声喧哗，直接将小区许多业主吵醒，长此以往，必将造成噪声扰民的问题。三是在中央环保督查进入尾声阶段，底楼本不应该有经营权限的商家反而不断增加，这种愈发嚣张的气焰，监管是否存在不到位、不作为的问题，希望领导重视。</t>
    <phoneticPr fontId="4" type="noConversion"/>
  </si>
  <si>
    <t>http://liuyan.people.com.cn/threads/content?tid=4731044</t>
    <phoneticPr fontId="4" type="noConversion"/>
  </si>
  <si>
    <t>网友反映西河镇启睿幼儿园旁一工厂排放难闻的气体</t>
    <phoneticPr fontId="4" type="noConversion"/>
  </si>
  <si>
    <t>成都市龙泉驿区，西河镇启睿幼儿园旁边有个厂，不知道里面是干什么的。晚上加班声音多大，有时还有难闻的气味，主要的是旁边一墙之隔就是幼儿园。以前我们刚来的时候是一片绿地，现在是幼儿园在前面完全不知道这里面还有个厂。是在掩护什么也不知道，现在不是好多厂都拆了吗？这个私人的怎么不管？</t>
    <phoneticPr fontId="4" type="noConversion"/>
  </si>
  <si>
    <t>http://liuyan.people.com.cn/threads/content?tid=4731846</t>
    <phoneticPr fontId="4" type="noConversion"/>
  </si>
  <si>
    <t>网友反映天晖路附近晚上12点开始噪音极大</t>
    <phoneticPr fontId="4" type="noConversion"/>
  </si>
  <si>
    <t>Ghostrevolt</t>
    <phoneticPr fontId="4" type="noConversion"/>
  </si>
  <si>
    <t>新浪微博</t>
    <phoneticPr fontId="4" type="noConversion"/>
  </si>
  <si>
    <t>最近几天，成都市高新区管委会附近，益州大道府城大道，天晖路附近，晚上12点开始噪音极大，持续到深夜，不知道是哪里在施工，严重影响居民休息，环保督查组一走就搞事情？请有关部门调查处理！[泪]@成都高新 @成都环保 @成都全搜索新闻网 @文明成都 @成都文明热线96110</t>
    <phoneticPr fontId="4" type="noConversion"/>
  </si>
  <si>
    <t>http://weibo.com/1355431332/FkCAZfWI6</t>
    <phoneticPr fontId="4" type="noConversion"/>
  </si>
  <si>
    <t>网友反映府河高新区一段散发恶臭</t>
    <phoneticPr fontId="4" type="noConversion"/>
  </si>
  <si>
    <t>连续创业者喻凯</t>
    <phoneticPr fontId="4" type="noConversion"/>
  </si>
  <si>
    <t>府河高新区这段晚上飘来一股恶臭！窗户都不敢打开。河水也成黄褐色，作为成都的南大门和示范窗口，是否能治理一下呢？ ​​​​</t>
    <phoneticPr fontId="4" type="noConversion"/>
  </si>
  <si>
    <t>http://weibo.com/5778998410/Fl6tndJB7</t>
    <phoneticPr fontId="4" type="noConversion"/>
  </si>
  <si>
    <t>网友反映同仁巷65号一作坊散发臭味气体</t>
    <phoneticPr fontId="4" type="noConversion"/>
  </si>
  <si>
    <t>咩咩爱黑贝儿</t>
    <phoneticPr fontId="4" type="noConversion"/>
  </si>
  <si>
    <t>今天下午打电话举报了附近一个铺面里做鞋的作坊，不知道用的是什么材料，一阵恶臭味，实在受不了了，到现在都还在做，看看@官微可不可以处理快一点，严重影响到了生活，就在水陆村村委会这个巷子（崇州市金鸡乡水陆村村委会附近，同仁巷65号）。我的天啊，晚上怎么睡觉，不是说最近环保查得严吗，这种怎么没有处理啊？好绝望啊，今晚怎么睡觉啊</t>
    <phoneticPr fontId="4" type="noConversion"/>
  </si>
  <si>
    <t>http://weibo.com/3009819711/Fl3beoa9I</t>
    <phoneticPr fontId="4" type="noConversion"/>
  </si>
  <si>
    <t>网友反映新都空气再次弥漫着臭味</t>
    <phoneticPr fontId="4" type="noConversion"/>
  </si>
  <si>
    <t>桃花源不在人间</t>
    <phoneticPr fontId="4" type="noConversion"/>
  </si>
  <si>
    <t>今天新都又臭了一天，淡淡的臭味又启动了。青白江的企业臭味全往新都排。看来整治无望啊！最近环保问题查得这么严，还敢这么干，难道是这几个企业估计背景不简单吗！@四川环保 @青白江环保 @生态新都 @成都环保</t>
    <phoneticPr fontId="4" type="noConversion"/>
  </si>
  <si>
    <t>http://weibo.com/1143041755/FkSm3c6Nn</t>
    <phoneticPr fontId="4" type="noConversion"/>
  </si>
  <si>
    <t>网友反映簇锦街区某工地扬尘污染严重</t>
    <phoneticPr fontId="4" type="noConversion"/>
  </si>
  <si>
    <t>longslee</t>
    <phoneticPr fontId="4" type="noConversion"/>
  </si>
  <si>
    <t xml:space="preserve">就此事咨询环保部门，工地这样不洒水扬尘满天飞可以？当真督察组一走就随便来？咨询城管部门是否监督到位。咨询交警部门运渣车13:00开始就可以进城干活？武侯大道铁佛段北金茂在建工地。@成都环保  @成都城市管理  @成都发布  @武侯城管  @清风武侯  @成都交警 </t>
    <phoneticPr fontId="4" type="noConversion"/>
  </si>
  <si>
    <t>http://weibo.com/1620071283/Fl9GKzCRJ</t>
    <phoneticPr fontId="4" type="noConversion"/>
  </si>
  <si>
    <t>网友反映成华区协信中心旁边河流排污</t>
    <phoneticPr fontId="4" type="noConversion"/>
  </si>
  <si>
    <t>丿Cry灬</t>
    <phoneticPr fontId="4" type="noConversion"/>
  </si>
  <si>
    <t>成都成华区协信中心旁边河流排污，排污虽小，集少成多，我不知道去哪里举报这排污在这里艾特你们@成都头条  @新浪四川  我也希望我大宜宾的河水永远干干净净，不要学习成都什么都丢河里@宜宾广播电视台  @宜宾发布  @宜宾电视台酒都播报</t>
    <phoneticPr fontId="4" type="noConversion"/>
  </si>
  <si>
    <t>http://weibo.com/5347050088/Fl2yFiMiP</t>
    <phoneticPr fontId="4" type="noConversion"/>
  </si>
  <si>
    <t>网友反映北湖国际城四期夜间打桩噪声污染严重</t>
    <phoneticPr fontId="4" type="noConversion"/>
  </si>
  <si>
    <t>ildreaming</t>
    <phoneticPr fontId="4" type="noConversion"/>
  </si>
  <si>
    <t>我想请问一下环保局@成都环保 投诉好几次湖秀二路北湖国际城四期夜间打桩噪声污染，为什么隔两天半夜又打桩，隔两天又打桩，请问你们有没有对这个事情进行处理？</t>
    <phoneticPr fontId="4" type="noConversion"/>
  </si>
  <si>
    <t>http://weibo.com/2665315413/FkWC85SQI</t>
    <phoneticPr fontId="4" type="noConversion"/>
  </si>
  <si>
    <t>网友反映广兴镇桂花湾村12组养殖兔严重污染</t>
    <phoneticPr fontId="4" type="noConversion"/>
  </si>
  <si>
    <t>xiaozhao1985go</t>
    <phoneticPr fontId="4" type="noConversion"/>
  </si>
  <si>
    <t>投诉养殖场金堂县广兴镇桂花湾村12组养殖兔严重污染请求关闭养殖场</t>
    <phoneticPr fontId="4" type="noConversion"/>
  </si>
  <si>
    <t>https://zhidao.baidu.com/question/524511041247033645.html</t>
    <phoneticPr fontId="4" type="noConversion"/>
  </si>
  <si>
    <t>网友反映花土路七星街附近全是浓烟异味</t>
    <phoneticPr fontId="4" type="noConversion"/>
  </si>
  <si>
    <t>晚上花土路七星街附近全是浓烟异味，打电话给温江环保局，让我告诉他这个烟是燃烧什么造成的？这个烟是哪个具体位置焚烧的？这个烟你肯不肯定是温江区范围燃烧的？我拍了照片和提供多人闻到异味图片。请环保局教下我怎么形容烟的方位？具体地点？燃烧了什么东西会有烧焦的异味？鄙人愚昧，确实不知道各类东西燃烧后都是什么味道，鄙人眼拙，确实看不出从哪个方向飘来烟雾。请指教！我好好学习，下次做个温江好公民提供数据。@成都市温江区  @成都环保  @温江人不知道的温江事  @温江热线  @温江环保</t>
    <phoneticPr fontId="4" type="noConversion"/>
  </si>
  <si>
    <t>http://weibo.com/1821898913/Fl4t7cIsJ</t>
    <phoneticPr fontId="4" type="noConversion"/>
  </si>
  <si>
    <t>网友反映成都理工大学附近有人进行焚烧</t>
    <phoneticPr fontId="4" type="noConversion"/>
  </si>
  <si>
    <t>不改xr</t>
    <phoneticPr fontId="4" type="noConversion"/>
  </si>
  <si>
    <t>这个有人来管吗？乌烟瘴气！@成都环保</t>
    <phoneticPr fontId="4" type="noConversion"/>
  </si>
  <si>
    <t>http://weibo.com/2434598604/Fl2cOs2JJ</t>
    <phoneticPr fontId="4" type="noConversion"/>
  </si>
  <si>
    <t>网友反映唐昌郫县第二人民医院环境极度恶劣</t>
    <phoneticPr fontId="4" type="noConversion"/>
  </si>
  <si>
    <t>光脚吖吖吖</t>
    <phoneticPr fontId="4" type="noConversion"/>
  </si>
  <si>
    <t xml:space="preserve">成都市郫都区唐昌郫县第二人民医院环境非常恶劣，住院部病房墙上全是苍蝇蚊虫，厕所非常臭，强烈要求处理 </t>
    <phoneticPr fontId="4" type="noConversion"/>
  </si>
  <si>
    <t>http://weibo.com/2132669747/Fl4h4ae7z</t>
    <phoneticPr fontId="4" type="noConversion"/>
  </si>
  <si>
    <t>网友反映剑南大道又恢复了往日的“风采”，货车噪音扰民</t>
    <phoneticPr fontId="4" type="noConversion"/>
  </si>
  <si>
    <t>雾雨滂沱</t>
    <phoneticPr fontId="4" type="noConversion"/>
  </si>
  <si>
    <t>然而中央环保组一走，剑南大道又恢复了往日的“风采”，晚上十点，剑南大道天府三街四街段, 大货车不停的飞驰而过，还不断鸣笛…还有没有人管啊@成都发布 @成都商报 @成都环保</t>
    <phoneticPr fontId="4" type="noConversion"/>
  </si>
  <si>
    <t>http://weibo.com/2310092853/FkUmk7n2u</t>
    <phoneticPr fontId="4" type="noConversion"/>
  </si>
  <si>
    <t>网友反映郭家桥北街烧烤摊使用煤炭</t>
    <phoneticPr fontId="4" type="noConversion"/>
  </si>
  <si>
    <t>夏目友人有笔帐</t>
    <phoneticPr fontId="4" type="noConversion"/>
  </si>
  <si>
    <t>环保督查？煤炭烧烤又解禁了吗？郭家桥北街这里顶风作案 烟火很旺啊</t>
    <phoneticPr fontId="4" type="noConversion"/>
  </si>
  <si>
    <t>http://weibo.com/2910671820/Fldvtl1SH</t>
    <phoneticPr fontId="4" type="noConversion"/>
  </si>
  <si>
    <t>网友反映红光镇港华路西郡英华一期存在大型货车产生噪音扰民</t>
    <phoneticPr fontId="4" type="noConversion"/>
  </si>
  <si>
    <t>新学员王</t>
    <phoneticPr fontId="4" type="noConversion"/>
  </si>
  <si>
    <t>为期一个月的环保督查形式主义活动结束了吗，昨天郫都区红光镇港华路西郡英华一期大型货车又开始肆无忌惮，通过声音震耳欲聋，原先路口执勤的交警也撤走了，请问搞这样的活动有何意义@人民日报  @中国新闻网  @头条新闻  @鲁瑾  @新浪新闻  @成都发布  @成都环保  @成都商报</t>
    <phoneticPr fontId="4" type="noConversion"/>
  </si>
  <si>
    <t>http://weibo.com/70518/Flgp8tqDl</t>
    <phoneticPr fontId="4" type="noConversion"/>
  </si>
  <si>
    <t>网友反映成都东站火车半夜鸣笛扰民严重</t>
    <phoneticPr fontId="4" type="noConversion"/>
  </si>
  <si>
    <t>Tomato_Ooo</t>
    <phoneticPr fontId="4" type="noConversion"/>
  </si>
  <si>
    <t>我也住这附近 3天晚上没睡了 问了成都环保官V说不归他们管 喊我向铁路部门反应 中国环保法写得清清楚楚的 我今晚准备下楼去问那些工人鸣笛的原因 @西南铁路 @成都铁路12306</t>
    <phoneticPr fontId="4" type="noConversion"/>
  </si>
  <si>
    <t>http://weibo.com/1624340307/FlmHjg1Fq</t>
    <phoneticPr fontId="4" type="noConversion"/>
  </si>
  <si>
    <t>网友反映成都多个地方空气质量差</t>
    <phoneticPr fontId="4" type="noConversion"/>
  </si>
  <si>
    <t>你们应该派点人常驻这两个点，金泉两河和十里店这几天表现也很抢眼@四川环保  @四川发布  @成都环保  @环保部发布  #中央环境保护督查工作##【中国政府网常设总理留言板.图】# ​​​​</t>
    <phoneticPr fontId="4" type="noConversion"/>
  </si>
  <si>
    <t>http://weibo.com/1420949471/FlnaLmVwq</t>
    <phoneticPr fontId="4" type="noConversion"/>
  </si>
  <si>
    <t>网友反映黎明新村三期垃圾站噪音污染严重</t>
    <phoneticPr fontId="4" type="noConversion"/>
  </si>
  <si>
    <t>尊敬的书记：
    您好！环保督查工作结束之后，黎明新村三期同航空学院之间的这条马路上，又开始陆续出现大型车辆深夜疾驰而过碾压路面的声音。同时，也是由于环保督查工作的结束，位于黎明新村三期同航空学院之间的这条马路上，就在黎明新村出入口这个位置处，有一个垃圾中转站，一是该垃圾站建在街道上是否影响了美观，二是夏天异味较大，很不卫生，最重要的是该垃圾站每天晚上12点过或者凌晨的时候，转运垃圾，铁通摩擦水泥地面的声音、倾倒铁通内的垃圾到垃圾车抖动的声音，噪音特别大，严重影响了睡眠。事情虽说不大，但还是希望书记能够重视！谢谢！</t>
    <phoneticPr fontId="4" type="noConversion"/>
  </si>
  <si>
    <t>http://liuyan.people.com.cn/threads/content?tid=4736354</t>
    <phoneticPr fontId="4" type="noConversion"/>
  </si>
  <si>
    <t>网友反映柳江三期30号旁一河沙厂半夜拉货产生噪音扰民</t>
    <phoneticPr fontId="4" type="noConversion"/>
  </si>
  <si>
    <t>尊敬的领导，您好，我家住锦江区柳江三期30号，属于拆迁安置房，我家边上有个卖砖卖河沙的，经常半夜有辆双桥车拉沙过来倒，白天6 7点钟的时候他们又开装载机在那铲沙，总之随时都会发出噪音，噪音十分大，严重影响居民休息，如此都长达1年之久，经常晚上睡熟过后就被噪音吵醒，白天上班，闹钟都还没有响，就被他们开装载机的声音吵醒，经常由于休息不好，导致第二天无精打采的。望领导能处理此事，给我们一个舒适的环境居住。</t>
    <phoneticPr fontId="4" type="noConversion"/>
  </si>
  <si>
    <t>http://liuyan.people.com.cn/threads/content?tid=4736448</t>
    <phoneticPr fontId="4" type="noConversion"/>
  </si>
  <si>
    <t>网友反映涌泉共耕社区门口道路砂石车辆特别多，影响周围居民正常休息</t>
    <phoneticPr fontId="4" type="noConversion"/>
  </si>
  <si>
    <t>书记：你好，我是温江涌泉共耕社区居民，前期环保督查期间，我们这里的晚上很清静，但是环保督查过后，门口道路砂石车辆特别多，而且在路口还有人放风，警察来了很多次，基本都是走走形式，没有从根本上解决，晚上严重影响了我们的正常休息，大车速度很快，恰好我们这里又是原来的一个居民区，人口多，道路又无明显减速带，无路灯，这样一来给居民带来很大的安全隐患，居民苦不堪言！还请书记大人真心帮我们解决这个问提题！</t>
    <phoneticPr fontId="4" type="noConversion"/>
  </si>
  <si>
    <t>http://liuyan.people.com.cn/threads/content?tid=4736994</t>
    <phoneticPr fontId="4" type="noConversion"/>
  </si>
  <si>
    <t>网友反映成雅双流出口有人烧树冒白烟</t>
    <phoneticPr fontId="4" type="noConversion"/>
  </si>
  <si>
    <t>齐天大剩九九归一</t>
    <phoneticPr fontId="4" type="noConversion"/>
  </si>
  <si>
    <t xml:space="preserve">成雅双流北出口处白烟茫茫，应该是有人烧树，关着车窗味道都钻进来@四川环保 ​​​​ </t>
    <phoneticPr fontId="4" type="noConversion"/>
  </si>
  <si>
    <t>http://weibo.com/1714538434/FlA812YCK</t>
    <phoneticPr fontId="4" type="noConversion"/>
  </si>
  <si>
    <t>网友反映中海右岸大门口垃圾堆成山</t>
    <phoneticPr fontId="4" type="noConversion"/>
  </si>
  <si>
    <t>王小举333333333</t>
    <phoneticPr fontId="4" type="noConversion"/>
  </si>
  <si>
    <t>中海右岸大门口垃圾堆成山，天气一热，蚊子又多，打电话给物业，物业态度撇，还说那你把房子卖了不住这里撒。请问我买的房子是垃圾堆还是一个家 。@微博头条@成都中海物业 @中海地产集团 @中海会成都分会 @成都发布 @成都环保局 L王小举333333333的微博视频 ​​​​</t>
    <phoneticPr fontId="4" type="noConversion"/>
  </si>
  <si>
    <t>http://weibo.com/6078660063/FltCG7FY3</t>
    <phoneticPr fontId="4" type="noConversion"/>
  </si>
  <si>
    <t>网友反映麓山大道扩建噪音扬尘扰民问题</t>
    <phoneticPr fontId="4" type="noConversion"/>
  </si>
  <si>
    <t>何***</t>
    <phoneticPr fontId="4" type="noConversion"/>
  </si>
  <si>
    <t>紧邻天府新区麓山大道两侧居民
关于对麓山大道扩建将恶化噪音扬尘扰民的忧虑
尊敬的中央、省、市各级领导：
我们是紧邻麓山大道外侧麓山小区（因特拉肯、帕萨迪纳、圣巴巴拉、塞尔维蒙等组团）住户，我们都是原华龙路扩建的受害者。目前，因该道路扩建加剧噪音和扬尘污染的受害者已达万余人。我们正积极通过合理合法的方式维护自己卑微的健康和生存的权利，期望得到你们的重视和支持。
一、因麓山大道污染，小区环境已变得不适合居住。上述组团早在2007年以前就已修建完毕并交付业主。麓山大道系在原华龙路基础上扩建而来，原华龙路宽仅30米，设计时速为60码，华龙路于2014年扩建到现在的50米，并更名为麓山大道，车速提升到80码以上。扩建后，昼夜的车流更加密集；车速更快（夜间甚至飚到120码以上），车轮与地面的摩擦产生的啸叫声昼夜不停；道路扩建侵占了原有绿化带，噪音扬尘失去屏障毫无遮挡。至此，开始了小区居民的梦魇，因环境恶化导致像我们这样的老年人睡眠质量变得很差，终年疾病缠身。不知你们是否能理解，对我们老百姓来讲，房子不是帐篷，购房不是过家家，一套房子背后都是一家几口人一辈子的血汗。我们每月还在辛辛苦苦还房贷，然而，因为道路扩建，噪音扬尘污染的急剧恶化而变得不适合居住了，我们只能浸泡在噪音和扬尘里等死。
二、麓山大道将进一步扩建，居民生存和健康堪忧。按照成都交通投资集团2016年12月15日在四川日报发布的《公告》，麓山大道将作为未来五环路的一段，五环路将比照甚至超越现有三环路的标准，修建双向八车道，中间设绿化隔离带，两旁还设立辅道和专门的非机动车道，单侧辅道的车道数可能会有2至3条，设计时速100公里以上。各位领导，当你们沉浸在高速、便捷和发展的喜悦中时，请你们适度体谅，我们却在你们制造的污染里等死。届时，两侧绿化带将再次缩减10米以上，噪音和扬尘的屏障将不复存在，“悦耳的噪音、润肺的扬尘”将毫无遮挡，紧邻大道两侧小区环境将变得乌烟瘴气，小区民居将无法安生。
   天府新区万安街道麓山国际社区          
因特拉肯、帕萨迪纳、圣巴巴拉、塞尔维蒙等组团小区住户（2017.9）</t>
    <phoneticPr fontId="4" type="noConversion"/>
  </si>
  <si>
    <t>http://liuyan.people.com.cn/threads/content?tid=4737701</t>
    <phoneticPr fontId="4" type="noConversion"/>
  </si>
  <si>
    <t>网友反映光华大道二段非遗附近有人烧秸秆</t>
    <phoneticPr fontId="4" type="noConversion"/>
  </si>
  <si>
    <t>YnonononoU</t>
    <phoneticPr fontId="4" type="noConversion"/>
  </si>
  <si>
    <t>今天19点左右路过光华大道二段非遗附近有人烧秸秆，很明显的烟雾。前几晚半夜光华大道三段附近也出现过明显燃烧烟雾。@成都环保 @温江环保</t>
    <phoneticPr fontId="4" type="noConversion"/>
  </si>
  <si>
    <t>http://weibo.com/1727370207/FluTtvHwm</t>
    <phoneticPr fontId="4" type="noConversion"/>
  </si>
  <si>
    <t>网友反映锦江区新希望集团项目夜间施工扰民问题</t>
    <phoneticPr fontId="4" type="noConversion"/>
  </si>
  <si>
    <t>我的名字就是没有名字的名字</t>
    <phoneticPr fontId="4" type="noConversion"/>
  </si>
  <si>
    <t>#2017中央环保督察##中央环保督查##中央环保督察在四川# 中央环保督察组进驻四川，还了老百姓一个月的清净！督察组前脚刚走，马上就开始施工到半夜三、四点钟！天天打12345市长热线投诉！新希望集团牛B得很嘛！！！@锦江区莲新街道办事处 @牛市口街办 @四川电视台新闻现场 @四川环保 @锦江城市管理 @锦江环保 L我的名字就是没有名字的名字的微博视频 ​​​@新希望集团 L我的名字就是没有名字的名字的微博视频</t>
    <phoneticPr fontId="4" type="noConversion"/>
  </si>
  <si>
    <t>http://weibo.com/5067360322/FlwY6vPhs</t>
    <phoneticPr fontId="4" type="noConversion"/>
  </si>
  <si>
    <t>网友再次反映北湖国际城二期夜间施工扰民问题</t>
    <phoneticPr fontId="4" type="noConversion"/>
  </si>
  <si>
    <t>我想请问一下@成都环保 @环保部发布 @中国环境科学学会-5A 跟你们投诉真的有用吗？还是仅仅就是一个摆设，说会解决，尽量解决，然而事实是施工单位依然夜间施工噪声扰民！我就想问，你们到底能不能解决北湖国际城二期夜间施工扰民的问题！还是说这些投诉渠道仅仅是忽悠人的摆设！ ​​​​</t>
    <phoneticPr fontId="4" type="noConversion"/>
  </si>
  <si>
    <t>http://weibo.com/2665315413/Fly9OhQIR</t>
    <phoneticPr fontId="4" type="noConversion"/>
  </si>
  <si>
    <t>成都</t>
    <phoneticPr fontId="4" type="noConversion"/>
  </si>
  <si>
    <t>网友反映成都空气污染严重</t>
    <phoneticPr fontId="4" type="noConversion"/>
  </si>
  <si>
    <t>环形保护排污部，对你们完全失望，今年冬天又会是白茫茫一片，你们应该去把国旗改成白底的，应景！@成都环保  @四川环保  @四川发布  @环保部发布  #中央环境保护督查工作##【中国政府网常设总理留言板.图】# ​​​​</t>
    <phoneticPr fontId="4" type="noConversion"/>
  </si>
  <si>
    <t>http://weibo.com/1420949471/FlwldBHAX</t>
    <phoneticPr fontId="4" type="noConversion"/>
  </si>
  <si>
    <t>网友反映成都空气质量问题</t>
    <phoneticPr fontId="4" type="noConversion"/>
  </si>
  <si>
    <t>aa1233211234567</t>
    <phoneticPr fontId="4" type="noConversion"/>
  </si>
  <si>
    <t>爱卡社区</t>
    <phoneticPr fontId="4" type="noConversion"/>
  </si>
  <si>
    <t>鼻炎犯了，小孩咳了。环保组走了，绝对是巧合 
成都是宜居的，空气是达标的。环保不是运动，走了成都一样是环保的</t>
    <phoneticPr fontId="4" type="noConversion"/>
  </si>
  <si>
    <t>http://www.xcar.com.cn/bbs/viewthread.php?tid=30363022</t>
    <phoneticPr fontId="4" type="noConversion"/>
  </si>
  <si>
    <t>网友反映高新区保利心语四期油烟污染问题</t>
    <phoneticPr fontId="4" type="noConversion"/>
  </si>
  <si>
    <t>地球到火星的往返</t>
    <phoneticPr fontId="4" type="noConversion"/>
  </si>
  <si>
    <t>环保督查组刚走几天，成都高新区保利心语四期楼下的妈妈菜就开始向小区内直排油烟了，两边31层住户苦不堪言。是不是油烟问题一定要督查组在才能解决好呢？ @成都环保 @高新城管环保 L地球到火星的往返的微博视频 ​​​​</t>
    <phoneticPr fontId="4" type="noConversion"/>
  </si>
  <si>
    <t>http://weibo.com/1187017455/FlBjHDGsn</t>
    <phoneticPr fontId="4" type="noConversion"/>
  </si>
  <si>
    <t>网友反映大丰街区建渣清运问题</t>
    <phoneticPr fontId="4" type="noConversion"/>
  </si>
  <si>
    <t>怎么操作未来</t>
    <phoneticPr fontId="4" type="noConversion"/>
  </si>
  <si>
    <t>车停地下室一晚全是灰尘。问物业。说环保检查。成都不能倒建渣，堆的像山，不小心轮胎就被钉子暗算。那就请环保检查快点滚蛋吧。还我们安宁的生活环境 ​​​​</t>
    <phoneticPr fontId="4" type="noConversion"/>
  </si>
  <si>
    <t>http://weibo.com/2246626085/FlBoyrZkR</t>
    <phoneticPr fontId="4" type="noConversion"/>
  </si>
  <si>
    <t>网友反映人南立交下老人唱歌高音扰民问题</t>
    <phoneticPr fontId="4" type="noConversion"/>
  </si>
  <si>
    <t>鄂删幻</t>
    <phoneticPr fontId="4" type="noConversion"/>
  </si>
  <si>
    <t>人南立交桥下每晚都要一群老人唱卡拉OK，没人管？ 
声音巨大，都是唱什么老百姓永远都是谁谁谁的牵挂，没人管吗，南门不是富人区吗？</t>
    <phoneticPr fontId="4" type="noConversion"/>
  </si>
  <si>
    <t>http://www.xcar.com.cn/bbs/viewthread.php?tid=30365651</t>
    <phoneticPr fontId="4" type="noConversion"/>
  </si>
  <si>
    <t>网友反映红光镇银润南二路街边五家洗车店噪音严重扰民</t>
    <phoneticPr fontId="4" type="noConversion"/>
  </si>
  <si>
    <t>女子很纯洁</t>
    <phoneticPr fontId="4" type="noConversion"/>
  </si>
  <si>
    <t>新浪微博</t>
    <phoneticPr fontId="4" type="noConversion"/>
  </si>
  <si>
    <t>成都市郫县红光镇银润南二路街边商铺开了5家洗车店，每天汽车店都占道搽车修车，刚洗的水流人行道一大摊，吸尘机噪音扰民严重，一到周末更为严重，人行道全部被待洗或待修车辆占满，地上全是车内清除的垃圾，人根本无法通过，希望成都政府，郫县相关部门能够重视严查，该几家洗车店是否过环评，是否能够占道经营。前段时间中央环保督查时已经全部关门，为何现在又恢复营业，是否有欺骗上级行为，请严查谢谢</t>
    <phoneticPr fontId="4" type="noConversion"/>
  </si>
  <si>
    <t>https://weibo.com/2274870373/FlF2jjPra</t>
    <phoneticPr fontId="4" type="noConversion"/>
  </si>
  <si>
    <t>网友反映金马镇某小区T字路口堆满垃圾</t>
    <phoneticPr fontId="4" type="noConversion"/>
  </si>
  <si>
    <t>蒲荷加冰凉不凉</t>
    <phoneticPr fontId="4" type="noConversion"/>
  </si>
  <si>
    <t xml:space="preserve">#温江环保# 这就是所谓的环保？一个小区T字路口被拿来堆垃圾，一天臭气熏人 </t>
    <phoneticPr fontId="4" type="noConversion"/>
  </si>
  <si>
    <t>https://weibo.com/1912747343/FlEP7DzXE</t>
    <phoneticPr fontId="4" type="noConversion"/>
  </si>
  <si>
    <t>网友反映蓝润华府春天小区凌晨有运沙车出入，严重影响居民休息</t>
    <phoneticPr fontId="4" type="noConversion"/>
  </si>
  <si>
    <t>长颈鹿plus</t>
    <phoneticPr fontId="4" type="noConversion"/>
  </si>
  <si>
    <t>我要投诉蓝润华府春天这个小区 昨晚一点半左右有运沙车进入小区 噪音和灰尘污染特别严重@成都环保 ​​​​</t>
    <phoneticPr fontId="4" type="noConversion"/>
  </si>
  <si>
    <t>https://weibo.com/1924067907/FlE594TNp</t>
    <phoneticPr fontId="4" type="noConversion"/>
  </si>
  <si>
    <t>数量</t>
    <phoneticPr fontId="13" type="noConversion"/>
  </si>
  <si>
    <t>网友反映车城西五路的垃圾处理厂臭气污染严重</t>
    <phoneticPr fontId="4" type="noConversion"/>
  </si>
  <si>
    <t>匿名网友</t>
    <phoneticPr fontId="4" type="noConversion"/>
  </si>
  <si>
    <t>人民网-地方领导人留言板</t>
    <phoneticPr fontId="4" type="noConversion"/>
  </si>
  <si>
    <t>该垃圾处理厂受近期环保督查的影响，白天基本上不太作业，但是一到晚上10点以后直到凌晨臭气扩散严重，我们在距离其接近1公里的小区，但是晚上都不敢开窗，严重影响生活质量，请有关部门予以关注，要求公开空气质量监测结果，不能放任其处理垃圾时肆意污染空气，现在已经严重影响了周边居民的正常生活，请有关部门夜间暗访。</t>
    <phoneticPr fontId="4" type="noConversion"/>
  </si>
  <si>
    <t>http://liuyan.people.com.cn/threads/content?tid=4740227</t>
    <phoneticPr fontId="4" type="noConversion"/>
  </si>
  <si>
    <t>网友反映保利香槟国际9栋商家把烟道改到主烟道，影响居民正常生活</t>
    <phoneticPr fontId="4" type="noConversion"/>
  </si>
  <si>
    <t>尊敬的市长你好！我现处于高新西区百草路113号保利香槟国际9栋的商家（开餐饮行业），前段时期由于环保大检查，不准油烟直接往外排，我们只好找物业把烟道改到主烟道，改到主烟道以后，每家餐馆的油烟排不出去，我们才找到物业，物业才告诉我们，主烟道不能用，好像不疏通，就这样，我们厨房油烟特别特别大，烟子多不说，关健呛的很，我们的厨师实在受不了，我们找物业要求疏通主烟道，可是物业一直拖着，我们向物业反应过有近一百次了，可是，物业每次答复我们，在弄，在修在想办法，可是近二十多天了，我们油烟排不出去，9栋的油烟就这样一直在屋里，人能受得了吗，我们做生意的，要关门不做，可是，房租要交，还有在家的老人和孩子要花钱，我直好坚持继续营业，没办法呀，现在我们烟子呛得肺有毛病了，物业一拖在拖，我们没有办法了，只好向人民的父母官市长同志诉诉苦了，并要求市长为我们作主吧，要求物业马上弄通烟道！</t>
    <phoneticPr fontId="4" type="noConversion"/>
  </si>
  <si>
    <t>http://liuyan.people.com.cn/threads/content?tid=4739975</t>
    <phoneticPr fontId="4" type="noConversion"/>
  </si>
  <si>
    <t>网友反映两河路西段505号杨稀饭噪音扰民</t>
    <phoneticPr fontId="4" type="noConversion"/>
  </si>
  <si>
    <t>温江两河路西段505号杨稀饭餐馆，他家厨房的排风机产生很大的噪音，噪音和排出的油烟让楼上的住户连窗子都不敢开，臭味关掉窗户都还能忍受，但产生的噪音非常巨大，关掉窗户都没有用，整栋楼都在抖，严重影响了居民的日常生活，希望有关部门能处理下</t>
    <phoneticPr fontId="4" type="noConversion"/>
  </si>
  <si>
    <t>http://liuyan.people.com.cn/threads/content?tid=4740502</t>
    <phoneticPr fontId="4" type="noConversion"/>
  </si>
  <si>
    <t>网友反映三都汇朝外4栋2单元401业主私自喂养家禽扰民</t>
    <phoneticPr fontId="4" type="noConversion"/>
  </si>
  <si>
    <t>领导您好，三都汇朝外4栋2单元401业主违章搭建彩钢棚，喂养家兔，彩钢棚美观欠佳，影响到了楼上业主的安全！房屋位于朝阳面，来年夏天，彩钢棚吸热，楼上业主阳台更加热浪袭人。而且私自喂养家禽而且不是一只，家兔本来味道就重，环境卫生也堪忧，物业跟那家业主沟通过，并不听劝，希望有关部门能出面制止。</t>
    <phoneticPr fontId="4" type="noConversion"/>
  </si>
  <si>
    <t>http://liuyan.people.com.cn/threads/content?tid=4739324</t>
    <phoneticPr fontId="4" type="noConversion"/>
  </si>
  <si>
    <t>网友反映同安镇希望路一段一洗碗厂环境恶劣</t>
    <phoneticPr fontId="4" type="noConversion"/>
  </si>
  <si>
    <t>书记您好，龙泉同安镇希望路一段，好像是原来同安小学，现在的洗碗厂，恶臭，苍蝇，还有残渣剩菜，真的影响到了这周围的居民，推开窗户一股酸爽扑面而来，现在洗碗厂好像是查封了，但堆积如山的用过餐具无人管理，半夜还是有货车进进出出不知道做什么的，希望领导能看看管管，在此致谢</t>
    <phoneticPr fontId="4" type="noConversion"/>
  </si>
  <si>
    <t>http://liuyan.people.com.cn/threads/content?tid=4739706</t>
    <phoneticPr fontId="4" type="noConversion"/>
  </si>
  <si>
    <t>网友反映凤凰山军事基地飞行训练噪音扰民</t>
    <phoneticPr fontId="4" type="noConversion"/>
  </si>
  <si>
    <t>小熙X_Style</t>
    <phoneticPr fontId="4" type="noConversion"/>
  </si>
  <si>
    <t>#成都噪音污染防治管理#成都市凤凰山军事基地，每天6:00-24:00都会进行飞行训练，训练基地那么大，偏偏选择在居民小区低空飞行，噪音极大，严重影响到大家的作息时间。希望有关部门可以进行治理！@成都噪音污染管理中心 ​​​@成都头条 @成都商报 ​​​​</t>
    <phoneticPr fontId="4" type="noConversion"/>
  </si>
  <si>
    <t>https://weibo.com/2720148543/FlNsq9mU9</t>
    <phoneticPr fontId="4" type="noConversion"/>
  </si>
  <si>
    <t>网友反映新怡花园A区南面在建的华润时光里全天24小时施工</t>
    <phoneticPr fontId="4" type="noConversion"/>
  </si>
  <si>
    <t>青青衣襟O_o</t>
    <phoneticPr fontId="4" type="noConversion"/>
  </si>
  <si>
    <t xml:space="preserve"> #噪音扰民# 新怡花园A区南面，成都高新新华学校以东，在建的华润时光里全天24小时施工，严重影响了周围小区，特别是新怡花园A区居民的正常作息，近半个多月基本晚上很难入眠，早上六点多被高分贝的噪音吵醒。烦请查证核实，予以处理。</t>
    <phoneticPr fontId="4" type="noConversion"/>
  </si>
  <si>
    <t>https://weibo.com/2936454297/FlPH1pkg1</t>
    <phoneticPr fontId="4" type="noConversion"/>
  </si>
  <si>
    <t>网友反映东大街部分烧烤摊“死灰复燃”</t>
    <phoneticPr fontId="4" type="noConversion"/>
  </si>
  <si>
    <t>裕善大龙</t>
    <phoneticPr fontId="4" type="noConversion"/>
  </si>
  <si>
    <t>这是环境保护治理结果！只看见打雷没看见下雨，@头条新闻 @成都环保 @成都锦江数字城管 地摊烧烤，炒饭等等死灰复燃！</t>
    <phoneticPr fontId="4" type="noConversion"/>
  </si>
  <si>
    <t>https://weibo.com/2326643454/FlOZAh9F0</t>
    <phoneticPr fontId="4" type="noConversion"/>
  </si>
  <si>
    <t>网友反映琉璃路人居质置业半夜施工扰民</t>
    <phoneticPr fontId="4" type="noConversion"/>
  </si>
  <si>
    <t>采薇321</t>
    <phoneticPr fontId="4" type="noConversion"/>
  </si>
  <si>
    <t>9月13日，9月14日，成都市锦江区琉璃路人居质置业在建工地，每晚均施工到十点以后，十一点半依然未停止施工，东光街道办回复不准确，请@环保部发布 @成都城市管理 @成都服务 @四川环保 @成都环保 严查！如若继续不管不顾阳奉阴违治理不到位，如何实现“让每一个公民都感受到公平正义”？</t>
    <phoneticPr fontId="4" type="noConversion"/>
  </si>
  <si>
    <t>https://weibo.com/1664993500/FlUrKm0gG</t>
    <phoneticPr fontId="4" type="noConversion"/>
  </si>
  <si>
    <t>网友反映蜀兴西街四家餐馆肆意排放油烟</t>
    <phoneticPr fontId="4" type="noConversion"/>
  </si>
  <si>
    <t>尊敬的范书记及工作人员们：
   我是家住金牛区蜀兴西街186号的居民（原蜀光路17号），我们楼下四家餐馆（乔一乔干锅、二妹汤锅、笋子鱼火锅、菌汤馆）等5家餐馆，所有的商家都没有安装油烟净化设备，油烟肆意排放，排烟口墙壁上油污很厚，因部分商家使用柴油为燃料，有很严重的火灾隐患.并且所有的商家都是通宵营业，每天晚上食客一直吵到天亮，吵得人无法入睡，这样的状态已经有4、5年的时间，以前也反应过一直都没得到彻底解决。这里是居民生活区，有年迈的老人、年纪尚幼的小孩，油烟和这些噪音他们更是受不了。在国家大力倡导环保意识的现在，请各位领导们管管这些唯利是图的商家，我们的要求是，油烟净化必须安装，火灾安全必须彻底消除，营业时间10点为止。非常感谢各级领导，我们实在是没办法了！</t>
    <phoneticPr fontId="4" type="noConversion"/>
  </si>
  <si>
    <t>http://liuyan.people.com.cn/threads/content?tid=4742031</t>
    <phoneticPr fontId="4" type="noConversion"/>
  </si>
  <si>
    <t>网友反映五龙山翡翠郡小区的绿地遭到破坏</t>
    <phoneticPr fontId="4" type="noConversion"/>
  </si>
  <si>
    <t>范书记，您好！新都区五龙山翡翠郡小区6栋1单元101号业主破坏小区绿地、硬化地面、肆无忌惮的违规搭建，我们也找小区物业公司多次反映，物业公司却不理不睬，该违法行为依然疯狂进行，现在只能请您为民做主，请求您督促相关政府部门审查、执法：
1.小区绿地，现在已经破坏，地面已硬化，为什么没有部门按照《成都市住宅小区绿地管理办法（试行）的通知》第十四、十五、十八条有关内容执法？成都市出台的《办法》有没有法律效力？并且《办法》里明确实规定实行城市管理相对集中行政处罚权的区（市）县，由城市管理行政执法部门实施。2.请问小区绿地能改变绿地性质，搭建建筑物或构筑物嘛？3.该一楼业主于7月就开始铲除全部绿地，硬化地面，至今已经二两个月，小区物业公司在这过程中是否及时将此情况书面上报相关主管部门，并是否及时履行告知、劝阻和制止的义务？4.破坏绿地，甚至在绿地里搭建阳光房这种违法行为，为什么物业会批准，施工材料和人员是怎样进场的？求领导彻查。
市民期盼政府执法，恢复小区绿地，拆除违规搭建，责成物业将处理情况在小区内公示！也恳请下面的政府部门之间多衔接，让数据多跑路，让群众少跑路。在此，谢谢领导。</t>
    <phoneticPr fontId="4" type="noConversion"/>
  </si>
  <si>
    <t>http://liuyan.people.com.cn/threads/content?tid=4741377</t>
    <phoneticPr fontId="4" type="noConversion"/>
  </si>
  <si>
    <t>网友反映五环路麓山大道大车噪音扰民</t>
    <phoneticPr fontId="4" type="noConversion"/>
  </si>
  <si>
    <t>市长你好：
    感谢百忙之中查看群众的建议和投诉。麓山大道一段从华阳客运站到万安这一段，尤其是天府大道和梓州大道之间的这部分两边小区较多而且都临街，人口密集，楼盘众多。夜间很多大车的启动声音、喇叭极度扰民。建议控制该路段的大车数量，加强管控。
    另外这段经常发现大车违法改装灯光，在前牌照上加装大功率强光LED灯，违法遮挡牌照，摄像头无法正常取证拍摄。经常有大车肆无忌惮的通过该手段闯红灯，违章等。
持续时间很久都没有部门管理、控制、处罚，严重影响交通安全，请加强管控。</t>
    <phoneticPr fontId="4" type="noConversion"/>
  </si>
  <si>
    <t>http://liuyan.people.com.cn/threads/content?tid=4742064</t>
    <phoneticPr fontId="4" type="noConversion"/>
  </si>
  <si>
    <t>网友反映太古里一工地夜间施工噪音扰民问题</t>
    <phoneticPr fontId="4" type="noConversion"/>
  </si>
  <si>
    <t>Cc陈小妖</t>
    <phoneticPr fontId="4" type="noConversion"/>
  </si>
  <si>
    <t>新浪微博</t>
    <phoneticPr fontId="4" type="noConversion"/>
  </si>
  <si>
    <t>这就是成都市中心最繁华的太古里商业区内的环境，尘土飞扬，噪音扰民，昨晚施工到凌晨1点，今天7点半就又开始了。
请给一个处理方法，谢谢。@成都环保 @成都环保 @成都发布 @华西都市报 @人民日报 LCc陈小妖的微博视频 ​​​​</t>
    <phoneticPr fontId="4" type="noConversion"/>
  </si>
  <si>
    <t>http://weibo.com/3960990438/Fml3EnMNM</t>
    <phoneticPr fontId="4" type="noConversion"/>
  </si>
  <si>
    <t>网友反映武侯区音悦之声ktv噪音扰民问题</t>
    <phoneticPr fontId="4" type="noConversion"/>
  </si>
  <si>
    <t>问政四川</t>
    <phoneticPr fontId="4" type="noConversion"/>
  </si>
  <si>
    <t>领导您好，感谢您百忙之中关心我们老百姓的诉求。我向您举报位于成都市武侯区福锦路一段622号中铁骑士公馆小区9栋3楼音悦之声KTV隔音不好噪声扰民严重，很多时候凌晨3-4点钟仍在营业，导致小区居民不能安稳睡觉休息，作为小区业主我们已多次向有关环保部门、市长热线、公安部门投诉，每次簇锦派出所回访都是借口以该kTv为武侯区的重点发展企业为由拒绝处理，甚至说白天到业主家里面来听噪声，此等借口和理由让业主朋友感到派出所安排处理的时间和方式是否欠妥。KTV楼上还有一家商务酒店，很多亲戚朋友来成都，晚上均住该酒店，每次回家都反映楼下KTV叮叮咚咚一整晚，根本就睡不着，酒店人员说多次找过KTV老板协商处理也没有任何结果。希望有关部门出面管一下，还我们一个安静入眠的夜晚，非常感谢！</t>
    <phoneticPr fontId="4" type="noConversion"/>
  </si>
  <si>
    <t>http://ly.scdaily.cn/thread?tid=2758220&amp;display=1&amp;page=1</t>
    <phoneticPr fontId="4" type="noConversion"/>
  </si>
  <si>
    <t>网友反映郫都区溪地湾一工地夜间施工噪音扰民</t>
    <phoneticPr fontId="4" type="noConversion"/>
  </si>
  <si>
    <t>桂子-khalil</t>
    <phoneticPr fontId="4" type="noConversion"/>
  </si>
  <si>
    <t>这几个月以来，关于成都市郫都区溪地湾楼下一直有巨大的建筑施工声业主投诉这个问题貌似没有得到解决。每天白天一直在施工就算了，夜晚12点过依然施工不断，严重造成附近居民正常休息。对此希望相关部门认真对待这个问题，好好处理一下。谢谢！@成都环保 L桂子-khalil的微博视频 ​​​​</t>
    <phoneticPr fontId="4" type="noConversion"/>
  </si>
  <si>
    <t>http://weibo.com/2476651164/FmibgnA3V</t>
    <phoneticPr fontId="4" type="noConversion"/>
  </si>
  <si>
    <t>网友反映彭州市丽春镇一养猪场排污问题</t>
    <phoneticPr fontId="4" type="noConversion"/>
  </si>
  <si>
    <t>元真阳光</t>
    <phoneticPr fontId="4" type="noConversion"/>
  </si>
  <si>
    <t>天涯社区</t>
    <phoneticPr fontId="4" type="noConversion"/>
  </si>
  <si>
    <t>彭州市丽春镇联合村六组，有个占用基本保护农田修建了一个4000多平的养猪场，举报一次扩大一次，国土，环保，畜牲，乡一级政府匀知道这件事。该养猪离居民密集区近的只有几米到二十米五十米，是谁披的环评，又嗅又脏又吵粪水污水从猪场随意排出，严重污染了我们地下水和周边环境，严重影响了我们的健康生活。该猪场还从猪场内埋了条密秘管道直排到自然湿地生态灌溉沟，最终随沟渠流入青白江河道。行政不作为，坦护，保护，在这里体现的淋漓尽致。救救我的生命之水和奈以生存的健康环境。</t>
    <phoneticPr fontId="4" type="noConversion"/>
  </si>
  <si>
    <t>http://bbs.tianya.cn/post-828-1474590-1.shtml</t>
    <phoneticPr fontId="4" type="noConversion"/>
  </si>
  <si>
    <t>网友反映青白江祥福镇垃圾发电站排污问题</t>
    <phoneticPr fontId="4" type="noConversion"/>
  </si>
  <si>
    <t>135****4285</t>
    <phoneticPr fontId="4" type="noConversion"/>
  </si>
  <si>
    <t>百度知道</t>
    <phoneticPr fontId="4" type="noConversion"/>
  </si>
  <si>
    <t>成都环保检查最新消息成都环保查那么严，为啥青白江祥福镇垃圾发电站没有关闭呢？又臭然烧烟又大，这种企业就应该关停不要吗？</t>
    <phoneticPr fontId="4" type="noConversion"/>
  </si>
  <si>
    <t>https://zhidao.baidu.com/question/1963653460227205580.html</t>
    <phoneticPr fontId="4" type="noConversion"/>
  </si>
  <si>
    <t>网友反映中铁二局·玛塞城垃圾清理问题</t>
    <phoneticPr fontId="4" type="noConversion"/>
  </si>
  <si>
    <t>一米九的矮子</t>
    <phoneticPr fontId="4" type="noConversion"/>
  </si>
  <si>
    <t>新浪微博</t>
    <phoneticPr fontId="4" type="noConversion"/>
  </si>
  <si>
    <t xml:space="preserve"> @成都环保 @成都市公安消防支队 @成都卫生监督 请问我买的私家车位，每个月未间断的缴纳80元车位管理费，小区为了避免近期的环境监测检查，建渣占用我们业主的安全通道长达数月，私家车位无法使用，整个负二楼全是发霉味道和苍蝇，哪个机构负责？电梯电梯口贴的消防安全警示️形同虚设？ 2成都·中铁二局·玛塞城</t>
    <phoneticPr fontId="4" type="noConversion"/>
  </si>
  <si>
    <t>http://weibo.com/2049962262/Fm9R079ri</t>
    <phoneticPr fontId="4" type="noConversion"/>
  </si>
  <si>
    <t>网友反映成都体育学院附近地铁工地夜间施工噪音扰民问题</t>
    <phoneticPr fontId="4" type="noConversion"/>
  </si>
  <si>
    <t>想成为大旅行家的喵小姐</t>
    <phoneticPr fontId="4" type="noConversion"/>
  </si>
  <si>
    <t>新浪微博</t>
    <phoneticPr fontId="4" type="noConversion"/>
  </si>
  <si>
    <t>一环路成都体育学院门口，这要怎么睡，不止一次了 @成都地铁建设 @成都环保 L想成为大旅行家的喵小姐的微博视频 ​​​​</t>
    <phoneticPr fontId="4" type="noConversion"/>
  </si>
  <si>
    <t>http://weibo.com/2256958077/Fm8yjEJH5</t>
    <phoneticPr fontId="4" type="noConversion"/>
  </si>
  <si>
    <t>网友反映西城御景在建工地施工噪音扰民问题</t>
    <phoneticPr fontId="4" type="noConversion"/>
  </si>
  <si>
    <t>清清浅浅忘记123</t>
    <phoneticPr fontId="4" type="noConversion"/>
  </si>
  <si>
    <t>西城御景在建工地施工严重扰民！现在还在拖拉建渣，简直无法入睡[怒][怒][怒][怒骂][怒骂][抓狂][抓狂]求有关部门负责人快快处理，这么晚了，这些人疯了吗！！！@郫都服务 @郫都交警 @微成都 @成都发布 @郫都服务 @郫都交通 @郫都发布 @幸福红光 2成都·华润橡树湾 ​​​​</t>
    <phoneticPr fontId="4" type="noConversion"/>
  </si>
  <si>
    <t>http://weibo.com/5527293010/Fm8dP6Mye</t>
    <phoneticPr fontId="4" type="noConversion"/>
  </si>
  <si>
    <t>网友反映淮口镇垃圾清运问题</t>
    <phoneticPr fontId="4" type="noConversion"/>
  </si>
  <si>
    <t>佳期如梦87449</t>
    <phoneticPr fontId="4" type="noConversion"/>
  </si>
  <si>
    <t>上次的事情仍然没有得解决，淮口镇政府和滨江领导直接直问我们，哪条法律规定了居民不能在我们门口丢垃圾和屎尿，请翻出来给我们政府看！！！！
有录音为证，让我不得不相信我的听力。
这个世界已经变成这样疯狂了吗，请告诉我@成都市政府门户网站  @成都环保  @成都城市管理  @环保北京  @法治成都  @成都规划  @成都晚报  @成都头条  @成都微博头条 2成都·淮口镇</t>
    <phoneticPr fontId="4" type="noConversion"/>
  </si>
  <si>
    <t>http://weibo.com/5669876580/Fm78ydfd2</t>
    <phoneticPr fontId="4" type="noConversion"/>
  </si>
  <si>
    <t>网友反映成都红星电站排污问题</t>
    <phoneticPr fontId="4" type="noConversion"/>
  </si>
  <si>
    <t>Uncle-Lau</t>
    <phoneticPr fontId="4" type="noConversion"/>
  </si>
  <si>
    <t>麻烦你们拍几个人过去驻个点吧，费用我们众筹给你们，郫都区自从督查组走后，天天这样，那边逆温层是有多厚？@成都环保  @四川发布  @环保部发布  @中国环境新闻  @四川环保  #中央环境保护督查工作##【中国政府网常设总理留言板.图】# 2成都·桃蹊路街区 ​​​​</t>
    <phoneticPr fontId="4" type="noConversion"/>
  </si>
  <si>
    <t>http://weibo.com/1420949471/Fm6wvk02X</t>
    <phoneticPr fontId="4" type="noConversion"/>
  </si>
  <si>
    <t>网友反映青羊万达附近一工地夜间施工噪音扰民问题</t>
    <phoneticPr fontId="4" type="noConversion"/>
  </si>
  <si>
    <t>听隔壁老王吹牛逼</t>
    <phoneticPr fontId="4" type="noConversion"/>
  </si>
  <si>
    <t>环保检查刚刚搞完，青羊万达西侧日月大道旁这个工地，不知道是干啥，挖掘机挖石头装车的声音轰天响，从晚上十点一直到早晨，及时你拿到夜间施工许可证，你在诸多小区附近也不能把噪音搞得这么响吧？12345热线就是官方应付，希望能被关注吧，这施工噪音已把我折磨的要崩溃。@成都环保 @成都商报 @成都市政府门户网站 @成都这点事 @青羊服务 @华西都市报 2成都·苏坡街区</t>
    <phoneticPr fontId="4" type="noConversion"/>
  </si>
  <si>
    <t>http://weibo.com/1314044715/Fm0jpvDAD</t>
    <phoneticPr fontId="4" type="noConversion"/>
  </si>
  <si>
    <t>网友反映双流中柏路一工地夜间施工噪音扰民问题</t>
    <phoneticPr fontId="4" type="noConversion"/>
  </si>
  <si>
    <t>放牜娃儿王二小</t>
    <phoneticPr fontId="4" type="noConversion"/>
  </si>
  <si>
    <t xml:space="preserve"> @成都环保局  双流中和中柏路 2成都·中和街区 L放牜娃儿王二小的微博视频 ​​​​</t>
    <phoneticPr fontId="4" type="noConversion"/>
  </si>
  <si>
    <t>http://weibo.com/5028875437/FlZZiBhKO</t>
    <phoneticPr fontId="4" type="noConversion"/>
  </si>
  <si>
    <t>网友反映名著司南附近运渣车噪音扰民问题</t>
    <phoneticPr fontId="4" type="noConversion"/>
  </si>
  <si>
    <t>阿北_风人</t>
    <phoneticPr fontId="4" type="noConversion"/>
  </si>
  <si>
    <t>就是要闯，就是这么任性，看10个车8个闯，尤其还超速！不得不发啊！@成都高新交通  @成都交警  @成都环保  @华西都市报  @成都全搜索新闻网  @华阳那些事儿 2成都·名著司南 L阿北_风人的微博视频 ​​​​</t>
    <phoneticPr fontId="4" type="noConversion"/>
  </si>
  <si>
    <t>http://weibo.com/2340055163/FlZFsoeNS</t>
    <phoneticPr fontId="4" type="noConversion"/>
  </si>
  <si>
    <t>网友反映两河锦地附近露天烧烤油烟污染问题</t>
    <phoneticPr fontId="4" type="noConversion"/>
  </si>
  <si>
    <t>Cathy_Hoo</t>
    <phoneticPr fontId="4" type="noConversion"/>
  </si>
  <si>
    <t>黄金东一路171号两河锦地三号门对面晚上又开始烧烤摆摊了，关键是对浓烟无处理措施，全部吹到小区来了，好呛人[泪][允悲]@成都环保 @成都环保</t>
    <phoneticPr fontId="4" type="noConversion"/>
  </si>
  <si>
    <t>http://weibo.com/1815805921/FlYfUhs39</t>
    <phoneticPr fontId="4" type="noConversion"/>
  </si>
  <si>
    <t>网友反映大邑中铁金山小区麻将馆噪音扰民问题</t>
    <phoneticPr fontId="4" type="noConversion"/>
  </si>
  <si>
    <t>大邑中铁金山11栋2单元2号，9栋3单元1号长期住建改商建无证经营麻将馆，噪音扰民，违建无人管理，投诉很多次依然存在，请问住改商，无证经营合法了吗？为什么长期无证经营有关部门熟视无睹不于取缇呢？请领导还我们一个安静的生活环境杜绝不良风气。</t>
    <phoneticPr fontId="4" type="noConversion"/>
  </si>
  <si>
    <t>http://liuyan.people.com.cn/threads/content?tid=4746403</t>
    <phoneticPr fontId="4" type="noConversion"/>
  </si>
  <si>
    <t>网友反映司南名著小区附近运渣车噪音问题</t>
    <phoneticPr fontId="4" type="noConversion"/>
  </si>
  <si>
    <t>b***</t>
    <phoneticPr fontId="4" type="noConversion"/>
  </si>
  <si>
    <t>尊敬的书记：
    您好！太多地方投诉都无法解决我们群众的困扰。现在是9月17日凌晨3点半，高新区雅和南二路上的运渣车终于肯饶过我们了。从3月份搬入司南名著小区，5月份突然开始大量的运渣车从晚8点至次日凌晨4点驶入雅和南二路，到现在已经4个月了共120天，这4个月中除了高考、中央环保督察组在川期间加起来一共40天得到过安宁然而其他时间就再也没有安宁过，运渣车超速行驶带来的巨大噪音让我们无法正常作息，甚至已经开始靠药物强制睡眠，次日上班注意力不集中，我也属于高安职业如果出错后果也不堪设想；运渣车无视信号灯带来的巨大危险也让我们心惊胆战，无视信号灯我们可以躲，但是超速行驶的巨大噪音给身心造成了巨大的伤害，孩子每天哭，妻子看到孩子哭也禁不住的哭，作为家里的男人看在眼里急在心里，已经极后悔买了这个房子，但是现在的普通百姓买个房已经很不容易了却是住的如此糟心。书记，我们爱这个城市因为我们就从这个城市长大我们也支持这个城市的发展，但是我也爱我的家庭爱我的孩子爱我的妻子，我更想给他们更好的生活，但是现在却无能为力充满了无力感。我们这条街上有很多楼盘小区并且入住率也很高，但是我们这条街上的交通一直很糟糕，没有电子眼，任何闯红灯的车辆都不会受罚。5月份运渣车开辟了这条路后立即改道一定要从这条街过，没有电子眼无法监控限速无法监控闯信号灯。运渣车就像看到了曙光一样，疯狂的涌入，利用专业仪器测试分贝已经达到了70分贝以上，已超过了国家规定的住宅区夜间40分贝的标准。我们的职能部门互相推脱让人失望，城管部门表示行驶中的车属于交管部门管，交管部门表示行驶车产生的噪音属于城管部门管，百姓无处申述苦不堪言。请书记帮帮我们，能否让这些运渣车走已规划好的路线，不要擅自更改路线造成群众的困扰。谢谢书记，耽误您宝贵时间。</t>
    <phoneticPr fontId="4" type="noConversion"/>
  </si>
  <si>
    <t>http://liuyan.people.com.cn/threads/content?tid=4746107</t>
    <phoneticPr fontId="4" type="noConversion"/>
  </si>
  <si>
    <t>网友反映保利紫薇花附近运渣车噪音问题</t>
    <phoneticPr fontId="4" type="noConversion"/>
  </si>
  <si>
    <t>暴***</t>
    <phoneticPr fontId="4" type="noConversion"/>
  </si>
  <si>
    <t>尊敬的首长
我是保利紫薇花语住户，车城西三路666号
我实在无力面对这种噪音，每天24小时大货车不间断飞驰，晚上比白天多，速度比白天快，现在凌晨3点了，每隔3分钟一趟的大货车（最近主要是运渣车）在楼下飞驰，噪音已经爆表！本人已经多次控制不了自己想要自杀。
既然是工业开发区，为什么会批建商品住宅小区，当初保利开发商说交房以后政府会限制大货车，所以才在这边买了房子安身立命，我们也在为龙泉贡献力量。
现在保利紫薇花语和金科楼盘只有零星的住户，等到2018年上半年两个小区业主都入住时，投诉的会更多！
希望政府能够引起重视！</t>
    <phoneticPr fontId="4" type="noConversion"/>
  </si>
  <si>
    <t>http://liuyan.people.com.cn/threads/content?tid=4746098</t>
    <phoneticPr fontId="4" type="noConversion"/>
  </si>
  <si>
    <t>网友反映武侯区晋平街一麻将馆噪音扰民问题</t>
    <phoneticPr fontId="4" type="noConversion"/>
  </si>
  <si>
    <t>z***</t>
    <phoneticPr fontId="4" type="noConversion"/>
  </si>
  <si>
    <t>王书记您好，武侯区晋平街18号1栋二单元1A破墙开店（现在是开的麻将馆），长期声音很大而且都通宵，存在很长时间了。前段时间环评检查有所收敛，现在又重蹈覆辙，投诉举报多次，效果甚微，希望有关部门管一管，还住户一片安宁。谢谢！</t>
    <phoneticPr fontId="4" type="noConversion"/>
  </si>
  <si>
    <t>http://liuyan.people.com.cn/threads/content?tid=4746078</t>
    <phoneticPr fontId="4" type="noConversion"/>
  </si>
  <si>
    <t>网友反映青羊区光华碧邻附近餐馆油烟污染问题</t>
    <phoneticPr fontId="4" type="noConversion"/>
  </si>
  <si>
    <t>打***</t>
    <phoneticPr fontId="4" type="noConversion"/>
  </si>
  <si>
    <t>尊敬的领导：我是光华北五路光华碧邻的住户，在我们楼下开了三家串串分别是大众串串，小郡 肝串串和四宫格串串。自从这三家串串开张到现在两年多的时间，楼上的住户每天苦不堪言。一是他们占道经营。二是他们占道经莒油烟沒处排，只好任由它往楼上住户家里飘。三是他们经营到凌晨两三点钟，食客大声喧哗让我们无法休息。四是串串店内囤集了大量的煤气罐，是安全的一大隐患。这些问题我们已经反映了两年多了，为什么这些问题还存在。成都市市容和环境卫生保护条例笫二十四条规定临街的商铺不得越过门窗和外墙进行一切经营㓉动。为什么他们到现在还在越过门窗经营。难道这些条例不能约束他们吗？深夜食客的喧闹声我们也举报了无数次。难道治安处罚条例就不能处罚他们吗？|</t>
    <phoneticPr fontId="4" type="noConversion"/>
  </si>
  <si>
    <t>http://liuyan.people.com.cn/threads/content?tid=4745969</t>
    <phoneticPr fontId="4" type="noConversion"/>
  </si>
  <si>
    <t>网友反映双楠港汇广场露天烧烤油烟污染问题</t>
    <phoneticPr fontId="4" type="noConversion"/>
  </si>
  <si>
    <t>G***</t>
    <phoneticPr fontId="4" type="noConversion"/>
  </si>
  <si>
    <t>投诉正文：武侯区双楠港汇广场小区多名业主多次通过市长热线、文明热线、城建热线、环保热线及110反应小区内公共空间被开发商出租停车，被汽配店铺占道经营，被餐饮行业外摆占用及餐饮行业长期深夜经营噪音大、油烟气味大等问题，但始终未能得到解决。尤其是深夜十一二点凌晨一两点噪音扰民问题，住户不堪其扰，但是派出所让找城管，城管让找环保，互相推脱。中央环保督察期间电话也打不进去，请问究竟该找谁解决？</t>
    <phoneticPr fontId="4" type="noConversion"/>
  </si>
  <si>
    <t>http://liuyan.people.com.cn/threads/content?tid=4745937</t>
    <phoneticPr fontId="4" type="noConversion"/>
  </si>
  <si>
    <t>网友反映锦江区育才都市家园</t>
    <phoneticPr fontId="4" type="noConversion"/>
  </si>
  <si>
    <t>丽***</t>
    <phoneticPr fontId="4" type="noConversion"/>
  </si>
  <si>
    <t>尊敬的领导，我们反映几个问题，希望能够帮助我们解决，谢谢！
1.成都市锦江区晨辉路108号育才都市家园二区1栋2楼的东区茶府新装修开业后，安装了大功率的厨房设备，油烟向小区内排放，中午、下午时段給茶客炒菜时噪音极大，严重扰民！建议对其相关设施进行检查，合理安装使用。另外茶楼是否可以经营餐饮？如果只是茶楼工作人员做工作餐，是否需要如此大功率的设备？
2.育才都市家园一期、二期之间，九思教育楼下人行道变成了附近修车店的停车场，停了不少废旧汽车，有的里面寄存了很多垃圾，非常影响环境，一直未见清理，希望能够将这些车辆移走，将公共道路还给老百姓。
3.育才都市家园一期对面的金象家园外人行道多处破损（围绕金象家园一圈），下雨后行人通过时会溅不少污水到身上，建议交通市政部门能否维护。</t>
    <phoneticPr fontId="4" type="noConversion"/>
  </si>
  <si>
    <t>http://liuyan.people.com.cn/threads/content?tid=4745705</t>
    <phoneticPr fontId="4" type="noConversion"/>
  </si>
  <si>
    <t>网友反映郫都区西城御景小区附近餐馆油烟污染问题</t>
    <phoneticPr fontId="4" type="noConversion"/>
  </si>
  <si>
    <t>h***</t>
    <phoneticPr fontId="4" type="noConversion"/>
  </si>
  <si>
    <t>人民网-地方领导人留言板</t>
    <phoneticPr fontId="4" type="noConversion"/>
  </si>
  <si>
    <t>尊敬的郫都区委书记：
    您好！我是红光镇银润路188号西城御景2栋的业主，特此反映小区一系列问题：一是家里全屋经常都有严重的油烟味，特别是客厅、厨房和生活阳台，生活阳台晾晒的衣服上全是油烟味，平时白天上班，晚上一回到家，屋里全是油烟味，周末早上睡个懒觉，卧室也是一股浓烈的油烟味，向物管反映过多次，说查不出油烟出处，一直未解决，也向社区反映过，也没有得到有效的处理。二是晚上餐饮店经营到很晚，噪音严重影响到业主的休息。三是物管不作为，小区电梯没有消毒，墙面毁坏不修，楼道杂物、车辆堆积影响消防，地下停车场环境太差，管理费太贵，保安服务态度很差等。四是开发商存在故意隐瞒，不诚信，1-2栋小区电梯不通地下停车场，售房时虽然合同上没有写明电梯到地下，但是没有明确告知买房者，给业主造成极大的困扰，增加各种生活成本，同时，交房时承诺一年内办好产权证，交房到现在已经两年多，产权证还没有办理下来，没有履行相应的合同规定，严重失信，打电话咨询过多次，各种理由推诿。这些问题一直严重困扰着我们的生活，一直没有得到解决。请相关领导、部门给予高度重视我们老百姓的生活困扰，企盼能够得到及时有效的解决处理。</t>
    <phoneticPr fontId="4" type="noConversion"/>
  </si>
  <si>
    <t>http://liuyan.people.com.cn/threads/content?tid=4745264</t>
    <phoneticPr fontId="4" type="noConversion"/>
  </si>
  <si>
    <t>网友反映双流温哥华花园附近餐馆油烟污染问题</t>
    <phoneticPr fontId="4" type="noConversion"/>
  </si>
  <si>
    <t>匿名网友</t>
    <phoneticPr fontId="4" type="noConversion"/>
  </si>
  <si>
    <t>书记您好！温哥华花园六期底商在不具备开餐饮的情况下开设了9家餐饮，最鼎盛时开了26家餐饮，现存活9家餐饮，由于长期油烟噪音扰民，投诉太多，为了过环评，也为了以后再引进新的餐饮，商家强行安装烟道，后因业主反复投诉，有关部门让召开业主大会，三分之二业主同意才能建烟道，如不同意就责令其关门。据我所知，本身建烟道是对现有的9家进行整改，而商铺老板想在未开设餐饮的商铺上也安装烟道，为以后引进新餐饮做准备！现请有关部门回复以下问题：一、根2016年1月1日新的大气污染防治法规定，不能在居民楼下开设餐饮，如果市场监管部门再在居民楼下发放营业许可证，是不是就是知法犯法？二，现有的9家餐饮是由于政府部门责令其整改，为了过环评，而想建烟道，但是是要小区业主三分之二同意才行修建！在没有经过小区业主三分之二同意的情况下建了烟道是属于违建，业主投诉后，为什么有关部门不出面拆除？三、温六小区本身不具备开设餐饮条件，前期修建时没有专门的餐饮排污通道，也没有专门的油烟排烟通道！有关法律法规也规定不能在居民楼下开设餐饮，商家想专空子，本身是针对这现存的9家进行整改的问题，他们还想把所有空余的商铺都建立烟道，为以再引进餐饮做准备！！明明怨声载道了，还顶风作案，到底有哪些部门在为其包庇？请书记明查。2016年1月1日新的大气污染防治法明确规定不能在居民楼下开设餐饮！！如果所有的居民楼下商铺都想开餐饮，本身没烟道，先建个烟道！再引进餐饮！哪这条法规还有什么用？就失去了其本身的意义！！法律既然有规定就不能破坏！不能凌驾于法律之上。未开设新餐饮的居民楼下，应该引导商铺转向经营，而不是再次制造矛盾，本身就是违反法律法规的事，为什么还要业主投票决定？违反法律法规的投票是无效投票！如果违反法律法规的投票算有效，那是不是全国人民投票不用交税了？请双流政府特别注重民生问题，发觉双流政府不作为的太多，很让人失望。</t>
    <phoneticPr fontId="4" type="noConversion"/>
  </si>
  <si>
    <t>http://liuyan.people.com.cn/threads/content?tid=4744256</t>
    <phoneticPr fontId="4" type="noConversion"/>
  </si>
  <si>
    <t>网友反映武侯区机投镇烧柴污染问题</t>
    <phoneticPr fontId="4" type="noConversion"/>
  </si>
  <si>
    <t>行***</t>
    <phoneticPr fontId="4" type="noConversion"/>
  </si>
  <si>
    <t>人民网-地方领导人留言板</t>
    <phoneticPr fontId="4" type="noConversion"/>
  </si>
  <si>
    <t>各位领导您们好！这家浴室是位于武侯区机投镇三环内果堰村4组70号，这家浴室老板常年以烧各种柴和成板营业。每次劈柴都劈的噼里啪啦的响，每次柴一烧黑烟弥漫，烟雾尘尘。老人和小孩一闻到烟味总忍不住咳嗽，严重影响了我们的生活。城管也是多次劝阻，他们从来不听，就算偶尔关门，也是关几天就又重新营业。还买了很多柴堆在门边，本来果堰村民房之前的道路就狭窄，他们这么一堆出行就更不方便了，请领导帮我们拔除这颗毒瘤吧，还我们一个干净的环境。谢谢领导！</t>
    <phoneticPr fontId="4" type="noConversion"/>
  </si>
  <si>
    <t>http://liuyan.people.com.cn/threads/content?tid=4743945</t>
    <phoneticPr fontId="4" type="noConversion"/>
  </si>
  <si>
    <t>网友反映新都区龙森装饰板厂废气污染问题</t>
    <phoneticPr fontId="4" type="noConversion"/>
  </si>
  <si>
    <t>异***</t>
    <phoneticPr fontId="4" type="noConversion"/>
  </si>
  <si>
    <t>尊敬的领导：您好！我们是住在龙腾嘉园小区的，由于房屋朝向成彭路方向，外面正对龙森装饰板厂，前段时间环保检查，周边的小厂大概停工了一个多月，感觉空气和环境都好了很多，就从9月10号开始，周围的厂又开始复工了，龙森装饰板厂刚开始一两天生产，我们没有闻到异味，但是过了几天，尤其是晚上这个厂周围又散发出刺鼻的气味和粉尘的味道，在我们家的每个房间都能明显的闻到，还有生产时噪声特别大，尤其是晚上特别明显，嗡嗡嗡的低频的声，特别让人烦躁。真心请求相关部门查查这种污染大，噪声大的厂。周围还有一所学校和几个小区。</t>
    <phoneticPr fontId="4" type="noConversion"/>
  </si>
  <si>
    <t>http://liuyan.people.com.cn/threads/content?tid=4745675</t>
    <phoneticPr fontId="4" type="noConversion"/>
  </si>
  <si>
    <t>网友反映十陵镇来龙村私营市场污染问题</t>
    <phoneticPr fontId="4" type="noConversion"/>
  </si>
  <si>
    <t>风***</t>
    <phoneticPr fontId="4" type="noConversion"/>
  </si>
  <si>
    <t>成都市龙泉驿区十陵镇来龙村三组三环路内侧有个私营市场每逢3 6  9 赶场，该市场环境条件恶劣卫生条件特别差 ，有点杀活鸡 活鱼 鸡毛 鱼鳞满地都是 气味恶臭 严重影响周边居民的正常生活  希望相关领导重视 ！！！！！！！！！！！摆摊商贩摆摊位置占据周边居民路口的正常出行不给周边留出行道路 希望领导解决 谢谢 .......</t>
    <phoneticPr fontId="4" type="noConversion"/>
  </si>
  <si>
    <t>http://liuyan.people.com.cn/threads/content?tid=4745155</t>
    <phoneticPr fontId="4" type="noConversion"/>
  </si>
  <si>
    <t>网友反映简阳市泰俪伽铜门厂排污问题</t>
    <phoneticPr fontId="4" type="noConversion"/>
  </si>
  <si>
    <t>易烊千玺的合法妻子</t>
    <phoneticPr fontId="4" type="noConversion"/>
  </si>
  <si>
    <t>新浪微博</t>
    <phoneticPr fontId="4" type="noConversion"/>
  </si>
  <si>
    <t>举报曝光成都市简阳市泰俪伽铜门厂(旭日门窗厂)严重污染环境，油漆废水和腐蚀废水未经任何处理直接排放，生活垃圾和工业垃圾挖坑露天焚烧，请相关部门注意@成都环保  @成都新闻  @成都发布  @成都新闻频道  @成都晚报 2简阳·贾家镇 ​​​​</t>
    <phoneticPr fontId="4" type="noConversion"/>
  </si>
  <si>
    <t>http://weibo.com/5182106644/Fmn2DxQYw</t>
    <phoneticPr fontId="4" type="noConversion"/>
  </si>
  <si>
    <t>一周汇总</t>
    <phoneticPr fontId="13" type="noConversion"/>
  </si>
  <si>
    <t>总数</t>
    <phoneticPr fontId="4" type="noConversion"/>
  </si>
  <si>
    <t>油烟污染</t>
    <phoneticPr fontId="4" type="noConversion"/>
  </si>
  <si>
    <t>垃圾污染</t>
    <phoneticPr fontId="4" type="noConversion"/>
  </si>
  <si>
    <t>汇总</t>
    <phoneticPr fontId="4" type="noConversion"/>
  </si>
  <si>
    <t>噪声污染</t>
    <phoneticPr fontId="4" type="noConversion"/>
  </si>
  <si>
    <t>匿名网友</t>
    <phoneticPr fontId="4" type="noConversion"/>
  </si>
  <si>
    <t>人民网-地方领导人留言板</t>
    <phoneticPr fontId="4" type="noConversion"/>
  </si>
  <si>
    <t>网友反映青羊区光华碧邻附近餐馆油烟污染问题</t>
    <phoneticPr fontId="4" type="noConversion"/>
  </si>
  <si>
    <t>打***</t>
    <phoneticPr fontId="4" type="noConversion"/>
  </si>
  <si>
    <t>尊敬的领导：我是光华北五路光华碧邻的住户，在我们楼下开了三家串串分别是大众串串，小郡 肝串串和四宫格串串。自从这三家串串开张到现在两年多的时间，楼上的住户每天苦不堪言。一是他们占道经营。二是他们占道经莒油烟沒处排，只好任由它往楼上住户家里飘。三是他们经营到凌晨两三点钟，食客大声喧哗让我们无法休息。四是串串店内囤集了大量的煤气罐，是安全的一大隐患。这些问题我们已经反映了两年多了，为什么这些问题还存在。成都市市容和环境卫生保护条例笫二十四条规定临街的商铺不得越过门窗和外墙进行一切经营㓉动。为什么他们到现在还在越过门窗经营。难道这些条例不能约束他们吗？深夜食客的喧闹声我们也举报了无数次。难道治安处罚条例就不能处罚他们吗？|</t>
    <phoneticPr fontId="4" type="noConversion"/>
  </si>
  <si>
    <t>http://liuyan.people.com.cn/threads/content?tid=4745969</t>
    <phoneticPr fontId="4" type="noConversion"/>
  </si>
  <si>
    <t>网友反映锦江区育才都市家园</t>
    <phoneticPr fontId="4" type="noConversion"/>
  </si>
  <si>
    <t>丽***</t>
    <phoneticPr fontId="4" type="noConversion"/>
  </si>
  <si>
    <t>尊敬的领导，我们反映几个问题，希望能够帮助我们解决，谢谢！
1.成都市锦江区晨辉路108号育才都市家园二区1栋2楼的东区茶府新装修开业后，安装了大功率的厨房设备，油烟向小区内排放，中午、下午时段給茶客炒菜时噪音极大，严重扰民！建议对其相关设施进行检查，合理安装使用。另外茶楼是否可以经营餐饮？如果只是茶楼工作人员做工作餐，是否需要如此大功率的设备？
2.育才都市家园一期、二期之间，九思教育楼下人行道变成了附近修车店的停车场，停了不少废旧汽车，有的里面寄存了很多垃圾，非常影响环境，一直未见清理，希望能够将这些车辆移走，将公共道路还给老百姓。
3.育才都市家园一期对面的金象家园外人行道多处破损（围绕金象家园一圈），下雨后行人通过时会溅不少污水到身上，建议交通市政部门能否维护。</t>
    <phoneticPr fontId="4" type="noConversion"/>
  </si>
  <si>
    <t>尊敬的郫都区委书记：
    您好！我是红光镇银润路188号西城御景2栋的业主，特此反映小区一系列问题：一是家里全屋经常都有严重的油烟味，特别是客厅、厨房和生活阳台，生活阳台晾晒的衣服上全是油烟味，平时白天上班，晚上一回到家，屋里全是油烟味，周末早上睡个懒觉，卧室也是一股浓烈的油烟味，向物管反映过多次，说查不出油烟出处，一直未解决，也向社区反映过，也没有得到有效的处理。二是晚上餐饮店经营到很晚，噪音严重影响到业主的休息。三是物管不作为，小区电梯没有消毒，墙面毁坏不修，楼道杂物、车辆堆积影响消防，地下停车场环境太差，管理费太贵，保安服务态度很差等。四是开发商存在故意隐瞒，不诚信，1-2栋小区电梯不通地下停车场，售房时虽然合同上没有写明电梯到地下，但是没有明确告知买房者，给业主造成极大的困扰，增加各种生活成本，同时，交房时承诺一年内办好产权证，交房到现在已经两年多，产权证还没有办理下来，没有履行相应的合同规定，严重失信，打电话咨询过多次，各种理由推诿。这些问题一直严重困扰着我们的生活，一直没有得到解决。请相关领导、部门给予高度重视我们老百姓的生活困扰，企盼能够得到及时有效的解决处理。</t>
    <phoneticPr fontId="4" type="noConversion"/>
  </si>
  <si>
    <t>http://liuyan.people.com.cn/threads/content?tid=4745264</t>
    <phoneticPr fontId="4" type="noConversion"/>
  </si>
  <si>
    <t>网友反映双流温哥华花园附近餐馆油烟污染问题</t>
    <phoneticPr fontId="4" type="noConversion"/>
  </si>
  <si>
    <t>书记您好！温哥华花园六期底商在不具备开餐饮的情况下开设了9家餐饮，最鼎盛时开了26家餐饮，现存活9家餐饮，由于长期油烟噪音扰民，投诉太多，为了过环评，也为了以后再引进新的餐饮，商家强行安装烟道，后因业主反复投诉，有关部门让召开业主大会，三分之二业主同意才能建烟道，如不同意就责令其关门。据我所知，本身建烟道是对现有的9家进行整改，而商铺老板想在未开设餐饮的商铺上也安装烟道，为以后引进新餐饮做准备！现请有关部门回复以下问题：一、根2016年1月1日新的大气污染防治法规定，不能在居民楼下开设餐饮，如果市场监管部门再在居民楼下发放营业许可证，是不是就是知法犯法？二，现有的9家餐饮是由于政府部门责令其整改，为了过环评，而想建烟道，但是是要小区业主三分之二同意才行修建！在没有经过小区业主三分之二同意的情况下建了烟道是属于违建，业主投诉后，为什么有关部门不出面拆除？三、温六小区本身不具备开设餐饮条件，前期修建时没有专门的餐饮排污通道，也没有专门的油烟排烟通道！有关法律法规也规定不能在居民楼下开设餐饮，商家想专空子，本身是针对这现存的9家进行整改的问题，他们还想把所有空余的商铺都建立烟道，为以再引进餐饮做准备！！明明怨声载道了，还顶风作案，到底有哪些部门在为其包庇？请书记明查。2016年1月1日新的大气污染防治法明确规定不能在居民楼下开设餐饮！！如果所有的居民楼下商铺都想开餐饮，本身没烟道，先建个烟道！再引进餐饮！哪这条法规还有什么用？就失去了其本身的意义！！法律既然有规定就不能破坏！不能凌驾于法律之上。未开设新餐饮的居民楼下，应该引导商铺转向经营，而不是再次制造矛盾，本身就是违反法律法规的事，为什么还要业主投票决定？违反法律法规的投票是无效投票！如果违反法律法规的投票算有效，那是不是全国人民投票不用交税了？请双流政府特别注重民生问题，发觉双流政府不作为的太多，很让人失望。</t>
    <phoneticPr fontId="4" type="noConversion"/>
  </si>
  <si>
    <t>http://liuyan.people.com.cn/threads/content?tid=4744256</t>
    <phoneticPr fontId="4" type="noConversion"/>
  </si>
  <si>
    <t>网友反映武侯区机投镇烧柴污染问题</t>
    <phoneticPr fontId="4" type="noConversion"/>
  </si>
  <si>
    <t>行***</t>
    <phoneticPr fontId="4" type="noConversion"/>
  </si>
  <si>
    <t>各位领导您们好！这家浴室是位于武侯区机投镇三环内果堰村4组70号，这家浴室老板常年以烧各种柴和成板营业。每次劈柴都劈的噼里啪啦的响，每次柴一烧黑烟弥漫，烟雾尘尘。老人和小孩一闻到烟味总忍不住咳嗽，严重影响了我们的生活。城管也是多次劝阻，他们从来不听，就算偶尔关门，也是关几天就又重新营业。还买了很多柴堆在门边，本来果堰村民房之前的道路就狭窄，他们这么一堆出行就更不方便了，请领导帮我们拔除这颗毒瘤吧，还我们一个干净的环境。谢谢领导！</t>
    <phoneticPr fontId="4" type="noConversion"/>
  </si>
  <si>
    <t>http://liuyan.people.com.cn/threads/content?tid=4743945</t>
    <phoneticPr fontId="4" type="noConversion"/>
  </si>
  <si>
    <t>网友反映新都区龙森装饰板厂废气污染问题</t>
    <phoneticPr fontId="4" type="noConversion"/>
  </si>
  <si>
    <t>异***</t>
    <phoneticPr fontId="4" type="noConversion"/>
  </si>
  <si>
    <t>人民网-地方领导人留言板</t>
    <phoneticPr fontId="4" type="noConversion"/>
  </si>
  <si>
    <t>尊敬的领导：您好！我们是住在龙腾嘉园小区的，由于房屋朝向成彭路方向，外面正对龙森装饰板厂，前段时间环保检查，周边的小厂大概停工了一个多月，感觉空气和环境都好了很多，就从9月10号开始，周围的厂又开始复工了，龙森装饰板厂刚开始一两天生产，我们没有闻到异味，但是过了几天，尤其是晚上这个厂周围又散发出刺鼻的气味和粉尘的味道，在我们家的每个房间都能明显的闻到，还有生产时噪声特别大，尤其是晚上特别明显，嗡嗡嗡的低频的声，特别让人烦躁。真心请求相关部门查查这种污染大，噪声大的厂。周围还有一所学校和几个小区。</t>
    <phoneticPr fontId="4" type="noConversion"/>
  </si>
  <si>
    <t>http://liuyan.people.com.cn/threads/content?tid=4745675</t>
    <phoneticPr fontId="4" type="noConversion"/>
  </si>
  <si>
    <t>网友反映十陵镇来龙村私营市场污染问题</t>
    <phoneticPr fontId="4" type="noConversion"/>
  </si>
  <si>
    <t>风***</t>
    <phoneticPr fontId="4" type="noConversion"/>
  </si>
  <si>
    <t>成都市龙泉驿区十陵镇来龙村三组三环路内侧有个私营市场每逢3 6  9 赶场，该市场环境条件恶劣卫生条件特别差 ，有点杀活鸡 活鱼 鸡毛 鱼鳞满地都是 气味恶臭 严重影响周边居民的正常生活  希望相关领导重视 ！！！！！！！！！！！摆摊商贩摆摊位置占据周边居民路口的正常出行不给周边留出行道路 希望领导解决 谢谢 .......</t>
    <phoneticPr fontId="4" type="noConversion"/>
  </si>
  <si>
    <t>http://liuyan.people.com.cn/threads/content?tid=4745155</t>
    <phoneticPr fontId="4" type="noConversion"/>
  </si>
  <si>
    <t>网友反映双丰路附近烧烤店油烟问题</t>
    <phoneticPr fontId="4" type="noConversion"/>
  </si>
  <si>
    <t>RabbitSOSO</t>
    <phoneticPr fontId="4" type="noConversion"/>
  </si>
  <si>
    <t>#成都爆料##成都爆料#前段时间成都严查环保，对小区及全市不合格的餐饮店进行了关店整改。我们老百姓非常欢迎，也很积极配合政府工作。可是一个月过去了，环察组走了，楼下烧烤店又开始营业了。投诉无数次，相关部门回复说的监督整改，可是别人是白天关门，晚上营业！每天晚上油烟就不说了，吃烧烤喝酒划拳、吵架、打架噪音都吵得人睡不着。希望相关部门真的能够有力度的解决，还我们一个安静环境、新鲜空气。@成都环保</t>
    <phoneticPr fontId="4" type="noConversion"/>
  </si>
  <si>
    <t>http://weibo.com/1780442192/FmnQWq6qj</t>
    <phoneticPr fontId="4" type="noConversion"/>
  </si>
  <si>
    <t>简阳</t>
    <phoneticPr fontId="4" type="noConversion"/>
  </si>
  <si>
    <t>网友反映简阳市泰俪伽铜门厂废水排放问题</t>
    <phoneticPr fontId="4" type="noConversion"/>
  </si>
  <si>
    <t>易烊千玺的合法妻子</t>
    <phoneticPr fontId="4" type="noConversion"/>
  </si>
  <si>
    <t>新浪微博</t>
    <phoneticPr fontId="4" type="noConversion"/>
  </si>
  <si>
    <t>举报曝光成都市简阳市泰俪伽铜门厂(旭日门窗厂)严重污染环境，油漆废水和腐蚀废水未经任何处理直接排放，生活垃圾和工业垃圾挖坑露天焚烧，请相关部门注意@成都环保  @成都新闻  @成都发布  @成都新闻频道  @成都晚报 2简阳·贾家镇 ​​​​</t>
    <phoneticPr fontId="4" type="noConversion"/>
  </si>
  <si>
    <t>http://weibo.com/5182106644/Fmn2DxQYw</t>
    <phoneticPr fontId="4" type="noConversion"/>
  </si>
  <si>
    <t>网友反映四川师范大学成龙校区军训和晚会产生噪音扰民</t>
    <phoneticPr fontId="4" type="noConversion"/>
  </si>
  <si>
    <t>一棵多肉肉</t>
    <phoneticPr fontId="4" type="noConversion"/>
  </si>
  <si>
    <t>新浪微博</t>
    <phoneticPr fontId="4" type="noConversion"/>
  </si>
  <si>
    <t>作为四川师范大学成龙校区的邻居，每年最痛苦的时候就是学校的军训和各种晚会！每天学校的高音喇叭能开得我们整个小区都响透彻，噪音严重扰民，早上6点多就开始了，去年投诉了也没用，有没有哪个部门管管？不能因为是大学就能有特权吧！@龙泉驿环保  @成都环保  @四川环保 ​​​​</t>
    <phoneticPr fontId="4" type="noConversion"/>
  </si>
  <si>
    <t>https://weibo.com/2135499483/Fmuvdlzqo</t>
    <phoneticPr fontId="4" type="noConversion"/>
  </si>
  <si>
    <t>网友反映天府大道南段一工地夜间通宵施工扰民</t>
    <phoneticPr fontId="4" type="noConversion"/>
  </si>
  <si>
    <t>iDrin</t>
    <phoneticPr fontId="4" type="noConversion"/>
  </si>
  <si>
    <t>新浪微博</t>
    <phoneticPr fontId="4" type="noConversion"/>
  </si>
  <si>
    <t xml:space="preserve">高新区天府大道南段一工地夜间通宵施工，严重影响居民正常休息。用手机APP测分贝平均一分钟高大80分贝，这么大的环境噪声污染对居民生活环境有相当大的危害，该工地严重超过了国家规定，望关部门保障我们的人体健康，请尽快处理。@成都环保 @成都头条 @成都城市管理 @成都市政府门户网站 </t>
    <phoneticPr fontId="4" type="noConversion"/>
  </si>
  <si>
    <t>https://weibo.com/2877291483/FmuC3qmzJ</t>
    <phoneticPr fontId="4" type="noConversion"/>
  </si>
  <si>
    <t>网友反映白果镇自家门口被堆满垃圾</t>
    <phoneticPr fontId="4" type="noConversion"/>
  </si>
  <si>
    <t>门前有棵香樟</t>
    <phoneticPr fontId="4" type="noConversion"/>
  </si>
  <si>
    <t>欺负人啊!欺负人啊!环保局让居民6点到9点之把垃圾放在自家门口，让清洁工准时上门收运，他们都还要堆在我家门口呀!不知是什么人，什么官在背后使坏啊!求求你们救救我们吧@成都规划  @成都环保  @环保北京  @成都规划  @法治成都  @成都城市管理  @成都头条  @成都晚报  @成都市政府门户网站  @成都微博头条  @成都环保  @金堂城市管理  @成都微博头条  @成都市政府门户网站  @成都晚报  @成都头条  @成都城市管理  @成都环保  @法治成都  @成都规划  @法治成都</t>
    <phoneticPr fontId="4" type="noConversion"/>
  </si>
  <si>
    <t>https://weibo.com/5669876580/FmvjB40Sp</t>
    <phoneticPr fontId="4" type="noConversion"/>
  </si>
  <si>
    <t>网友反映玉堂镇鲤鱼沱一塑料厂向河内倾倒垃圾</t>
    <phoneticPr fontId="4" type="noConversion"/>
  </si>
  <si>
    <t>都江堰市，玉堂镇鲤鱼沱，沙黑河电站内2017年初非法新建一个塑料厂，生产塑料袋，废旧垃圾塑料回收造粒。本厂2017年3月中因乱搭乱建引起大火灾，当时119.110.120及玉堂政府现场处理，要求该沙黑河电站停止对该厂供电，停止生产，搬离电厂。可如今依然正常24小时营业，在8月大环保期间，该厂半夜生产给环保执法玩躲猫猫游戏。该厂在生产中排放有毒刺鼻气体，噪音扰民。该厂无环保手续，该厂是2017年初新建，可给老百姓看的是5年前张姓的营业执照。有造假嫌疑！离该厂100米是我国重点水资源保护河:岷江河。该厂生活垃圾，废塑料外包，零星不要的废塑料都往岷江河里倒。请求领导，有关部门，依法处理，全村百姓强力要求该厂搬离我岷江河域！</t>
    <phoneticPr fontId="4" type="noConversion"/>
  </si>
  <si>
    <t>http://liuyan.people.com.cn/threads/content?tid=4748057</t>
    <phoneticPr fontId="4" type="noConversion"/>
  </si>
  <si>
    <t>网友反映蒲江县垃圾处理厂对空气造成严重污染</t>
    <phoneticPr fontId="4" type="noConversion"/>
  </si>
  <si>
    <t>市长您好，我是蒲江县一名居民。近年来蒲江县垃圾处理厂的运作造成了极大的空气污染，附近单沟村、香居山水、香槟城一带的几千户居民成天呼吸着垃圾的恶臭味，平时几乎不敢开窗。走在附近这边的蒲塘路上都能闻到臭气熏天的气味，严重影响蒲江县环境，危害居民健康。现提出请求希望领导能严查该处理厂，还居民们一个健康清新的生活环境。</t>
    <phoneticPr fontId="4" type="noConversion"/>
  </si>
  <si>
    <t>http://liuyan.people.com.cn/threads/content?tid=4749413</t>
    <phoneticPr fontId="4" type="noConversion"/>
  </si>
  <si>
    <t>网友反映西航港巴黎都市一期门口垃圾车半夜扰民</t>
    <phoneticPr fontId="4" type="noConversion"/>
  </si>
  <si>
    <t>书记，你好。首先请不要下发给西航港街道办，还是市里面解决下吧。每天半夜12点半准时垃圾车来巴黎都市一期门口，声音太大了。特别是半夜夜深人静的时候，能不能请垃圾车早点来，晚上11点之前都可以啊。半夜真的太吵人了。真的可以来听听。</t>
    <phoneticPr fontId="4" type="noConversion"/>
  </si>
  <si>
    <t>http://liuyan.people.com.cn/threads/content?tid=4749573</t>
    <phoneticPr fontId="4" type="noConversion"/>
  </si>
  <si>
    <t>网友反映鼎犀名城半夜施工噪音扰民</t>
    <phoneticPr fontId="4" type="noConversion"/>
  </si>
  <si>
    <t>领导您好！我是犀浦镇两河东路的金枫名苑业主，相距一墙之隔的鼎犀名城最近一个月每晚都是十二点之后施工，噪声已严重影响附近居民休息，扬尘也已经影响居民生活，前期已向犀浦镇相关部门反应没有任何回复，请领导给予制止，谢谢</t>
    <phoneticPr fontId="4" type="noConversion"/>
  </si>
  <si>
    <t>http://liuyan.people.com.cn/threads/content?tid=4749051</t>
    <phoneticPr fontId="4" type="noConversion"/>
  </si>
  <si>
    <t>网友反映科华北路王府井对面经常半夜施工扰民</t>
    <phoneticPr fontId="4" type="noConversion"/>
  </si>
  <si>
    <t>孙文胜</t>
    <phoneticPr fontId="4" type="noConversion"/>
  </si>
  <si>
    <t>能不能来个人管管，科华北路王府井对面经常半夜施工，弄得大家都睡不好觉，以前投诉过消停了两天又开始了，有时候还施工到半夜</t>
    <phoneticPr fontId="4" type="noConversion"/>
  </si>
  <si>
    <t xml:space="preserve">http://www.mala.cn/thread-14949898-1-1.html
</t>
    <phoneticPr fontId="4" type="noConversion"/>
  </si>
  <si>
    <t>网友反映珠江青云台附近有推土机凌晨作业，影响周围居民休息</t>
    <phoneticPr fontId="4" type="noConversion"/>
  </si>
  <si>
    <t>用户6303558494</t>
    <phoneticPr fontId="4" type="noConversion"/>
  </si>
  <si>
    <t>新浪微博</t>
    <phoneticPr fontId="4" type="noConversion"/>
  </si>
  <si>
    <t>楼盘：珠江青云台，位置：同兴东路，最近天天晚上11点到凌晨2.3点都有推土机施工，噪音很大，严重影响居民的生活！有没有部门管一下啊？@温江热线 @温江服务 @温江人不知道的温江事 @温江公平街道 @温江环保 @温江建设</t>
    <phoneticPr fontId="4" type="noConversion"/>
  </si>
  <si>
    <t>https://weibo.com/6303558494/FmATybKk0</t>
    <phoneticPr fontId="4" type="noConversion"/>
  </si>
  <si>
    <t>网友反映远大购物广场深夜施工扰民</t>
    <phoneticPr fontId="4" type="noConversion"/>
  </si>
  <si>
    <t>喵猫喵喵喵喵猫喵喵喵</t>
    <phoneticPr fontId="4" type="noConversion"/>
  </si>
  <si>
    <t>远大购物广场位于天府大道和老成仁路交界，深夜施工，已经连续两天施工了，不仅仅施工，还鸣笛，严重扰民，望快速处理。</t>
    <phoneticPr fontId="4" type="noConversion"/>
  </si>
  <si>
    <t>https://weibo.com/1811731942/FmAkuxZjH</t>
    <phoneticPr fontId="4" type="noConversion"/>
  </si>
  <si>
    <t>网友反映城西优品道广场装修粉尘污染严重</t>
    <phoneticPr fontId="4" type="noConversion"/>
  </si>
  <si>
    <t>成都的崽儿</t>
    <phoneticPr fontId="4" type="noConversion"/>
  </si>
  <si>
    <t>你们家的兄弟@成都城市管理 说找你们比较靠谱呢[思考][思考]城西优品道广场装修粉尘污染好大呀</t>
    <phoneticPr fontId="4" type="noConversion"/>
  </si>
  <si>
    <t>https://weibo.com/1064851957/FmxHL2FRC</t>
    <phoneticPr fontId="4" type="noConversion"/>
  </si>
  <si>
    <t>网友反映苏坡街道出现新疆烤肉摊，乌烟瘴气</t>
    <phoneticPr fontId="4" type="noConversion"/>
  </si>
  <si>
    <t>如果我叫杜阿娟</t>
    <phoneticPr fontId="4" type="noConversion"/>
  </si>
  <si>
    <t>一个多月的环保治理不见成效，反而更甚，街头新疆烤肉再现，周围乌烟瘴气不可见人</t>
    <phoneticPr fontId="4" type="noConversion"/>
  </si>
  <si>
    <t>https://weibo.com/2471015925/FmyOBFMKX</t>
    <phoneticPr fontId="4" type="noConversion"/>
  </si>
  <si>
    <t>网友反映地铁六号线琉璃场夜晚施工扰民</t>
    <phoneticPr fontId="4" type="noConversion"/>
  </si>
  <si>
    <t>木子曦619</t>
    <phoneticPr fontId="4" type="noConversion"/>
  </si>
  <si>
    <t xml:space="preserve">我可以说脏话吗？地铁施工太不人性化了，还是六号线琉璃场 </t>
    <phoneticPr fontId="4" type="noConversion"/>
  </si>
  <si>
    <t>https://weibo.com/1587112482/FmAukraSc</t>
    <phoneticPr fontId="4" type="noConversion"/>
  </si>
  <si>
    <t>网友反映犀安路666号通宵施工扰民</t>
    <phoneticPr fontId="4" type="noConversion"/>
  </si>
  <si>
    <t>爱玩的小狸猫</t>
    <phoneticPr fontId="4" type="noConversion"/>
  </si>
  <si>
    <t xml:space="preserve">一年了，什么时候是个头呀！！总是施工到凌晨或者通宵！！！！！！前前后后投诉多次，均无结果！！回访总是说会处理！！然而人家依旧干得热火朝天！！！吵的一家老小无法睡觉！@成都城市管理 @CDTV-3热线188 @四川发布 @成都环保局 @成都大城小事 </t>
    <phoneticPr fontId="4" type="noConversion"/>
  </si>
  <si>
    <t>https://weibo.com/1746294052/FmAgHlMBg</t>
    <phoneticPr fontId="4" type="noConversion"/>
  </si>
  <si>
    <t>网友反映国槐街和蝶花街交接处夜晚施工扰民严重</t>
    <phoneticPr fontId="4" type="noConversion"/>
  </si>
  <si>
    <t>Morphine的着迷</t>
    <phoneticPr fontId="4" type="noConversion"/>
  </si>
  <si>
    <t xml:space="preserve">啥子环保吼得弄扎劲，现在我家楼下国槐街和蝶花街交接处施工，哒哒哒的钻得扎劲，老百姓不知道该得哪里找环保局，深更半夜楼下还有整啥子烧腊的味道乱飘，夜深人静就开始飘，不应该是香嘛，结果臭得很！不晓得是不是死鸭子！@成都环保 </t>
    <phoneticPr fontId="4" type="noConversion"/>
  </si>
  <si>
    <t>https://weibo.com/3294534591/FmAreF5e0</t>
    <phoneticPr fontId="4" type="noConversion"/>
  </si>
  <si>
    <t>网友反映高新区紫荆北路还家烤羊串店大量排烟</t>
    <phoneticPr fontId="4" type="noConversion"/>
  </si>
  <si>
    <t>冰与火CD</t>
    <phoneticPr fontId="4" type="noConversion"/>
  </si>
  <si>
    <t>新浪微博</t>
    <phoneticPr fontId="4" type="noConversion"/>
  </si>
  <si>
    <t>@成都环保  高新区紫荆北路还家烤羊串店毎天下午四点以后未加处理向大街排放油烟，搞得沿街住户苦不堪言，不能环保督查一过就不管了嘛。 ​​​​</t>
    <phoneticPr fontId="4" type="noConversion"/>
  </si>
  <si>
    <t>http://weibo.com/2197858374/FmHYKoDww?type=comment#_rnd1505955557498</t>
    <phoneticPr fontId="4" type="noConversion"/>
  </si>
  <si>
    <t>网友反映商家借口环保抬高洗车价格</t>
    <phoneticPr fontId="4" type="noConversion"/>
  </si>
  <si>
    <t>备注前男友</t>
    <phoneticPr fontId="4" type="noConversion"/>
  </si>
  <si>
    <t>现在的商家 真的是无奸不商  
洗车行  借着搞环保的借口  抬高价格   
以前轿车洗车20元   25元
现在40</t>
    <phoneticPr fontId="4" type="noConversion"/>
  </si>
  <si>
    <t>http://weibo.com/5134305832/FmI37Cccw?type=comment</t>
    <phoneticPr fontId="4" type="noConversion"/>
  </si>
  <si>
    <t>网友反映吉庆四路、吉庆三路的保利小区半夜施工噪音扰民</t>
    <phoneticPr fontId="4" type="noConversion"/>
  </si>
  <si>
    <t>算命先生说要叫曾艺</t>
    <phoneticPr fontId="4" type="noConversion"/>
  </si>
  <si>
    <t>位于高新区吉庆四路，吉庆三路的保利地盘，凌晨还在施工，挖土机还在运作，轰轰作响，噪音扰民，有人管管吗？</t>
    <phoneticPr fontId="4" type="noConversion"/>
  </si>
  <si>
    <t>http://weibo.com/1458344701/FmKe54tLi?type=comment</t>
    <phoneticPr fontId="4" type="noConversion"/>
  </si>
  <si>
    <t>网友反映大邑县二环路不明企业早上6点就开始排污</t>
    <phoneticPr fontId="4" type="noConversion"/>
  </si>
  <si>
    <t>大脸猫吃米老鼠</t>
    <phoneticPr fontId="4" type="noConversion"/>
  </si>
  <si>
    <t>成都市政府相关部门，成都相关环保执法机关，请问大邑县二环路这个水泥厂还是发电站怎么早上6点就开始排污啊？是否符合环保标准？请答复，或转交职能部门答复。</t>
    <phoneticPr fontId="4" type="noConversion"/>
  </si>
  <si>
    <t>http://weibo.com/6033639905/FmMXE7tGc?sudaref=yuqing1.hylanda.com&amp;retcode=6102&amp;type=comment#_rnd1505955368670</t>
  </si>
  <si>
    <t>网民反映高新区紫荆北路还家烤羊串店大量排烟</t>
    <phoneticPr fontId="4" type="noConversion"/>
  </si>
  <si>
    <t>冰与火CD</t>
    <phoneticPr fontId="4" type="noConversion"/>
  </si>
  <si>
    <t>新浪微博</t>
    <phoneticPr fontId="4" type="noConversion"/>
  </si>
  <si>
    <t>@成都环保  高新区紫荆北路还家烤羊串店毎天下午四点以后未加处理向大街排放油烟，搞得沿街住户苦不堪言，不能环保督查一过就不管了嘛。 ​​​​</t>
    <phoneticPr fontId="4" type="noConversion"/>
  </si>
  <si>
    <t>http://weibo.com/2197858374/FmHYKoDww?type=comment#_rnd1505955557498</t>
    <phoneticPr fontId="4" type="noConversion"/>
  </si>
  <si>
    <t>网民反映商家借口环保抬高洗车价格</t>
    <phoneticPr fontId="4" type="noConversion"/>
  </si>
  <si>
    <t>备注前男友</t>
    <phoneticPr fontId="4" type="noConversion"/>
  </si>
  <si>
    <t>现在的商家 真的是无奸不商  
洗车行  借着搞环保的借口  抬高价格   
以前轿车洗车20元   25元
现在40</t>
    <phoneticPr fontId="4" type="noConversion"/>
  </si>
  <si>
    <t>http://weibo.com/5134305832/FmI37Cccw?type=comment</t>
    <phoneticPr fontId="4" type="noConversion"/>
  </si>
  <si>
    <t>网民反映吉庆四路、吉庆三路的保利小区半夜施工噪音扰民</t>
    <phoneticPr fontId="4" type="noConversion"/>
  </si>
  <si>
    <t>算命先生说要叫曾艺</t>
    <phoneticPr fontId="4" type="noConversion"/>
  </si>
  <si>
    <t>位于高新区吉庆四路，吉庆三路的保利地盘，凌晨还在施工，挖土机还在运作，轰轰作响，噪音扰民，有人管管吗？</t>
    <phoneticPr fontId="4" type="noConversion"/>
  </si>
  <si>
    <t>http://weibo.com/1458344701/FmKe54tLi?type=comment</t>
    <phoneticPr fontId="4" type="noConversion"/>
  </si>
  <si>
    <t>网民反映新繁镇清白街村就有不法企业在青白江河边违规新建污染型加工企业</t>
    <phoneticPr fontId="4" type="noConversion"/>
  </si>
  <si>
    <t>匿名网民</t>
    <phoneticPr fontId="4" type="noConversion"/>
  </si>
  <si>
    <t>新繁镇清白街村就有不法企业在青白江河边违规新建污染型加工企业，简直是无视我们周边老百姓的生存环境，无法无天以身试法！请范书记责成地方政府认真严肃调查处理此事，我们会高度关注此事进展！</t>
    <phoneticPr fontId="4" type="noConversion"/>
  </si>
  <si>
    <t>http://liuyan.people.com.cn/threads/content?tid=4752970</t>
    <phoneticPr fontId="4" type="noConversion"/>
  </si>
  <si>
    <t>网友反映欧郡对面颐和雅郡楼盘夜晚施工扰民</t>
    <phoneticPr fontId="4" type="noConversion"/>
  </si>
  <si>
    <t>1Wbhskwnrhdb</t>
    <phoneticPr fontId="4" type="noConversion"/>
  </si>
  <si>
    <t xml:space="preserve"> 欧郡对面颐和雅郡楼盘。每天晚上过了10点 依旧在施工。严重扰民！！没有相关人员管理吗？ ​​​​</t>
    <phoneticPr fontId="4" type="noConversion"/>
  </si>
  <si>
    <t>https://weibo.com/5493629329/FmTktzMVZ</t>
    <phoneticPr fontId="4" type="noConversion"/>
  </si>
  <si>
    <t>网友反映万年场下街一废弃菜市场夜间施工严重扰民</t>
    <phoneticPr fontId="4" type="noConversion"/>
  </si>
  <si>
    <t>Vbo录</t>
    <phoneticPr fontId="4" type="noConversion"/>
  </si>
  <si>
    <t>万年场下街120旁边的废弃菜市场夜间施工严重影响休息，两次拨  打12345，成都市成华区人民政府双桥子街道办事处也是打太极，敷衍了事，现在知道什么叫懒政！在其位不谋其政，为官不为！[鄙视]@成都发布  @成都这点事  @成都头条  @微成都  @成都环保  @成都新闻  @成都城市管理  @成都共青团  @成华双桥子街道  @成华区万年场  @成华万年场街道  @成华万年路社区</t>
    <phoneticPr fontId="4" type="noConversion"/>
  </si>
  <si>
    <t>http://weibo.com/2474739914/FmSzx0DXQ</t>
    <phoneticPr fontId="4" type="noConversion"/>
  </si>
  <si>
    <t>网友反映宝山木业生产排放废气影响周围居民</t>
    <phoneticPr fontId="4" type="noConversion"/>
  </si>
  <si>
    <t>罗小丹meier</t>
    <phoneticPr fontId="4" type="noConversion"/>
  </si>
  <si>
    <t>中央巡视组一走，宝山木业就开始生产放毒气，我的天啦，这个味道太难闻了！可以帮忙求关注不啊？？？我们@彭州隆丰 的政府闻不到味道，我们大彭州可以管哈？@彭州发布 @彭州气象 @彭州环保 ​​​​</t>
    <phoneticPr fontId="4" type="noConversion"/>
  </si>
  <si>
    <t>http://weibo.com/2189267364/FmT9JhrbD</t>
    <phoneticPr fontId="4" type="noConversion"/>
  </si>
  <si>
    <t>网友反映中胜世家二期工程凌晨施工严重扰民</t>
    <phoneticPr fontId="4" type="noConversion"/>
  </si>
  <si>
    <t>Yesung二娃</t>
    <phoneticPr fontId="4" type="noConversion"/>
  </si>
  <si>
    <t xml:space="preserve">成都崇州中胜世家二期工程从凌晨二点开始施工到实现，噪音特别大，我儿子一岁从开始施工被吵醒到现在都还没有睡。特别影响孩子睡眠。打了12345也只是督促。希望明早崇州环保知道后尽快处理，上次处理这件事也是马马虎虎，敷敷衍衍。我只是不知道中央举报电话。不然我打哪里去。望整改。麻烦你了@四川环保 </t>
    <phoneticPr fontId="4" type="noConversion"/>
  </si>
  <si>
    <t>http://weibo.com/2309336084/FmVd4ecZ9</t>
    <phoneticPr fontId="4" type="noConversion"/>
  </si>
  <si>
    <t>网友反映拓而思新川科技园夜间施工扰民</t>
    <phoneticPr fontId="4" type="noConversion"/>
  </si>
  <si>
    <t>定旸</t>
    <phoneticPr fontId="4" type="noConversion"/>
  </si>
  <si>
    <t>投诉拓而思新川科技园夜间施工扰民，半夜凌晨三四点，旁边的居民楼根本没法睡觉休息，这么大一个上市公司，置社区居民不顾，希望有关部门管管！！！@成都环保  @成都城管  @成都公安局  『大数据龙头拓尔思西南总部基地落户新川，成都项目盛大开启』</t>
    <phoneticPr fontId="4" type="noConversion"/>
  </si>
  <si>
    <t>http://weibo.com/1828246871/FmVkG8wBI</t>
    <phoneticPr fontId="4" type="noConversion"/>
  </si>
  <si>
    <t>网友反映麓湖艺展中心对面在建地铁项目通宵施工扰民</t>
    <phoneticPr fontId="4" type="noConversion"/>
  </si>
  <si>
    <t>您好，我们是天府大道南延线麓湖艺展中心居民，最近麓湖艺展中心对面一个在建地铁项目中国水电十四局，天天通宵施工，通宵施工，噪音扰民，噪音不断扰民，造成家里老人小孩无法入睡。请你们相关部门给管管行吗？毕竟周围居民不全是聋子，谢谢！</t>
    <phoneticPr fontId="4" type="noConversion"/>
  </si>
  <si>
    <t>http://liuyan.people.com.cn/threads/content?tid=4752840</t>
    <phoneticPr fontId="4" type="noConversion"/>
  </si>
  <si>
    <t>网友反映九江万家社区三组一工厂噪音和粉尘污染严重</t>
    <phoneticPr fontId="4" type="noConversion"/>
  </si>
  <si>
    <t xml:space="preserve">领导您好，我住在双流万家社区三组204、205号斜对面，204、205号迪舒卫生用品厂内在今年五月份不知道从哪里搬入一家三无工厂，听他们员工说是生产台历，环保巡查组来的时候停工了一个多月，巡查组结束后两天又开始生产，有噪音和粉尘还有胶水味道，听说双流正在查处散乱污查三无企业，请领导去实地查看处理，谢谢
</t>
    <phoneticPr fontId="4" type="noConversion"/>
  </si>
  <si>
    <t>http://liuyan.people.com.cn/threads/content?tid=4753850</t>
    <phoneticPr fontId="4" type="noConversion"/>
  </si>
  <si>
    <t>网友反映新繁镇清白街村某企业违规新建污染型加工企业</t>
    <phoneticPr fontId="4" type="noConversion"/>
  </si>
  <si>
    <t>新繁镇清白街村就有不法企业在青白江河边违规新建污染型加工企业，简直是无视我们周边老百姓的生存环境，无法无天以身试法！请范书记责成地方政府认真严肃调查处理此事，我们会高度关注此事进展！</t>
    <phoneticPr fontId="4" type="noConversion"/>
  </si>
  <si>
    <t>http://liuyan.people.com.cn/threads/content?tid=4752970</t>
    <phoneticPr fontId="4" type="noConversion"/>
  </si>
  <si>
    <t>网友反映火车北站东外侧公交车站散发恶臭</t>
    <phoneticPr fontId="4" type="noConversion"/>
  </si>
  <si>
    <t>亚健康调理中心小杨</t>
    <phoneticPr fontId="4" type="noConversion"/>
  </si>
  <si>
    <t>火车北站东（外侧公交车站）下站就是一阵恶臭袭来 如果有公共厕所指示牌，是不是会让环境卫生更美丽？！ ​​​​</t>
    <phoneticPr fontId="4" type="noConversion"/>
  </si>
  <si>
    <t>https://weibo.com/5295734172/FmXyRg5F5</t>
    <phoneticPr fontId="4" type="noConversion"/>
  </si>
  <si>
    <t>网友反映建设北路二段万科华贸广场对面工地夜间施工扰民</t>
    <phoneticPr fontId="4" type="noConversion"/>
  </si>
  <si>
    <t>体重掉回两位数</t>
    <phoneticPr fontId="4" type="noConversion"/>
  </si>
  <si>
    <t>建设北路二段万科华贸广场对面工地夜间违规施工！你们可以来数数有好多辆货车，算算从现在开始要作业到几点，还要不要人睡了！反应多次毫无结果！让民众心寒至极！</t>
    <phoneticPr fontId="4" type="noConversion"/>
  </si>
  <si>
    <t>https://weibo.com/1981166995/FnbZACT8b</t>
    <phoneticPr fontId="4" type="noConversion"/>
  </si>
  <si>
    <t>网友反映三友路道路凌晨施工扰民</t>
    <phoneticPr fontId="4" type="noConversion"/>
  </si>
  <si>
    <t>OoooOoooooOoooOooo0ooo</t>
    <phoneticPr fontId="4" type="noConversion"/>
  </si>
  <si>
    <t>三友路道路施工，白天也就算了能理解，此刻现在已经凌晨，完全没有停下来的意思，你们要赶工，附近的居民难不成和你们一起赶工？
我们的人民领导能否为老百姓的一夜安眠做个主？@成都市政府门户网站 @成都服务 @成都环保，@金牛区政府 ​​​​</t>
    <phoneticPr fontId="4" type="noConversion"/>
  </si>
  <si>
    <t>https://weibo.com/2544200711/Fncxn3amJ</t>
    <phoneticPr fontId="4" type="noConversion"/>
  </si>
  <si>
    <t>网友反映龙城高新天地的住户深受岸宝纸业噪声污染</t>
    <phoneticPr fontId="4" type="noConversion"/>
  </si>
  <si>
    <t>人生路漫漫何须回首</t>
    <phoneticPr fontId="4" type="noConversion"/>
  </si>
  <si>
    <t>新浪微博</t>
    <phoneticPr fontId="4" type="noConversion"/>
  </si>
  <si>
    <t xml:space="preserve">我是龙城高新天地的住户以前是深受岸宝纸业噪声污染的困扰不过最近几个月好多了，大家知道什么原因吗？就是因为中央第五环境监察组入驻四川，岸宝公司夜间不敢不生产，现在到好了监察组撤离四川马上恢复夜间生产你是跟党中央在打游击战吗？那个空压机的噪音真是没法形容了……@岸宝纸业  @成都环保@四川环保 </t>
    <phoneticPr fontId="4" type="noConversion"/>
  </si>
  <si>
    <t>https://weibo.com/3184739532/Fn0edolW8</t>
    <phoneticPr fontId="4" type="noConversion"/>
  </si>
  <si>
    <t>网友反映晶蓝半岛1-2期之间小区路面半夜施工扰民</t>
    <phoneticPr fontId="4" type="noConversion"/>
  </si>
  <si>
    <t>本少爷当当</t>
    <phoneticPr fontId="4" type="noConversion"/>
  </si>
  <si>
    <t>水泥罐车9月23日2:00点开始停在晶蓝半岛1-2期之间小区路面施工，装卸水泥，噪音扰民，严重影响休息。请处理。@成都环保 ，@成都服务 ，@成都锦江数字城管 ​​​​</t>
    <phoneticPr fontId="4" type="noConversion"/>
  </si>
  <si>
    <t>https://weibo.com/1315663787/Fn4Gf7nel</t>
    <phoneticPr fontId="4" type="noConversion"/>
  </si>
  <si>
    <t>网友反映元通镇蜀羊防水材料公司排放废气，污染严重</t>
    <phoneticPr fontId="4" type="noConversion"/>
  </si>
  <si>
    <t>宏哥撒</t>
    <phoneticPr fontId="4" type="noConversion"/>
  </si>
  <si>
    <t xml:space="preserve">环保督察刚走  崇州市元通镇 蜀羊防水材料公司 又开始排放臭气熏天的气体了   特别下雨天 空气中弥漫着沥青味道  半夜2点被呛醒  @四川环保  @成都环保希望严肃处理  元通镇是旅游古镇 绿水青山就是金山银山 </t>
    <phoneticPr fontId="4" type="noConversion"/>
  </si>
  <si>
    <t>https://weibo.com/3147838561/Fn6GYq8Pm</t>
    <phoneticPr fontId="4" type="noConversion"/>
  </si>
  <si>
    <t>网友反映地铁六号线琉璃场凌晨施工扰民</t>
    <phoneticPr fontId="4" type="noConversion"/>
  </si>
  <si>
    <t>木子曦619</t>
    <phoneticPr fontId="4" type="noConversion"/>
  </si>
  <si>
    <t>噪音扰民，到底你龟儿子些敢不敢管！！！地铁六号线琉璃场</t>
    <phoneticPr fontId="4" type="noConversion"/>
  </si>
  <si>
    <t>https://weibo.com/1587112482/Fnd3MFGoP</t>
    <phoneticPr fontId="4" type="noConversion"/>
  </si>
  <si>
    <t>网友反映玉林北街附近凌晨有施工的声音</t>
    <phoneticPr fontId="4" type="noConversion"/>
  </si>
  <si>
    <t>virgo-jorain</t>
    <phoneticPr fontId="4" type="noConversion"/>
  </si>
  <si>
    <t>我要反应，我现在还不知道是哪里施工，我住在玉林北街的小区，能听到附近施工的声音，从凌晨就开始施工，连续几天了，严重扰民，属于噪音污染了，不知如何解决，希望得到反馈</t>
    <phoneticPr fontId="4" type="noConversion"/>
  </si>
  <si>
    <t>https://weibo.com/1987506651/Fnk3jz4Mb</t>
    <phoneticPr fontId="4" type="noConversion"/>
  </si>
  <si>
    <t>网友反映恒河广场通宵施工扰民</t>
    <phoneticPr fontId="4" type="noConversion"/>
  </si>
  <si>
    <t>自我催眠SH0W</t>
    <phoneticPr fontId="4" type="noConversion"/>
  </si>
  <si>
    <t xml:space="preserve">恒河广场，每天通宵施工，噪音扰民，每天晚上这样，还怎么睡觉@成都环保 @成华环保 @成都服务 @成华区城乡环境治理 </t>
    <phoneticPr fontId="4" type="noConversion"/>
  </si>
  <si>
    <t>https://weibo.com/5373335767/Fn4rOknKY</t>
    <phoneticPr fontId="4" type="noConversion"/>
  </si>
  <si>
    <t>网友反映犀浦滨江两岸楼盘夜晚施工扰民</t>
    <phoneticPr fontId="4" type="noConversion"/>
  </si>
  <si>
    <t>芥末LIAO</t>
    <phoneticPr fontId="4" type="noConversion"/>
  </si>
  <si>
    <t xml:space="preserve">成都郫县犀浦滨江两岸楼盘每天晚上施工到后半夜，声音太大太吵，如此严重扰民，还让不让人睡觉了，有关部门能管管不？@成都环保  @成都建委 @郫都环保  @郫都政务  @成都商报 </t>
    <phoneticPr fontId="4" type="noConversion"/>
  </si>
  <si>
    <t>https://weibo.com/1863721855/Fn2MIf5I6</t>
    <phoneticPr fontId="4" type="noConversion"/>
  </si>
  <si>
    <t>网友反映环保督察组走后成都空气质量变差</t>
    <phoneticPr fontId="4" type="noConversion"/>
  </si>
  <si>
    <t xml:space="preserve">Miss-swiss </t>
    <phoneticPr fontId="4" type="noConversion"/>
  </si>
  <si>
    <t>环评过后的成都，极其讽刺的景象，远处的房子都看不到了，看来大家都在疯狂的补生产嘛。@成都环保 @头条新闻 ​​​​</t>
    <phoneticPr fontId="4" type="noConversion"/>
  </si>
  <si>
    <t>https://weibo.com/1734612615/Fn9cmlbHy</t>
    <phoneticPr fontId="4" type="noConversion"/>
  </si>
  <si>
    <t>网友反映地铁五号线夜晚施工扰民</t>
    <phoneticPr fontId="4" type="noConversion"/>
  </si>
  <si>
    <t>芷靖澜</t>
    <phoneticPr fontId="4" type="noConversion"/>
  </si>
  <si>
    <t>一到晚上，地铁五号线就开始攒劲施工，生怕哪个不晓得你们夜以继日地工作！现在就感觉耳朵旁边就是机器！环保一结束，就各种变本加厉！@成都城市管理 @成都服务 @成都环保 [怒] ​​​ ​​​​</t>
    <phoneticPr fontId="4" type="noConversion"/>
  </si>
  <si>
    <t>https://weibo.com/1586274025/Fnmj61IqD</t>
    <phoneticPr fontId="4" type="noConversion"/>
  </si>
  <si>
    <t>网友反映易诚国际和光华逸家小区交界处两家烧烤摊油烟扰民</t>
    <phoneticPr fontId="4" type="noConversion"/>
  </si>
  <si>
    <t>大前端小表弟</t>
    <phoneticPr fontId="4" type="noConversion"/>
  </si>
  <si>
    <t>坐标青羊区易诚国际和光华逸家小区交界这个十字路口，从去年到两个月前查环保的来一直都这样，查环保期间消停了一段时间，现在他妈的每天晚上又这样，两家路边烧烤摊对着干，一直到凌晨，这对我们周边住户影响太大了！！！@青羊城市管理 @成都环保 ​​​​</t>
    <phoneticPr fontId="4" type="noConversion"/>
  </si>
  <si>
    <t>https://weibo.com/5607273395/FnpJAcMdq</t>
    <phoneticPr fontId="4" type="noConversion"/>
  </si>
  <si>
    <t>网友反映桤泉镇千功小区外面一水沟疑似遭到污染</t>
    <phoneticPr fontId="4" type="noConversion"/>
  </si>
  <si>
    <t>麦芒ch</t>
    <phoneticPr fontId="4" type="noConversion"/>
  </si>
  <si>
    <t>桤泉镇千功小区外面有一条臭水沟，恶心无比，每次散步都不敢走那里过，全是黑色的污水，不知道是生活污水还是工业排放，已经一年多了，环保整治期间也没有得到改善，这条沟渠周围住户几乎是整个桤泉镇的人口，影响恶劣，如果还得不到解决，准备一直拨打12345和12369@四川环保 @四川发布 @成都环保 @崇州服务 @崇州环保 @崇州那些事儿</t>
    <phoneticPr fontId="4" type="noConversion"/>
  </si>
  <si>
    <t>https://weibo.com/2230207250/FnlaqsFhJ</t>
    <phoneticPr fontId="4" type="noConversion"/>
  </si>
  <si>
    <t>网友反映静居寺地铁施工噪音大，影响居民休息</t>
    <phoneticPr fontId="4" type="noConversion"/>
  </si>
  <si>
    <t>静居寺地铁施工、噪音特别大、晚上还在动用大型设备、严重影响休息时间、这种情况需要向那个部门反映</t>
    <phoneticPr fontId="4" type="noConversion"/>
  </si>
  <si>
    <t>http://liuyan.people.com.cn/threads/content?tid=4757600</t>
    <phoneticPr fontId="4" type="noConversion"/>
  </si>
  <si>
    <t>网友反映华润二十四城二期对面一理发店噪音扰民严重</t>
    <phoneticPr fontId="4" type="noConversion"/>
  </si>
  <si>
    <t>本人是成华区华润二十四城二期业主，居住的卧室临街，难免会受到某些商户的噪音污染。特别是自从对面三期一个叫格缔的理发店开业后，受到的噪音困扰明显加剧，由于工作行业的特殊，多上晚班，早上时间都在休息。这家理发店自开业后，每天早上9:30准时喊口号，每周一还会连接音响大跳忠字舞，即使关窗也无用。已和物业、社区联系过，无任何效果，乃至于致电96110、12319、110，均没有得到解决。这家理发店更带动了一家洗脚中心和中介也参与在其中，这个超过规定分贝的噪音污染已经严重影响到工作、休息，也影响了备考研的女朋友，苦不堪言。望得到解决！</t>
    <phoneticPr fontId="4" type="noConversion"/>
  </si>
  <si>
    <t>http://liuyan.people.com.cn/threads/content?tid=4755546</t>
    <phoneticPr fontId="4" type="noConversion"/>
  </si>
  <si>
    <t>网友反映金牛区银河路1号附26号一餐馆深夜营业扰民</t>
    <phoneticPr fontId="4" type="noConversion"/>
  </si>
  <si>
    <t>领导好：我家附近有一个双流老妈兔头餐馆，长期营业至深夜两三点钟，桌椅板凳放在外面经营，食客噪音每天都响至深夜两三点，严重影响我们的正常休息！对我们的生活产生影响！地址是金牛区银河路1号附26号---双流老妈兔头。希望有关部门能够加大力度管理！非常感谢！</t>
    <phoneticPr fontId="4" type="noConversion"/>
  </si>
  <si>
    <t>http://liuyan.people.com.cn/threads/content?tid=4757743</t>
    <phoneticPr fontId="4" type="noConversion"/>
  </si>
  <si>
    <t>网友反映世茂城四期附近一工地半夜施工拉土扰民</t>
    <phoneticPr fontId="4" type="noConversion"/>
  </si>
  <si>
    <t>尊敬的领导你好：我是龙泉驿天鹅西湖南路世茂城四期业主。最近一段时间每天晚上不知道附近那家工地施工拉土，每晚八点过后到深夜三四点还有拉土车从天鹅西湖南路过，车多噪音本来就很大大，很多拉土车还一路按喇叭，家里本来有小孩老人，弄得小孩每晚睡不着觉，附近居民也睡不着。严重影响休息。</t>
    <phoneticPr fontId="4" type="noConversion"/>
  </si>
  <si>
    <t>http://liuyan.people.com.cn/threads/content?tid=4756313</t>
    <phoneticPr fontId="4" type="noConversion"/>
  </si>
  <si>
    <t>网友反映丰怡阳光小区外小摊贩用高音喇叭沿街叫卖扰民严重</t>
    <phoneticPr fontId="4" type="noConversion"/>
  </si>
  <si>
    <t>大丰丰怡阳光小区外经常有小摊贩用高音喇叭沿街叫卖产生噪音，影响小区居民生活，请有关部门管管，谢谢。</t>
    <phoneticPr fontId="4" type="noConversion"/>
  </si>
  <si>
    <t>http://liuyan.people.com.cn/threads/content?tid=4757052</t>
    <phoneticPr fontId="4" type="noConversion"/>
  </si>
  <si>
    <t>网友反映三江镇富国村五组做家具的地方油漆味大</t>
    <phoneticPr fontId="4" type="noConversion"/>
  </si>
  <si>
    <t>书记你好，我是崇州市三江镇富国村五组的村民，我们组的学校出租给一个做家具的人，每天油漆味道太大，大到人都有点出不来气，晚上更厉害，我们又反映过当地政府都没人来管，由于现在我们又有了刚出生的婴儿，每当听说上面检查他们就关门，一走就开始生产，晚上更厉害，村委会又不管，因为他们在向村委当官的拿钱，每年给队长拿钱，希望你们领导管一管，叫他们搬走，</t>
    <phoneticPr fontId="4" type="noConversion"/>
  </si>
  <si>
    <t>http://liuyan.people.com.cn/threads/content?tid=4757901</t>
    <phoneticPr fontId="4" type="noConversion"/>
  </si>
  <si>
    <t>一圈层</t>
    <phoneticPr fontId="4" type="noConversion"/>
  </si>
  <si>
    <t>二圈层</t>
    <phoneticPr fontId="4" type="noConversion"/>
  </si>
  <si>
    <t>三圈层</t>
    <phoneticPr fontId="4" type="noConversion"/>
  </si>
  <si>
    <t>圈层分类</t>
    <phoneticPr fontId="4" type="noConversion"/>
  </si>
  <si>
    <t>匿名网友</t>
    <phoneticPr fontId="4" type="noConversion"/>
  </si>
  <si>
    <t>人民网-地方领导人留言板</t>
    <phoneticPr fontId="4" type="noConversion"/>
  </si>
  <si>
    <t>市长好，我是住在二环路南四段檀香山小区的市民，据我上次投诉已经过去了大半年时间，这大半年感觉很好，地铁只是偶尔夜间施工了，噪音也比较小，在可以接受的范围内。值得鼓励的是，在九月份环境督查小组的督查下，不管是环境还是噪音污染，都几乎消失不见，成都天气好得像欧洲一样。但是环境督查小组一撤退，我们旁边的地铁又开始夜间施工，忍了一个星期，实在不行了凌晨三点钟都睡不着，才不得以又打了市长投诉热线和高新区城管在第一次处理该问题时给我留的投诉电话。十来分钟后，我就接到了高新区城管给予的回复，回复是“对方有夜间施工执照的，一直到23号”。不得不说，高新区城管负责接听电话和回复的妹妹语气态度都很敷衍，我提出音量超标，夜间施工噪音不得超过50分贝（非商业区），但她好像并不理解相关条例法规。反观市长热线的接线员语气态度都很好，并承诺会快速处理。第二天接到了地铁施工方的回复，并没说会处理该问题，也没说停止夜间施工或者降级音量，而是回复说“让我们理解理解。说是前段时间为什么没有理，是因为巡查小组在，不好施工，现在堆了很多东西要清理走”。我认为，因为环境督查小组的去留，带来的这种不同，是不是太“面子工程”了？希望有关部门再三考虑城市发展规划的进度，请以市民的健康生活放在首要位置，反思是否是地铁施工工期过于紧张，才导致这种问题。现在成都市的“四处开工”真的给城市带来了太多污染，光污染、噪音污染、粉尘污染。环境督查组在，则环境好；督察组去，则环境差。如果真的这样的话，我希望环境督查组常来成都坐坐：）
PS，因为家人从事音乐相关工作，特附卧室床的位置声音分贝图（超过60分贝）和窗边测量的声音分贝图（超过70分贝）</t>
    <phoneticPr fontId="4" type="noConversion"/>
  </si>
  <si>
    <t>http://liuyan.people.com.cn/threads/content?tid=4758848</t>
    <phoneticPr fontId="4" type="noConversion"/>
  </si>
  <si>
    <t xml:space="preserve">投诉
成华区桃蹊路108号东晖花园13幢4单元1楼2号住户破坏小区临街围墙，破墙开店住改商，经营麻将馆，经常聚赌至凌晨2、3点钟甚至通宵，临近住户深受其害，苦不堪言，生活受到严重影响。先后多次向市、区有关部门投诉，至今未得到根本解决。小区围墙被破坏、破墙开店住改商、长期聚赌深夜扰民，如此侵害公共设施及他人权益的行为，任违法者为所欲为，小区业主权益受到极大侵害！我们强烈要求重新修整封闭小区围墙，取缔非法麻将馆，严厉惩治住改商行为！
</t>
    <phoneticPr fontId="4" type="noConversion"/>
  </si>
  <si>
    <t>http://liuyan.people.com.cn/threads/content?tid=4760589</t>
    <phoneticPr fontId="4" type="noConversion"/>
  </si>
  <si>
    <t>网友反映五块石路边占道烤串油污满地</t>
    <phoneticPr fontId="4" type="noConversion"/>
  </si>
  <si>
    <t>东明书记您好：深夜留言将您扰，社区居民很无助，求您帮忙下批复。成都市金牛区五块石街道城管执法领导不作为，中央环保督察组领导来，辖区流摊清理完，如今还未“回头看”，辖区乱象全反弹，五块石路边占道烤串油污满地，直到深夜油烟侵袭，不敢开窗透气，果蔬流动摊贩长期占道经营，影响交通出行，五福桥东路更是长期出摊占道，餐饮经营。多次反映无作为，社会治理无成效，环保意识太低下，或许只有问责领导才能见实效。</t>
    <phoneticPr fontId="4" type="noConversion"/>
  </si>
  <si>
    <t>http://liuyan.people.com.cn/threads/content?tid=4760668</t>
    <phoneticPr fontId="4" type="noConversion"/>
  </si>
  <si>
    <t xml:space="preserve">位于高新南区南城都会五期旁边的成昆铁路线多年属于三不管地带，铁路两旁臭水沟垃圾无人治理，并且未安装防护栏或隔音墙等防护措施，每天几十趟铁路鸣笛声极大造成严重的噪音扰民，而且铁路旁边就是幼儿园，安全隐患严重。希望市领导能够出面协调解决此事项，在铁路两旁设置隔音墙等防护措施。
</t>
    <phoneticPr fontId="4" type="noConversion"/>
  </si>
  <si>
    <t>http://liuyan.people.com.cn/threads/content?tid=4760462</t>
    <phoneticPr fontId="4" type="noConversion"/>
  </si>
  <si>
    <t>飞乖5034021172</t>
    <phoneticPr fontId="4" type="noConversion"/>
  </si>
  <si>
    <t>万寿四路旁高铁施工，经常半夜施工，外运什么的我们能理解，白天渣车不让路上跑。可是半夜破碎就不能理解了，白天不能做吗？@成都环保</t>
    <phoneticPr fontId="4" type="noConversion"/>
  </si>
  <si>
    <t>https://weibo.com/5034021172/FnvRUb8iv</t>
    <phoneticPr fontId="4" type="noConversion"/>
  </si>
  <si>
    <t>于缉熙敬止</t>
    <phoneticPr fontId="4" type="noConversion"/>
  </si>
  <si>
    <t>卧室正对到的日月大道上天天晚上修路还是修啥子修到十点多，声音巨大！娃娃咋个睡觉？！市政没人管是不是？！@成都环保 ​​​​</t>
    <phoneticPr fontId="4" type="noConversion"/>
  </si>
  <si>
    <t>https://weibo.com/1792960454/Fnufl5hne</t>
    <phoneticPr fontId="4" type="noConversion"/>
  </si>
  <si>
    <t>233的牛宝贝</t>
    <phoneticPr fontId="4" type="noConversion"/>
  </si>
  <si>
    <t>市长信箱也投不进，只好发个微博试试。恒大曹家巷工地每天都是晚上10点过开始，现在刚过12点，对面工地作业声音响个不停，前几日凌晨5点都还在挖挖挖，扰民施工实在太恼火！看来中央的环保督察一离开成都，各种违规重新开张@成都城市管理 @成都环保 @成都商报 @成都全接触</t>
    <phoneticPr fontId="4" type="noConversion"/>
  </si>
  <si>
    <t>https://weibo.com/1908504687/FnvtPqfVs</t>
    <phoneticPr fontId="4" type="noConversion"/>
  </si>
  <si>
    <t>网友反映某工地施工噪音过大，严重扰民</t>
    <phoneticPr fontId="4" type="noConversion"/>
  </si>
  <si>
    <t>金堂网官网</t>
    <phoneticPr fontId="4" type="noConversion"/>
  </si>
  <si>
    <t>环保督察组走了，金堂的环保也不能这么搞啊？早上9点到晚上9点，噪声实在太大。@金堂环保 ​​​​</t>
    <phoneticPr fontId="4" type="noConversion"/>
  </si>
  <si>
    <t>https://weibo.com/2275544361/Fnzr8CD0s</t>
    <phoneticPr fontId="4" type="noConversion"/>
  </si>
  <si>
    <t>网友反映颐和雅郡楼盘夜晚施工扰民</t>
    <phoneticPr fontId="4" type="noConversion"/>
  </si>
  <si>
    <t xml:space="preserve"> @四川电视台新闻现场 @新津环保 @成都新闻爆料 新津县 颐和雅郡楼盘  每天晚上10点以后依然施工...无人管制！！相关部门不予解决！！</t>
    <phoneticPr fontId="4" type="noConversion"/>
  </si>
  <si>
    <t>https://weibo.com/5493629329/FnuJooEMf</t>
    <phoneticPr fontId="4" type="noConversion"/>
  </si>
  <si>
    <t>网友反映犀浦镇一工地夜间施工扰民</t>
    <phoneticPr fontId="4" type="noConversion"/>
  </si>
  <si>
    <t>不要和眼界不一样的人争辩</t>
    <phoneticPr fontId="4" type="noConversion"/>
  </si>
  <si>
    <t>#成都市长热线#@成都服务 @郫都发布 @成都环保 @郫都服务 @郫都环保 政府的人有没人管？</t>
    <phoneticPr fontId="4" type="noConversion"/>
  </si>
  <si>
    <t>https://weibo.com/3182343270/FntJTkUW3</t>
    <phoneticPr fontId="4" type="noConversion"/>
  </si>
  <si>
    <t>吴小好可劲儿造</t>
    <phoneticPr fontId="4" type="noConversion"/>
  </si>
  <si>
    <t xml:space="preserve"> @成都服务 @成都城市管理  @成华城市管理  欢迎你们晚上来听哈 看哈你们能睡着不 窗户关死都都声音巨大 运渣车超期你们查不查 噪音扰民你们管不管 环保督察不是走过场 我们需要看到真真切切的改变</t>
    <phoneticPr fontId="4" type="noConversion"/>
  </si>
  <si>
    <t>https://weibo.com/1653787573/Fnvd6caWC</t>
    <phoneticPr fontId="4" type="noConversion"/>
  </si>
  <si>
    <t>网友反映天府二街鹭洲国际拖随意倾倒建筑垃圾</t>
    <phoneticPr fontId="4" type="noConversion"/>
  </si>
  <si>
    <t>匿名网友</t>
    <phoneticPr fontId="4" type="noConversion"/>
  </si>
  <si>
    <t>人民网-地方领导人留言板</t>
    <phoneticPr fontId="4" type="noConversion"/>
  </si>
  <si>
    <t>2017年9月25日早上3点过，成都华阳天府二街鹭洲国际拖运了建筑垃圾倒在国道213仁寿县清水镇白花村、视高镇洪湖社区段，大概有10多车建筑垃圾。今年来，这个公司经常倒建筑垃圾在这个地方，我们老百姓，清运这些偷倒的建渣已有几十次了，起码花了10多万元。不仅影响环境卫生，还影响我们老百姓的出行安全。希望上级领导严肃查处，还我们绿水青山，和平安宁。</t>
    <phoneticPr fontId="4" type="noConversion"/>
  </si>
  <si>
    <t>http://liuyan.people.com.cn/threads/content?tid=4761462</t>
    <phoneticPr fontId="4" type="noConversion"/>
  </si>
  <si>
    <t>网友反映大面镇中国铁建国际城焦臭味弥漫</t>
    <phoneticPr fontId="4" type="noConversion"/>
  </si>
  <si>
    <t>尹省长，您好！中国铁建国际城位于成都市龙泉驿区驿都西路3777号，小区居民长期能闻到一股焦臭味，似乎是焚烧塑料制品。在中国铁建国际城旁有几家长期关着门的作坊，常有大货车拉着塑料制品进出，所以怀疑就是这几家作坊内散发出来的焦臭味。这焦臭味严重影响我们的正常生活，平时不敢开窗，且小区内小孩众多，严重影响小孩的身体健康，所以恳请相关部门尽快对此进行处理，感激不尽！</t>
    <phoneticPr fontId="4" type="noConversion"/>
  </si>
  <si>
    <t>http://liuyan.people.com.cn/threads/content?tid=4761086</t>
    <phoneticPr fontId="4" type="noConversion"/>
  </si>
  <si>
    <t>网友反映白沙镇一沙石厂操音太大扰民严重</t>
    <phoneticPr fontId="4" type="noConversion"/>
  </si>
  <si>
    <t>我是四川天府新区白沙镇的一为公民！我们这儿新建了一个商混站和沙石站从次我们这儿这个小山村再无宁日，装载机、灌装车、大卡车、机器声响个不停一整天都是嗡嗡叫！严重影响了居民的正常生活，特别是孩子要读书，晚上睡眠不好，白天读书没精神！这可咋好？希望有关部门管一管！我知道企业给我们地方带来了发展，但是也不能严重影响居民的生活起居
！特别是噪音污染太严重！！！地方不给力！希望上面为民！</t>
    <phoneticPr fontId="4" type="noConversion"/>
  </si>
  <si>
    <t>http://liuyan.people.com.cn/threads/content?tid=4760907</t>
    <phoneticPr fontId="4" type="noConversion"/>
  </si>
  <si>
    <t>ildreaming</t>
    <phoneticPr fontId="4" type="noConversion"/>
  </si>
  <si>
    <t>新浪微博</t>
    <phoneticPr fontId="4" type="noConversion"/>
  </si>
  <si>
    <t>请问环保局，成华区龙潭街道湖景四路首钢项目，现在挖土方运土车可以不洗轮子，直接进出工地？？？扬尘都快呛死人了@北湖管委会 @环保部发布 @成都环保 ​​​​</t>
    <phoneticPr fontId="4" type="noConversion"/>
  </si>
  <si>
    <t>https://weibo.com/2665315413/FnE3uExED</t>
    <phoneticPr fontId="4" type="noConversion"/>
  </si>
  <si>
    <t>网友反映凌川工业广播音量过大扰民</t>
    <phoneticPr fontId="4" type="noConversion"/>
  </si>
  <si>
    <t>阿建zj</t>
    <phoneticPr fontId="4" type="noConversion"/>
  </si>
  <si>
    <t xml:space="preserve"> @微成都 @直播成都 @成都环保 @天府龙泉 @龙泉 @大面洪河村 @龙泉驿大面 能否督促惠王陵都凌川工业控制每天广播的音量？特别是早上，距离200米以外测量的音量几乎每天都超过60分贝，应该算噪声污染了吧？</t>
    <phoneticPr fontId="4" type="noConversion"/>
  </si>
  <si>
    <t>https://weibo.com/2432357002/FnHGuBnVI</t>
    <phoneticPr fontId="4" type="noConversion"/>
  </si>
  <si>
    <t>网友反映吉庆路沿天府二街至益州大道上运渣车大量抛洒泥土石块</t>
    <phoneticPr fontId="4" type="noConversion"/>
  </si>
  <si>
    <t>9月27日17:15，拍摄于成都高新区吉庆路沿天府二街至益州大道，运渣车沿途大量抛撒泥土石块，抛撒量和污染路面长度，过犹不及， 感觉他们是对之前的整治实施报复。@高新城管环保 @成都环保 ​​​​</t>
    <phoneticPr fontId="4" type="noConversion"/>
  </si>
  <si>
    <t>https://weibo.com/1187017455/FnLNzCiSI</t>
    <phoneticPr fontId="4" type="noConversion"/>
  </si>
  <si>
    <t>网友反映朗基天香小区周围商铺违规搭建私改烟道油烟扰民</t>
    <phoneticPr fontId="4" type="noConversion"/>
  </si>
  <si>
    <t>洁白的记忆1211雪</t>
    <phoneticPr fontId="4" type="noConversion"/>
  </si>
  <si>
    <t xml:space="preserve">成都#朗基天香# 小区周围商铺违规搭建，私改烟道，油烟扰民。上周城管执法才带队敲了违建，这周油烟囱就高高立起。@成都高新  @高新城管环保  @高新服务  @成都环保  @华阳那些事儿  违规商家存在侥幸、观望心理，不断上演“变脸戏码”，听说巡视组要进驻便开始“颤抖”，而中央巡视组9月初撤离后便又开始重新“嘚瑟”，问题屡屡发生，迟迟得不到有效解决，足以说明成都环保部门对巡视工作的不够重视。 </t>
    <phoneticPr fontId="4" type="noConversion"/>
  </si>
  <si>
    <t>https://weibo.com/5901044194/FnRR2szmY</t>
    <phoneticPr fontId="4" type="noConversion"/>
  </si>
  <si>
    <t>网友反映犀浦镇荣胜和天鹅火锅清晨炒火锅料产生的味道扰民</t>
    <phoneticPr fontId="4" type="noConversion"/>
  </si>
  <si>
    <t>现在不到早上六点，楼下荣胜和天鹅火锅炒火锅料的味道在我家厨房，卧室，客厅已经弥漫开来，臭气熏天，起床开窗户已经来不及，去年跟郫都区环保局反应过这个问题，工作人员处理问题的态度让人很满意，建议火锅店进行管道整改后，情况稍微有好转，维持了几天，但是后来情况依然没得到改善，甚至越来越严重，我多次在郫都区环保局的官方微博上反应此事，再也没得到过任何回复，更不用说处理和解决问题，作为一个老百姓，我真的不知道一个火锅店的后台有多硬，也不想知道，只想有关部门能够解决这个问题，让我们有办法把窗户打开，呼吸新鲜空气！！！@四川环保 @成都商报 @华西都市报 @成都晚报 @成都这点事 2</t>
    <phoneticPr fontId="4" type="noConversion"/>
  </si>
  <si>
    <t>https://weibo.com/6086174674/FnQlb3uY2</t>
    <phoneticPr fontId="4" type="noConversion"/>
  </si>
  <si>
    <t>网友反映滨江两岸楼盘施工声音过大扰民严重</t>
    <phoneticPr fontId="4" type="noConversion"/>
  </si>
  <si>
    <t>妩媚的欢欢妞妞</t>
    <phoneticPr fontId="4" type="noConversion"/>
  </si>
  <si>
    <t xml:space="preserve">这个滨江两岸楼盘到底是有好硬关系，投诉多次毫无顾虑，你们听听，我家住16楼手机放窗口声音都这么大！政府相关部门你们到底管不管？@郫都发布 @成都头条 @成都市政府门户网站 @成都环保 @郫都区政府 @成都市长热线 </t>
    <phoneticPr fontId="4" type="noConversion"/>
  </si>
  <si>
    <t>https://weibo.com/6061967868/FnOcz1l39</t>
    <phoneticPr fontId="4" type="noConversion"/>
  </si>
  <si>
    <t>网友反映沙渠工业园方渡大桥旁边某厂每天臭气熏天</t>
    <phoneticPr fontId="4" type="noConversion"/>
  </si>
  <si>
    <t xml:space="preserve"> -一闪一闪亮晶金</t>
    <phoneticPr fontId="4" type="noConversion"/>
  </si>
  <si>
    <t>成都大邑沙渠工业园方渡大桥旁边某厂每天臭气熏天，隔了接近10公里，空气中弥漫的都是刺鼻的气味，对人体百分百有害，所以某些单位查环保查什么……[摊手][摊手][摊手][摊手][摊手][摊手]这种厂工业园不审核就进来对其他人负责吗？？？眼里只有钱……所以环保部门有点责任心好伐@成都环保  @大邑环保</t>
    <phoneticPr fontId="4" type="noConversion"/>
  </si>
  <si>
    <t>https://weibo.com/3140748191/FnRD3t9M9</t>
    <phoneticPr fontId="4" type="noConversion"/>
  </si>
  <si>
    <t>尊敬的王书记，您好！ 我要投诉成都市成华区府青路2段25号的凯皇KTV(原名为美佳美KTV)，长期通宵唱歌到凌晨四五点，周围居民投诉举报多次后仍不见改善。根据国家《娱乐场所管理条例》，娱乐场所每日凌晨2点至8点不得营业。我们向成都市长热线，市文广新局等部门投诉举报过多次，这家KTV仍然我行我素。恳请书记为市民做主，制止其深夜超时间营业扰民的行为，还居民一个正常的休息空间，谢谢！</t>
    <phoneticPr fontId="4" type="noConversion"/>
  </si>
  <si>
    <t>http://liuyan.people.com.cn/threads/content?tid=4764124</t>
    <phoneticPr fontId="4" type="noConversion"/>
  </si>
  <si>
    <t>网友反映学府阳光小区附近臭气弥漫</t>
    <phoneticPr fontId="4" type="noConversion"/>
  </si>
  <si>
    <t>王书记您好，我们是温江学府阳光的居民，要投诉的是我们这里的臭气，真是要把人臭晕了的节奏！反应多次，没有效果，请王书记救救我们，还我们一个健康的生活环境，还孩子们清洁的，美好的家园！谢谢</t>
    <phoneticPr fontId="4" type="noConversion"/>
  </si>
  <si>
    <t>http://liuyan.people.com.cn/threads/content?tid=4764126</t>
    <phoneticPr fontId="4" type="noConversion"/>
  </si>
  <si>
    <t>网友反映黄龙大道一段空气味道难闻</t>
    <phoneticPr fontId="4" type="noConversion"/>
  </si>
  <si>
    <t>甜蜜蜜abbr</t>
    <phoneticPr fontId="4" type="noConversion"/>
  </si>
  <si>
    <t xml:space="preserve"> @成都城市管理 @成都环保 @成都商报 @成都直播 各大媒体，在双流黄龙大道一段工作和生活的朋友们，现在这条路只能用“酸爽”来形容现在空气的味道，很臭，不知道对孕妇有没有什么影响，自从这边拆迁房拆迁后，每天都闻得到，我是每天都要经过这段路去上班的一位上班族，在我的观念里这是不满足环保标准的，请环境管理小组亲自视察一下</t>
    <phoneticPr fontId="4" type="noConversion"/>
  </si>
  <si>
    <t>https://weibo.com/5334359067/FnSiTF4lc</t>
    <phoneticPr fontId="4" type="noConversion"/>
  </si>
  <si>
    <t>CarrieK空间</t>
    <phoneticPr fontId="4" type="noConversion"/>
  </si>
  <si>
    <t>https://weibo.com/2008620083/FnYij4za9</t>
    <phoneticPr fontId="4" type="noConversion"/>
  </si>
  <si>
    <t>网友反映电子科大清水河校区附近有人烧秸秆</t>
    <phoneticPr fontId="4" type="noConversion"/>
  </si>
  <si>
    <t xml:space="preserve"> -开着皮卡去兜风</t>
    <phoneticPr fontId="4" type="noConversion"/>
  </si>
  <si>
    <t>郫县电子科大清水河校区附近有人烧秸秆，空气烟熏臭得不敢开窗，臭味刺鼻。不准焚烧秸秆都说了好几年了，都还有人晚上偷偷烧，能管一下吗@成都晚报 @成都商报 @成都市政府门户网站 @成都环保 ​​​​</t>
    <phoneticPr fontId="4" type="noConversion"/>
  </si>
  <si>
    <t>https://weibo.com/2820657930/FnXAhfHcz</t>
    <phoneticPr fontId="4" type="noConversion"/>
  </si>
  <si>
    <t>每天工作到晚上1点过弄的来无法入睡（上东一号四期  荆翠中路300号旁边工地）已经连续3天了早上7点又开始继续施工   他们不休息  就不考虑扰民吗？</t>
    <phoneticPr fontId="4" type="noConversion"/>
  </si>
  <si>
    <t>http://liuyan.people.com.cn/threads/content?tid=4765542</t>
    <phoneticPr fontId="4" type="noConversion"/>
  </si>
  <si>
    <t>网友反映市二医院旁的垃圾处理中转站严重影响周围居民正常生活</t>
    <phoneticPr fontId="4" type="noConversion"/>
  </si>
  <si>
    <t>麻辣社区</t>
    <phoneticPr fontId="4" type="noConversion"/>
  </si>
  <si>
    <t>群众的事无小事，小事不抓成大事。今年7月以来，位于成都市中心地段市二医院周边的数百户居民、数十家商家正被一件看似的“小事”烦心两个多月了，因为一家名为三创市容的公司突然违规在市二医院旁一块空地上设立“垃圾中转处理站”，全天候集中中转、搅拌压缩垃圾，臭气熏天，噪音严重。许多群众不约而同先后不断向庆云社区、书院街道办、12345市长热线投诉举报其严重污染周边环境的问题，但至今未得到解决！三创市容公司及锦江区政府相关部门置群众有理有据的合法投诉于不顾，出尔反尔，我行我素，致使距离太古里仅500米的市二医院周围一带，时常弥漫着龌龊的垃圾臭味和夜间烦人的机器噪音！在此，不堪忍受的人民群众不禁要请问，尊敬的锦江区委、政府及街道办的父母官们：一、你们同意或默许设立这个“垃圾中转处理站”的合法依据在哪里？2016 年 6 月 14 日，国家住房和城乡建设部发布的《生活垃圾转运站技术规范》（第 1147 号公告），对垃圾转运站选址明确规定：“转运站不宜设在邻近学校、商场、餐饮店等群众日常生活聚集场所和其他人流密集区域。”其《条文说明》也指出，选址应尽可能避开群众日常生活聚集场所，“主要是避免垃圾转运作业时的二次污染影响甚至危害，以及潜在的环境污染所造成的社会或心理上的负面影响。”请问，这个位于庆云南街堂堂市中心区域的垃圾中转处理站，邻近周围有几十家餐饮店、几百户居民、数家酒店、每天有上千患者的市二医院、有数千人流量的地铁站口，白天、晚上不但中转还集中搅拌压缩垃圾，它不是邻近群众日常生活聚集场所和人流密集区域还是什么？它不是明显违反国家法律法规的行为还是什么？它设立的合法合规文件依据又在哪里？二、锦江区相关部门对待群众的投诉举报和市长热线的督办回复，前后矛盾、出尔反尔，其背后有什么猫腻？忽悠欺骗善良群众和市长热线的底气在哪里？党性原则在哪里？群众投诉举报后，大概8月下旬书院街道办及城管部门首次回复群众及市长热线的跟踪督办时说“这个垃圾中转处理站马上搬离，该空地正在水泥硬化地面修建停车场。”但仅仅清净十余天后，当水泥地面硬化完工即9月上旬，这个垃圾中转处理站又开始完全露天的运转作业，噪音及臭气又开始危害周围居民和商家了。同时，针对群众再次、多次、反复的投诉举报，书院街道办及城管部门9月中旬以来的回复突然变成了“（该垃圾中转处理站）已作地面水泥硬化、垃圾车冲洗和药水喷洒、化粪池排污及尽量降低噪音等处理”的官腔式回答，已完全认可了该“垃圾中转处理站”的存在，与之前的“马上搬离”、“修停车场”的回复南辕北撤，且实事上所谓的处理措施对该站每天露天作业依然不断产生的臭气、噪音污染根本没有任何作用和效果！周围居民和商家，对堂堂政府部门对待群众和市长热线的回复出尔反尔、前后不一、忽悠欺骗的做法，对待三创市容公司污染环境后果的暧昧，对待群众合法诉求如此轻蔑轻视的态度，既感到十分可气可笑可怕，更是无助和寒心不已！人民群众虽然不知道这个三创市容公司与有关部门之间到底是什么关系，也不知道这个公司到底有多么深厚的背景，但人民群众知道无论是谁，只要官商勾结损害群众利益，那些当年有李春城背景最后都通通受到法律、纪律严惩的人，就是一面明亮的镜子！三、政府相关部门对待“垃圾中转处理站”明显严重损害群众合法利益的问题，难道真要拖延到发生群众忍无可忍走向街头封堵抗议的群体性事件后才处理？难道真要中央环保督查组杀个“回马枪”才住手？难道在市中心设立的这个“垃圾中转处理站”是有关部门给即将召开的党的十九大的“献礼”？周围居民和商家都是善良讲理的守法公民，两个多月来对严重扰民（许多临街住户家里老人小孩中午、晚上睡眠影响较大）的这个“垃圾中转处理站”问题，一直是冷静、依法、理性地向有关部门投诉反映，因为人们群众相信人民政府是为民说话的，尤其是涉及群众最切身的居住生活福祉问题。但是，对区委政府、街道办有关部门始终不所为、慢作为，甚至假作为的行为，感到十分气愤和失望！三创市容公司在春熙路、太古里周边一带居民区“打游击”式的中转压缩处理垃圾已存在好些年份了，群众怨声载道。这频繁发生在政府、街道办有关部门眼皮底下的事，难道就视而不见听而不闻？难道就心安理得视为“小事”而懒政不去建立长效机制解决这一事关民生的问题？难道三创市容公司为节约成本打着环卫旗号就理所当然在市中心居民区污染环境？如今，国庆中秋佳节即将来临、党的十九大即将召开，人民群众期盼这个闹市区里、二医院旁的“垃圾中转处理站”尽快搬离，期盼政府有关部门切实转作风、办实事，期盼能还周围居民和商家一个正常的人居环境，期盼成都的全国文明城市、国家卫生城市称号名符其实并始终保持，让人民群众幸福祥和的美好生活成为市中心一道亮丽的风景，成为基层干部、群众给党的十九大胜利召开的最真挚的献礼！</t>
    <phoneticPr fontId="4" type="noConversion"/>
  </si>
  <si>
    <t xml:space="preserve">http://www.mala.cn/thread-14967014-1-1.html
</t>
    <phoneticPr fontId="4" type="noConversion"/>
  </si>
  <si>
    <t>网友反映成洛路边明蜀新村小区的居民长期受到大车产生的噪音影响</t>
    <phoneticPr fontId="4" type="noConversion"/>
  </si>
  <si>
    <t>匿名网友</t>
    <phoneticPr fontId="4" type="noConversion"/>
  </si>
  <si>
    <t>人民网-地方领导人留言板</t>
    <phoneticPr fontId="4" type="noConversion"/>
  </si>
  <si>
    <t>尊敬的领导，我是成洛路边明蜀新村小区的居民，成洛路改造砍掉了小区旁边原来的绿化带，使得公路离小区主体建筑很近，是不是符合规定?晚上大车产生的噪音非常严重，特别是拉泥巴的大车。严重影响了小区居民的生活和休息。希望领导能够体谅普通百姓的呼声，还我们一片清静的空间。</t>
    <phoneticPr fontId="4" type="noConversion"/>
  </si>
  <si>
    <t>http://liuyan.people.com.cn/threads/content?tid=4765667</t>
    <phoneticPr fontId="4" type="noConversion"/>
  </si>
  <si>
    <t>网友反映温江药厂排污臭气熏天</t>
    <phoneticPr fontId="4" type="noConversion"/>
  </si>
  <si>
    <t>秋秋5911020782</t>
    <phoneticPr fontId="4" type="noConversion"/>
  </si>
  <si>
    <t>新浪微博</t>
    <phoneticPr fontId="4" type="noConversion"/>
  </si>
  <si>
    <t xml:space="preserve">温江的药厂晚上排污，臭气熏天，臭的晚上无法入睡，早上起床头都是浑的，这个是温江打造的田园城市吗？中央环评组一走又肆无忌惮的排污……@华西都市报  @温江环保 </t>
    <phoneticPr fontId="4" type="noConversion"/>
  </si>
  <si>
    <t>https://weibo.com/5911020782/Fo6y745kA</t>
    <phoneticPr fontId="4" type="noConversion"/>
  </si>
  <si>
    <t>听说环保部的人从成都撤了？然后成都停工的工地开始炸锅了，晚上开始折腾，那声音，跟海湾战场似的，一个工地周围三个小区，几万人民群众因为是市政工程投诉无门，成都青羊区青羊万达广场西侧，日月大道旁边，凌晨破碎锤施工，青天大老爷啊，草民快被折腾疯了@华西都市报 @成都市政府门户网站 @成都商报 @成都环保 @环保部发布</t>
    <phoneticPr fontId="4" type="noConversion"/>
  </si>
  <si>
    <t>https://weibo.com/1314044715/Fobn8cUbU</t>
    <phoneticPr fontId="4" type="noConversion"/>
  </si>
  <si>
    <t>网友反映北河201监狱后面有人在河道非法采沙破坏生态</t>
    <phoneticPr fontId="4" type="noConversion"/>
  </si>
  <si>
    <t>尊敬的领导
   成都市金堂县北河201监狱后面有不法份子在河道非法采沙破坏生态，2017环保检查刚过，不知道是谁在位他们撑起保护伞？望领导严厉打击，保护环境</t>
    <phoneticPr fontId="4" type="noConversion"/>
  </si>
  <si>
    <t>http://liuyan.people.com.cn/threads/content?tid=4767609</t>
    <phoneticPr fontId="4" type="noConversion"/>
  </si>
  <si>
    <t>总数量</t>
    <phoneticPr fontId="4" type="noConversion"/>
  </si>
  <si>
    <t xml:space="preserve"> @成都环保  @成都城市管理  @成都卫生监督  @成都食药监  @成都市政府门户网站  @成都服务   成华区府青路二段177号玛塞10栋114号的“青格达烤鱼”长期夜间噪音扰民+占道经营。多次拨打市长热线投诉其扰民行为，未能得到妥善改善。请各部门联合执法，确认其是否合法合规？并且切实制止其长期严重扰民行为！</t>
    <phoneticPr fontId="4" type="noConversion"/>
  </si>
  <si>
    <t>网友反映府青路二段177号青格达烤鱼长期夜晚营业扰民</t>
    <phoneticPr fontId="4" type="noConversion"/>
  </si>
  <si>
    <t>网友反映荆翠中路300号旁一工地半夜施工扰民</t>
    <phoneticPr fontId="4" type="noConversion"/>
  </si>
  <si>
    <t>网友反映府青路2段25号的凯皇KTV深夜噪音扰民</t>
    <phoneticPr fontId="4" type="noConversion"/>
  </si>
  <si>
    <t>网友反映龙潭街道湖景四路首钢项目扬尘污染严重</t>
    <phoneticPr fontId="4" type="noConversion"/>
  </si>
  <si>
    <t>网友反映中建新华府附近一工地半夜施工扰民</t>
    <phoneticPr fontId="4" type="noConversion"/>
  </si>
  <si>
    <t>网友反映东晖花园住改商麻将馆严重扰民</t>
    <phoneticPr fontId="4" type="noConversion"/>
  </si>
  <si>
    <t>圈层</t>
    <phoneticPr fontId="4" type="noConversion"/>
  </si>
  <si>
    <t>网友反映青羊万达广场西侧凌晨破碎锤施工扰民严重</t>
    <phoneticPr fontId="4" type="noConversion"/>
  </si>
  <si>
    <t>网友反映万寿四路旁高铁半夜施工扰民</t>
    <phoneticPr fontId="4" type="noConversion"/>
  </si>
  <si>
    <t>网友反映恒大曹家巷工地通宵施工扰民严重</t>
    <phoneticPr fontId="4" type="noConversion"/>
  </si>
  <si>
    <t>网友反映日月大道天天晚上施工扰民</t>
    <phoneticPr fontId="4" type="noConversion"/>
  </si>
  <si>
    <t>网友反映南城都汇五期旁成昆铁路噪音扰民</t>
    <phoneticPr fontId="4" type="noConversion"/>
  </si>
  <si>
    <t>网友反映二环路南四段檀香山小区附近地铁施工扰民严重</t>
    <phoneticPr fontId="4" type="noConversion"/>
  </si>
  <si>
    <t>网友反映双建路公交站附近某工地夜间施工扰民</t>
    <phoneticPr fontId="4" type="noConversion"/>
  </si>
  <si>
    <t>唐琴1992</t>
    <phoneticPr fontId="4" type="noConversion"/>
  </si>
  <si>
    <t>新浪微博</t>
    <phoneticPr fontId="4" type="noConversion"/>
  </si>
  <si>
    <t>我就想问一下打12345为什么没有用处？夜间施工扰民到底归谁管？@成都环保 @成华区交通和市政局 @成都市建委 @成华区城管监督指挥中心_959</t>
    <phoneticPr fontId="4" type="noConversion"/>
  </si>
  <si>
    <t>https://weibo.com/2711218175/FohsCkJK1</t>
    <phoneticPr fontId="4" type="noConversion"/>
  </si>
  <si>
    <t>网友反映犀浦镇校园路东郫县四中斜对面悦未来噪音污染严重</t>
    <phoneticPr fontId="4" type="noConversion"/>
  </si>
  <si>
    <t>匿名网友</t>
    <phoneticPr fontId="4" type="noConversion"/>
  </si>
  <si>
    <t>人民网-地方领导人留言板</t>
    <phoneticPr fontId="4" type="noConversion"/>
  </si>
  <si>
    <t>书记及相关领导您好！郫都区犀浦镇校园路东（郫县四中斜对面）悦未来噪音污染严重，昼夜施工（深夜扰民）。2017年国庆节（期间）还在施工，法定节假日严重影响居民休息，请相关领导及部门为老百姓做点实事，抵制暴力施工，解决噪音环保问题。万分感谢！</t>
    <phoneticPr fontId="4" type="noConversion"/>
  </si>
  <si>
    <t>http://liuyan.people.com.cn/threads/content?tid=4768849.</t>
    <phoneticPr fontId="4" type="noConversion"/>
  </si>
  <si>
    <t>网友反映恒大曹家巷广场半夜施工扰民</t>
    <phoneticPr fontId="4" type="noConversion"/>
  </si>
  <si>
    <t>233的牛宝贝</t>
    <phoneticPr fontId="4" type="noConversion"/>
  </si>
  <si>
    <t>新浪微博</t>
    <phoneticPr fontId="4" type="noConversion"/>
  </si>
  <si>
    <t>难得的国庆中秋双节同庆，对面的就不能消停会？@成都环保 @成都城市管理 @新兴驷马</t>
    <phoneticPr fontId="4" type="noConversion"/>
  </si>
  <si>
    <t>https://weibo.com/1908504687/FopFqtnti</t>
    <phoneticPr fontId="4" type="noConversion"/>
  </si>
  <si>
    <t>网友反映人民南路三段24号的工地夜晚施工扰民</t>
    <phoneticPr fontId="4" type="noConversion"/>
  </si>
  <si>
    <t>林止</t>
    <phoneticPr fontId="4" type="noConversion"/>
  </si>
  <si>
    <t>新浪微博</t>
    <phoneticPr fontId="4" type="noConversion"/>
  </si>
  <si>
    <t>人民南路三段24号的工地，每天晚上干得热火朝天，不到凌晨1.2点不消停。不仅没有任何降噪措施，还按喇叭，真是服了，大半夜按喇叭！12345天天打，丝毫没有改善，国庆节也不让人睡个好觉，真该让这些所谓的管理人员都来我们小区过夜。@成都市政府门户网站  @成都城市管理  @成都环保  @华西都市报  @成都建工集团</t>
    <phoneticPr fontId="4" type="noConversion"/>
  </si>
  <si>
    <t>https://weibo.com/2622514102/FopLH51hY</t>
    <phoneticPr fontId="4" type="noConversion"/>
  </si>
  <si>
    <t>网友反映天府新区万安东林社有人进行焚烧</t>
    <phoneticPr fontId="4" type="noConversion"/>
  </si>
  <si>
    <t>善良小布</t>
    <phoneticPr fontId="4" type="noConversion"/>
  </si>
  <si>
    <t xml:space="preserve">天府新区万安东林社又见炊烟[吃惊]@成都热门分享 @四川天府新区管委会办公室 @成都环保 </t>
    <phoneticPr fontId="4" type="noConversion"/>
  </si>
  <si>
    <t>https://weibo.com/5362745873/FowLs9Fd0</t>
    <phoneticPr fontId="4" type="noConversion"/>
  </si>
  <si>
    <t>网友反映街子镇某河段遭到污染</t>
    <phoneticPr fontId="4" type="noConversion"/>
  </si>
  <si>
    <t>Lynne子琳</t>
    <phoneticPr fontId="4" type="noConversion"/>
  </si>
  <si>
    <t>上一秒还是烟雨水墨画，下一秒排污一开始 就这个样子了 心痛大自然被破坏成这样 想问下污水为什么不处理好再排 恶心</t>
    <phoneticPr fontId="4" type="noConversion"/>
  </si>
  <si>
    <t>https://weibo.com/2788368265/FowTbqya5</t>
    <phoneticPr fontId="4" type="noConversion"/>
  </si>
  <si>
    <t>网友反映瑞成轩工地半夜施工扰民</t>
    <phoneticPr fontId="4" type="noConversion"/>
  </si>
  <si>
    <t>自我催眠SH0W</t>
    <phoneticPr fontId="4" type="noConversion"/>
  </si>
  <si>
    <t>凌晨四点了，这个瑞成轩工地这样真的好吗@成华区城乡环境治理 @成都环保 @成华环保 @成都环保</t>
    <phoneticPr fontId="4" type="noConversion"/>
  </si>
  <si>
    <t>https://weibo.com/5373335767/FoAPFx0gQ</t>
    <phoneticPr fontId="4" type="noConversion"/>
  </si>
  <si>
    <t>网友反映锦江区绿地468一期油烟扰民</t>
    <phoneticPr fontId="4" type="noConversion"/>
  </si>
  <si>
    <t>匿名网友</t>
    <phoneticPr fontId="4" type="noConversion"/>
  </si>
  <si>
    <t>人民网-地方领导人留言板</t>
    <phoneticPr fontId="4" type="noConversion"/>
  </si>
  <si>
    <t>尊敬的书记，您好！
   我是绿地468公馆一期3栋的业主，就长期困扰小区业主油烟扰民一事，进行过投诉。
    根据《中华人民共和国大气污染防治法》 第81条和《成都市食品小作坊、小经营店及摊贩管理实施细则（试行）》都明确规定“禁止在居民住宅楼、未配套设立专用烟道的商住综合楼以及商住综合楼内与居住层相邻的商业楼层内新建、改建、扩建产生油烟、异味、废气的餐饮服务项目。”《成都市大气污染防治管理规定》第29条和第30条均有相关规定。
   绿地469公馆一期3栋楼下临街商铺单位，无专用油烟排烟管道违法设立餐饮商铺，虽安装油烟净化器但长期不正常使用，不仅白天无法开窗，整个油烟影响一直持续到晚上9点才结束，油烟骚扰一直持续到深夜，严重影响正常的工作生活。有鉴于此，希望政府能依据法律法规取缔违法设立的餐馆。</t>
    <phoneticPr fontId="4" type="noConversion"/>
  </si>
  <si>
    <t>http://liuyan.people.com.cn/threads/content?tid=4770065</t>
    <phoneticPr fontId="4" type="noConversion"/>
  </si>
  <si>
    <t>网友反映羊安镇高宇木业排放不明气体</t>
    <phoneticPr fontId="4" type="noConversion"/>
  </si>
  <si>
    <t>向日葵00198105</t>
    <phoneticPr fontId="4" type="noConversion"/>
  </si>
  <si>
    <t xml:space="preserve"> @环保部发布 @成都环保 @新浪环保 @环保督查@新浪新闻 @天府新城那些事儿 @成都这点事 @经济观察报 @央视新闻  环保督查刚刚走，滚滚浓烟又来了[允悲][允悲]  ​​​，请大家呼吁将环保进行到底，努力抵制工厂带来的污染，烟雾直接排放到大气中，周边群众成为人肉过滤器！请相关部门正确面对，建筑工地、我汽车尾气带来的污染远远不及工业大烟囱排放！</t>
    <phoneticPr fontId="4" type="noConversion"/>
  </si>
  <si>
    <t>https://weibo.com/5692235786/FoMTmCpYZ</t>
    <phoneticPr fontId="4" type="noConversion"/>
  </si>
  <si>
    <t>网友反映双林路附近某公园施工扰民</t>
    <phoneticPr fontId="4" type="noConversion"/>
  </si>
  <si>
    <t>月光公主198211</t>
    <phoneticPr fontId="4" type="noConversion"/>
  </si>
  <si>
    <t>最近早上叫醒我的不是闹钟，是旁边公园的挖掘机，晚上12点过后都还在弄，早上很早就在挖，也不知道，他们晚上有没有停过，希望有关部门能够管管@成都环保部门</t>
    <phoneticPr fontId="4" type="noConversion"/>
  </si>
  <si>
    <t>https://weibo.com/5664050830/Fp5qtdxEs</t>
    <phoneticPr fontId="4" type="noConversion"/>
  </si>
  <si>
    <t>网友反映大面华润云亭凌晨施工扰民</t>
    <phoneticPr fontId="4" type="noConversion"/>
  </si>
  <si>
    <t>亚洲黒贰妹</t>
    <phoneticPr fontId="4" type="noConversion"/>
  </si>
  <si>
    <t>新浪微博</t>
    <phoneticPr fontId="4" type="noConversion"/>
  </si>
  <si>
    <t xml:space="preserve"> @成都环保  @华西都市报  @成都晚报  大面华润云亭施工地 每天晚上都施工特别的晚，这个视屏是22:30拍的，一直到23.00任未停止，早上6点左右又开始。请问这符合哪条规定？要怎么处理？@龙泉驿大面 </t>
    <phoneticPr fontId="4" type="noConversion"/>
  </si>
  <si>
    <t>https://weibo.com/2496320263/FpaArmvFw</t>
    <phoneticPr fontId="4" type="noConversion"/>
  </si>
  <si>
    <t>网友反映实业街附近道路夜晚施工扰民</t>
    <phoneticPr fontId="4" type="noConversion"/>
  </si>
  <si>
    <t>乐愚人-Rui</t>
    <phoneticPr fontId="4" type="noConversion"/>
  </si>
  <si>
    <t xml:space="preserve">半夜11点07分，施工队还在道路上施工。想请问我们市民都不用睡觉了吗？ 有关部门在哪里？ @成都环保  @成都城市管理  @青羊服务 </t>
    <phoneticPr fontId="4" type="noConversion"/>
  </si>
  <si>
    <t>https://weibo.com/1870959665/FpaDHeO0W</t>
    <phoneticPr fontId="4" type="noConversion"/>
  </si>
  <si>
    <t>网友反映西南民族大学南门道路夜晚施工扰民</t>
    <phoneticPr fontId="4" type="noConversion"/>
  </si>
  <si>
    <t>旅行的口袋</t>
    <phoneticPr fontId="4" type="noConversion"/>
  </si>
  <si>
    <t xml:space="preserve">现在施工都半夜进行了吗？@成都环保 @平安武侯 @成都城市管理 @成都市政府门户网站 </t>
    <phoneticPr fontId="4" type="noConversion"/>
  </si>
  <si>
    <t>https://weibo.com/1961309537/FpbfecM1H</t>
    <phoneticPr fontId="4" type="noConversion"/>
  </si>
  <si>
    <t>网友反映洛带镇长安垃圾填埋场散发恶臭白烟</t>
    <phoneticPr fontId="4" type="noConversion"/>
  </si>
  <si>
    <t>铁头Tony</t>
    <phoneticPr fontId="4" type="noConversion"/>
  </si>
  <si>
    <t xml:space="preserve">成都市龙泉驿区洛带镇长安垃圾填埋场，每天都飘散出大量巨臭的白烟，整个洛带镇都遭殃，大量白烟臭到令人无法呼吸。请相关部门调查。@成都环保  @环保部发布  @四川环保  @中国环境新闻  #中央环保督察##我要给总理捎句话##中央环境保护督查工作# </t>
    <phoneticPr fontId="4" type="noConversion"/>
  </si>
  <si>
    <t>https://weibo.com/1998600051/FphyCDpVO</t>
    <phoneticPr fontId="4" type="noConversion"/>
  </si>
  <si>
    <t>网友反映长益路丽都帝景与丽都首府交叉路口夜晚营业影响居民休息</t>
    <phoneticPr fontId="4" type="noConversion"/>
  </si>
  <si>
    <t>一紫葡萄</t>
    <phoneticPr fontId="4" type="noConversion"/>
  </si>
  <si>
    <t>新浪微博</t>
    <phoneticPr fontId="4" type="noConversion"/>
  </si>
  <si>
    <t xml:space="preserve">烧烤摊开始了，老板如意算盘打的好，既赚了钱，又为城市噪音污染和今年的pm2.5做了贡献[怒][怒][怒]考虑一下周边居民我们的感受好吗！！！！！！！！[怒][怒][怒]@成都环保  这样不好吧[挖鼻]看着办吧[哼]每晚都有，摊位地址在长益路丽都帝景与丽都首府交叉路口，@成都环保  求求你们了，求求你们管管吧，来自纳税人的心声～ </t>
    <phoneticPr fontId="4" type="noConversion"/>
  </si>
  <si>
    <t>https://weibo.com/5367748486/FpjBL8U9l</t>
    <phoneticPr fontId="4" type="noConversion"/>
  </si>
  <si>
    <t>网友反映华新公交大厦夜晚施工扰民</t>
    <phoneticPr fontId="4" type="noConversion"/>
  </si>
  <si>
    <t>南栀和栀南</t>
    <phoneticPr fontId="4" type="noConversion"/>
  </si>
  <si>
    <t xml:space="preserve"> @成都城市管理 @锦江城市管理 @锦江环保 锦江区华新公交大厦项目施工，现在还在施工。压路车在公交大楼工地开得响天动地已经举报过一次，说的是解决了，实际还是每天整到一两点，早上六点又开工这是要整死我们老百姓？投诉了市长电话都不管用，要到这当官的吃干饭的吗？政府的项目就能没得王法？可以半夜施工？</t>
    <phoneticPr fontId="4" type="noConversion"/>
  </si>
  <si>
    <t>https://weibo.com/2613328253/FpkiPe3cC</t>
    <phoneticPr fontId="4" type="noConversion"/>
  </si>
  <si>
    <t>网友反映新里派克公馆4号门外凌晨施工扰民</t>
    <phoneticPr fontId="4" type="noConversion"/>
  </si>
  <si>
    <t>竹娅_862</t>
    <phoneticPr fontId="4" type="noConversion"/>
  </si>
  <si>
    <t xml:space="preserve">成都市新里派克公馆4号门外，每天作业到凌晨不晓得几点，严重影响到休息，已经10来天了@成都城市管理  @成都环保   @成都建设  @成都晚报 </t>
    <phoneticPr fontId="4" type="noConversion"/>
  </si>
  <si>
    <t>https://weibo.com/1622993824/Fpkv5hcD3</t>
    <phoneticPr fontId="4" type="noConversion"/>
  </si>
  <si>
    <t>网友反映中和镇新怡华庭西区后门一工地清晨施工影响居民休息</t>
    <phoneticPr fontId="4" type="noConversion"/>
  </si>
  <si>
    <t>每天只睡六小时</t>
    <phoneticPr fontId="4" type="noConversion"/>
  </si>
  <si>
    <t>高新区中和镇新怡华庭西区后门一工地，属于成都高投在建设。每天早上六点准时开工，使用大噪音施工设备，60分贝左右的噪音，严重影响到市民的正常休息。希望有关部门能处理下@成都城市管理 @华西都市报 @成都高新 @成都新闻频道 @成都环保 @成都曝光</t>
    <phoneticPr fontId="4" type="noConversion"/>
  </si>
  <si>
    <t>https://weibo.com/6178264009/Fpn3d31Gl</t>
    <phoneticPr fontId="4" type="noConversion"/>
  </si>
  <si>
    <t>网友反映唐昌镇竹瓦小学旁一垃圾存放点臭气熏天</t>
    <phoneticPr fontId="4" type="noConversion"/>
  </si>
  <si>
    <t>vicky_兔子</t>
    <phoneticPr fontId="4" type="noConversion"/>
  </si>
  <si>
    <t xml:space="preserve"> @郫县政府办公室 @唐昌镇党委 @郫县环保局 这是位于郫县唐昌镇平康村2组，竹瓦小学旁边的垃圾存放点，刚好在一户人家旁边，由于垃圾存放处的垃圾随时臭气熏天，还流很多东西腐烂后的液体，住户不堪其扰，把这里的垃圾桶搬开了，并且用盖子和桌面把这一垃圾点封闭了，周围住户在没办法在此扔垃圾，就把各种生活垃圾到处丢，周围田边沟渠都是垃圾，垃圾点建设在人家户门口是否欠妥？能不能够重新在旁边二三十米没有住户的地方重新设立垃圾存放点？希望政府部门能够解决下当前问题，前段时间中央环保组到基层检查，各位领导忙前忙后也挺幸苦，希望环保组走了，我们的环境也像环保组在的时候那样整洁。 </t>
    <phoneticPr fontId="4" type="noConversion"/>
  </si>
  <si>
    <t>https://weibo.com/1829879374/Fpo2PdbcV</t>
    <phoneticPr fontId="4" type="noConversion"/>
  </si>
  <si>
    <t>网友反映唐昌镇污水处理厂附近地下水遭到污染</t>
    <phoneticPr fontId="4" type="noConversion"/>
  </si>
  <si>
    <t>让人疯癫的小美女</t>
    <phoneticPr fontId="4" type="noConversion"/>
  </si>
  <si>
    <t>我们家附近自从有了污水处理厂，地下水恶臭，发黄！经常污水不处理直排，导致下方农民无水可喝！家家户户必须装净水器，不然只有等死！尽管转了净水器，洗衣服啊，淘菜，免不了用地下水！请问，应该如何解决？地址：成都市郫县唐昌镇污水处理厂@成都面对面政风行风热线 ​​​​</t>
    <phoneticPr fontId="4" type="noConversion"/>
  </si>
  <si>
    <t>https://weibo.com/1563970000/FpoUm8HAI</t>
    <phoneticPr fontId="4" type="noConversion"/>
  </si>
  <si>
    <t>网友反映世外桃源小区的住户受到临近商铺麻将馆的影响</t>
    <phoneticPr fontId="4" type="noConversion"/>
  </si>
  <si>
    <t>我是龙泉驿区龙泉街道建材路6号世外桃源小区的住户，小区8栋临街商铺最近开了个麻将馆，直接摆在街道上，早中晚一直有人吵闹，影响家里小孩老人正常休息，每天被吵醒，我想知道他们有营业执照吗？如无，请关停。如有，请移至室内，并且减小音量，小区物管、社区工作人员、民警加强巡逻，及时制止扰民行为，谢谢。</t>
    <phoneticPr fontId="4" type="noConversion"/>
  </si>
  <si>
    <t>http://liuyan.people.com.cn/threads/content?tid=4774436</t>
    <phoneticPr fontId="4" type="noConversion"/>
  </si>
  <si>
    <t>网友反映濛阳种都大白天焚烧秸秆，空气污染严重</t>
    <phoneticPr fontId="4" type="noConversion"/>
  </si>
  <si>
    <t>shinuiy</t>
    <phoneticPr fontId="4" type="noConversion"/>
  </si>
  <si>
    <t xml:space="preserve">濛阳种都大白天焚烧秸秆，天空一片灰蒙，请问环保局是不是放假呢，@成都环保 </t>
    <phoneticPr fontId="4" type="noConversion"/>
  </si>
  <si>
    <t>https://weibo.com/2794843602/FpqPmzXvv</t>
    <phoneticPr fontId="4" type="noConversion"/>
  </si>
  <si>
    <t>网友反映小龙坎火锅装修露天喷漆</t>
    <phoneticPr fontId="4" type="noConversion"/>
  </si>
  <si>
    <t>张大肆</t>
    <phoneticPr fontId="4" type="noConversion"/>
  </si>
  <si>
    <t xml:space="preserve">龙舟路小龙坎露天喷漆，喷漆师傅全副武装，直接在人行道上作业。把过往行人安全当儿戏！@锦江环保 @锦江城市管理 </t>
    <phoneticPr fontId="4" type="noConversion"/>
  </si>
  <si>
    <t>https://weibo.com/3225982057/Fpr07vraT</t>
    <phoneticPr fontId="4" type="noConversion"/>
  </si>
  <si>
    <t>网友反映柏合镇三盛都会城18栋后面有人进行焚烧</t>
    <phoneticPr fontId="4" type="noConversion"/>
  </si>
  <si>
    <t xml:space="preserve"> -范吉祥</t>
    <phoneticPr fontId="4" type="noConversion"/>
  </si>
  <si>
    <t xml:space="preserve"> @环保局  三盛都会城18栋后面好大烟子</t>
    <phoneticPr fontId="4" type="noConversion"/>
  </si>
  <si>
    <t>https://weibo.com/1262631330/FprqPqAJN</t>
    <phoneticPr fontId="4" type="noConversion"/>
  </si>
  <si>
    <t>网友反映成都理工大学旁的工地半夜施工扰民</t>
    <phoneticPr fontId="4" type="noConversion"/>
  </si>
  <si>
    <t>Pinklast</t>
    <phoneticPr fontId="4" type="noConversion"/>
  </si>
  <si>
    <t xml:space="preserve">真的很醉，学校旁边的工地晚上12点都在上班，真的很吵啊， @成都环保 @成都市公安消防支队 @成都市政府门户网站 @成都政府法制 </t>
    <phoneticPr fontId="4" type="noConversion"/>
  </si>
  <si>
    <t>https://weibo.com/2845655892/FptvSuYti</t>
    <phoneticPr fontId="4" type="noConversion"/>
  </si>
  <si>
    <t>网友反映光华西三路和光华北五路的交界处烧烤摊夜晚营业严重扰民</t>
    <phoneticPr fontId="4" type="noConversion"/>
  </si>
  <si>
    <t>青羊区光华西三路和光华北五路的交界处烧烤摊每晚各种划拳喝酒，高声喧哗的声音吵得不得安宁，八月份环保督查组来时就销声匿迹了，刚一走第二天晚上又照开不误了，只是没摆在显眼的口子上了，往光华北五路里面挪了点，好像不太显眼了，但生意却越来越好了，中央和市政府三令五申不让环保督查成一阵风，但投诉无数次都没有结果！花了一辈子积蓄买的房子每晚要忍受这种折磨至凌晨三点，请领导谅解我们普通百姓的不易，请有关部门还我们一个能安静入睡的夜晚，谢谢！</t>
    <phoneticPr fontId="4" type="noConversion"/>
  </si>
  <si>
    <t>http://liuyan.people.com.cn/threads/content?tid=4774978</t>
    <phoneticPr fontId="4" type="noConversion"/>
  </si>
  <si>
    <t>网友反映光华碧邻小区业主私自住改商，噪音扰民</t>
    <phoneticPr fontId="4" type="noConversion"/>
  </si>
  <si>
    <t>领导，您好！我现在所住地址为成都青羊区光华西二路126号保障房光华碧邻小区，8栋1单元103业主，将住宅私自改为经营麻将馆，长时间白天，晚上经营至深夜，噪音扰民严重，打牌抽烟的烟味到处飘散，且还用排烟扇使劲往外排，周围住户苦不堪言，窗户都不敢开，四周邻居都是有小孩的或准备要小孩的年轻人，白天要上班，晚上还要受噪音和烟味污染，多次找物业解决，未给予解决，物业甚至让外来的人员随意进出到该麻将馆打牌，不作为，受影响住户联名写求助信到业委会，有时打市长热线，110投诉该住户的行为，但效果不佳。现该住户虽在天花板放了泡沫，但窗户仍然敞开，没有做任何隔音措施，麻将声、抽烟味四周扩散，污染严重。且该住户威胁投诉的人的人身安全，恳求政府对该住户经营麻将馆给予取缔，给我们老百姓关注，帮忙解决，感谢了！</t>
    <phoneticPr fontId="4" type="noConversion"/>
  </si>
  <si>
    <t>http://liuyan.people.com.cn/threads/content?tid=4775035</t>
    <phoneticPr fontId="4" type="noConversion"/>
  </si>
  <si>
    <t>网友反映沙河三洞古桥公园附近一工地凌晨施工扰民</t>
    <phoneticPr fontId="4" type="noConversion"/>
  </si>
  <si>
    <t>Aaron浩子</t>
    <phoneticPr fontId="4" type="noConversion"/>
  </si>
  <si>
    <t xml:space="preserve">成都市成华区沙河桥，连续两晚，凌晨了，噪音施工，距离100米测试最大噪音72dB。根本睡不着！@成都环保 @成都市政府门户网站 @成都爆料 </t>
    <phoneticPr fontId="4" type="noConversion"/>
  </si>
  <si>
    <t>https://weibo.com/1465194462/FpuexxWWV</t>
    <phoneticPr fontId="4" type="noConversion"/>
  </si>
  <si>
    <t>网友反映成都沙湾会展的拆除工作尘土漫天</t>
    <phoneticPr fontId="4" type="noConversion"/>
  </si>
  <si>
    <t>Akula彭林</t>
    <phoneticPr fontId="4" type="noConversion"/>
  </si>
  <si>
    <t>真的希望中央环保巡视组的同志们来看看成都沙湾会展的拆除工作，这个噪音！这个灰尘他们打几分！！！[怒骂][怒骂][怒骂][抓狂][抓狂][抓狂]@成都商报  @华西都市报</t>
    <phoneticPr fontId="4" type="noConversion"/>
  </si>
  <si>
    <t>https://weibo.com/1448063992/FpxefnYG5</t>
    <phoneticPr fontId="4" type="noConversion"/>
  </si>
  <si>
    <t>网友反映鼎尖兽药厂噪音污染和空气污染严重</t>
    <phoneticPr fontId="4" type="noConversion"/>
  </si>
  <si>
    <t>蒓爷們薾</t>
    <phoneticPr fontId="4" type="noConversion"/>
  </si>
  <si>
    <t xml:space="preserve"> @成都环保 举报成都市龙泉驿区鼎尖兽药厂噪音污染，和环境空气污染严重！旁边人药厂都拆迁了，为什么兽药厂迟迟不拆走！小区在旁边吵死人了，排出来的空气很臭！难道环保局不查还是因为有人贪污了？[怒][怒]</t>
    <phoneticPr fontId="4" type="noConversion"/>
  </si>
  <si>
    <t>https://weibo.com/2536285310/Fpzd1eVl3</t>
    <phoneticPr fontId="4" type="noConversion"/>
  </si>
  <si>
    <t>网友反映清晨被彭州石化排放出的硫化物味道熏醒</t>
    <phoneticPr fontId="4" type="noConversion"/>
  </si>
  <si>
    <t>d菩提心b</t>
    <phoneticPr fontId="4" type="noConversion"/>
  </si>
  <si>
    <t xml:space="preserve">早上再一次在成都茶店子家中被熏醒，还是熟悉的彭州石化排放出的硫化物味道，这个城市没救了，打举报电话发微博都没人管@环保部 @中央环保督察 @成都12345 @成都市环保局 @四川省环保局  ​​​ </t>
    <phoneticPr fontId="4" type="noConversion"/>
  </si>
  <si>
    <t>https://weibo.com/1948732417/FpzXXk8zz</t>
    <phoneticPr fontId="4" type="noConversion"/>
  </si>
  <si>
    <t>网友反映红光镇港东二路某金属制品公司粉尘污染严重</t>
    <phoneticPr fontId="4" type="noConversion"/>
  </si>
  <si>
    <t>beijixing09</t>
    <phoneticPr fontId="4" type="noConversion"/>
  </si>
  <si>
    <t>四川省郫县红光镇港东二路639号四川省欣佳德金属制品有限公司在8月15日被环保叫停，后因自己谣传跟环保局人塞红包，得以关门生产，但是大量粉末对工业园区污染极大，与之附近的房屋，墙壁全是粉尘灰，大量污水泄露，趁晚上，或是下午直接排入下水道。生产车间几十亩没有专业的消防栓，仅几个灭火器，而车间内放有大量的易燃易爆气体，物品，一旦起火，后果不堪设想。该公司可能有偷税漏税情况，下有一张该公司与其他公司发生的交易，具公司财务透露，偷税漏税众多，已离职，员工工资全部由一张公司老板娘的私人帐号发出，而并不是他们告诉社保局工作人员以现金方式发放。。该公司还违反国家劳动法，公司有数名员工工作时间长达5年以上依然不买社保，对新来员工以写纸条方式告知社保来电话，说刚进公司，刚买社保。工人连续工作15天以上，每天10小时以上，甚至周末加班还是1.2倍加班工资。请大伙传递爱心能量，让这样黑心的公司接受检查，罚款。</t>
    <phoneticPr fontId="4" type="noConversion"/>
  </si>
  <si>
    <t>https://weibo.com/6217424465/FpBsD7fbU</t>
    <phoneticPr fontId="4" type="noConversion"/>
  </si>
  <si>
    <t>网友反映中粮锦云对面龙湖楼盘半夜施工扰民</t>
    <phoneticPr fontId="4" type="noConversion"/>
  </si>
  <si>
    <t>cherish-园</t>
    <phoneticPr fontId="4" type="noConversion"/>
  </si>
  <si>
    <t xml:space="preserve"> @成都市长@成都商报@成都市环保局，中粮锦云对面龙湖楼盘半夜施工扰民。麻烦你们管制一下。影响晚上睡觉。关键是通宵施工。声音越来越大。 </t>
    <phoneticPr fontId="4" type="noConversion"/>
  </si>
  <si>
    <t>https://weibo.com/1916503783/FpDhErELC</t>
    <phoneticPr fontId="4" type="noConversion"/>
  </si>
  <si>
    <t>网友反映南浦盛宴某餐馆夜晚营业扰民严重</t>
    <phoneticPr fontId="4" type="noConversion"/>
  </si>
  <si>
    <t>藏在回忆里的包大人</t>
    <phoneticPr fontId="4" type="noConversion"/>
  </si>
  <si>
    <t>每天半夜吵死人，太没素质了@成都环保  @温江柳城街道  @温江新闻</t>
    <phoneticPr fontId="4" type="noConversion"/>
  </si>
  <si>
    <t>https://weibo.com/1891362570/FpDUw9i4x</t>
    <phoneticPr fontId="4" type="noConversion"/>
  </si>
  <si>
    <t>网友反映东城国际对面的建筑工地夜晚施工扰民</t>
    <phoneticPr fontId="4" type="noConversion"/>
  </si>
  <si>
    <t>V叶小白V</t>
    <phoneticPr fontId="4" type="noConversion"/>
  </si>
  <si>
    <t>四川省简阳市东城国际对面的建筑工地经常凌晨三点了还在施工，噪音大的不行，不仅是睡不成觉，听着那个噪音都焦虑了！打了环保投诉12369选择了2号键成都后就没反应！派出所去打了招呼也不管用，人家不鸟！简阳同期开了那么多个工地，别家都是乖乖按时施工，就这个工地拽！真的没办法了，求救！@成都环保 @简阳范儿 @简阳论坛微博 @祢De @平安成都 @新浪新闻客户端</t>
    <phoneticPr fontId="4" type="noConversion"/>
  </si>
  <si>
    <t>https://weibo.com/1094493091/FpEzfrACZ</t>
    <phoneticPr fontId="4" type="noConversion"/>
  </si>
  <si>
    <t>网友反映钢管厂五区小郡肝串串三友路店将废弃的汤底随意丢在大街上</t>
    <phoneticPr fontId="4" type="noConversion"/>
  </si>
  <si>
    <t>食尚蓉城</t>
    <phoneticPr fontId="4" type="noConversion"/>
  </si>
  <si>
    <t xml:space="preserve">据网友爆料：（钢管厂五区小郡肝串串）三友路店，将废弃的汤底，丢在大街上，而没有专门的处理方式，多次举报未果，给附近其他店家带来不必要的影响！望改善！也希望有关部门加强监督管理！若有网友遇到类似问题，向有关部门投诉未果，可以寻求市长热线！@成都钢管厂五区 @成都环保 </t>
    <phoneticPr fontId="4" type="noConversion"/>
  </si>
  <si>
    <t>https://weibo.com/5608120755/FpIS4fw6H</t>
    <phoneticPr fontId="4" type="noConversion"/>
  </si>
  <si>
    <t>网友反映天府新区成人中专学校的高音喇叭扰民严重</t>
    <phoneticPr fontId="4" type="noConversion"/>
  </si>
  <si>
    <t>天府新区成人中专学校位于天府新区华阳街道办事处协和下街，处于人口密集区，周围有多个小区。该校长期以来，丝毫不顾及周围居民的感受，从早上六点半高音喇叭放起床号开始，一直到晚上十点多钟，高音喇叭分贝之高，使周围小区的居民不堪其扰，有时甚至中午都不停息，周围的居民不能安静的休息，小孩不能清净地做作业。
还有，这个学校似乎从来没有正儿八经的上过课，从开学到放假，几乎每天从早到晚都在开展各种活动，简直是误人子弟，我们不知道这到底是学校还是娱乐城。
我们强烈呼吁，请范书记督促环保部门和教育部门干涉一下，还周围居民一个清静的生活环境，同时对这种不具备办学条件的所谓学校，进行整顿，以免耽误孩子们的前程。</t>
    <phoneticPr fontId="4" type="noConversion"/>
  </si>
  <si>
    <t>http://liuyan.people.com.cn/threads/content?tid=4778124</t>
    <phoneticPr fontId="4" type="noConversion"/>
  </si>
  <si>
    <t>网友反映梅塞尔气体在大量排放不明气体</t>
    <phoneticPr fontId="4" type="noConversion"/>
  </si>
  <si>
    <t>北京北京OneNight</t>
    <phoneticPr fontId="4" type="noConversion"/>
  </si>
  <si>
    <t>新浪微博</t>
    <phoneticPr fontId="4" type="noConversion"/>
  </si>
  <si>
    <t>今天（10月10号）晚上9点过，从郫都区绿地国际花都小区望过去，貌似梅塞尔气体在大量排放不明气体，浓烟滚滚，排放一两个小时了还没停，请相关部门看看是否有害环境的排放，详见附图。@郫都服务@成都环保@成都服务@微成都@成都城市管理 ​​​​</t>
    <phoneticPr fontId="4" type="noConversion"/>
  </si>
  <si>
    <t>http://weibo.com/6066278494/FpM3N570T</t>
    <phoneticPr fontId="4" type="noConversion"/>
  </si>
  <si>
    <t>网友反映雅和南二路运渣车夜晚行驶扰民</t>
    <phoneticPr fontId="4" type="noConversion"/>
  </si>
  <si>
    <t>阿北_风人</t>
    <phoneticPr fontId="4" type="noConversion"/>
  </si>
  <si>
    <t>高新区雅和南二路！运渣车！@成都高新交通  @成都交警  @平安新都  @成都服务  @成都城市管理  @成都环保  @法治成都  不管么？不管就只有每天发</t>
    <phoneticPr fontId="4" type="noConversion"/>
  </si>
  <si>
    <t>http://weibo.com/2340055163/FpMhW5MMN</t>
    <phoneticPr fontId="4" type="noConversion"/>
  </si>
  <si>
    <t>网友反映中粮锦云对面楼盘半夜施工扰民</t>
    <phoneticPr fontId="4" type="noConversion"/>
  </si>
  <si>
    <t>cherish-园</t>
    <phoneticPr fontId="4" type="noConversion"/>
  </si>
  <si>
    <t>新浪微博</t>
    <phoneticPr fontId="4" type="noConversion"/>
  </si>
  <si>
    <t xml:space="preserve"> @成华城市管理 @中央环保局@成都市环保局@成都市长@华西都市报@成都商报，中粮锦云对面楼盘半夜施工扰民，无法让我们睡觉，噪音太大，关窗都无法睡觉，你们是不是管不到？</t>
    <phoneticPr fontId="4" type="noConversion"/>
  </si>
  <si>
    <t>https://weibo.com/1916503783/FpMWiBgau</t>
    <phoneticPr fontId="4" type="noConversion"/>
  </si>
  <si>
    <t>网友反映九江镇疑似有工厂排放不明气体</t>
    <phoneticPr fontId="4" type="noConversion"/>
  </si>
  <si>
    <t>BYJJ</t>
    <phoneticPr fontId="4" type="noConversion"/>
  </si>
  <si>
    <t xml:space="preserve"> @成都环保 @成都市政府门户网站 说好的环保治理呢</t>
    <phoneticPr fontId="4" type="noConversion"/>
  </si>
  <si>
    <t>https://weibo.com/1807863624/FpQy08FPg</t>
    <phoneticPr fontId="4" type="noConversion"/>
  </si>
  <si>
    <t>网友吐槽成都的雾霾严重影响招商引资</t>
    <phoneticPr fontId="4" type="noConversion"/>
  </si>
  <si>
    <t>SLU90</t>
    <phoneticPr fontId="4" type="noConversion"/>
  </si>
  <si>
    <t>未富先衰 成都的雾霾 严重影响招商引资。为什么不把落后污染产能迁移到其他地方。真是得不偿失，反正一大帮朋友准备撤了，还是健康重要.@成都发布  @微成都  @平安成都  @成都高新  @成都城市管理  @成都环保 ​​​​</t>
    <phoneticPr fontId="4" type="noConversion"/>
  </si>
  <si>
    <t>https://weibo.com/6278773402/FpTSlsQw7</t>
    <phoneticPr fontId="4" type="noConversion"/>
  </si>
  <si>
    <t>网友反映籍田镇铧炉村一企业排放硫化刺激性气体</t>
    <phoneticPr fontId="4" type="noConversion"/>
  </si>
  <si>
    <t>西贝小军</t>
    <phoneticPr fontId="4" type="noConversion"/>
  </si>
  <si>
    <t>成都市天府新区籍田镇铧炉村一企业经常在半夜排放硫化刺激性气体，严重污染周围空气！望有关部门严查！！！@成都服务  @成都服务  @成都商报  @成都环保  @成都晚报</t>
    <phoneticPr fontId="4" type="noConversion"/>
  </si>
  <si>
    <t>https://weibo.com/2935186387/FpVX0w5zT</t>
    <phoneticPr fontId="4" type="noConversion"/>
  </si>
  <si>
    <t>青白江区</t>
    <phoneticPr fontId="4" type="noConversion"/>
  </si>
  <si>
    <t>青羊区</t>
    <phoneticPr fontId="4" type="noConversion"/>
  </si>
  <si>
    <t>温江区</t>
    <phoneticPr fontId="4" type="noConversion"/>
  </si>
  <si>
    <t>金牛区</t>
    <phoneticPr fontId="4" type="noConversion"/>
  </si>
  <si>
    <t>龙泉驿区</t>
    <phoneticPr fontId="4" type="noConversion"/>
  </si>
  <si>
    <t>武侯区</t>
    <phoneticPr fontId="4" type="noConversion"/>
  </si>
  <si>
    <t>双流区</t>
    <phoneticPr fontId="4" type="noConversion"/>
  </si>
  <si>
    <t>郫都区</t>
    <phoneticPr fontId="4" type="noConversion"/>
  </si>
  <si>
    <t>高新区</t>
    <phoneticPr fontId="4" type="noConversion"/>
  </si>
  <si>
    <t>成华区</t>
    <phoneticPr fontId="4" type="noConversion"/>
  </si>
  <si>
    <t>锦江区</t>
    <phoneticPr fontId="4" type="noConversion"/>
  </si>
  <si>
    <t>都江堰</t>
    <phoneticPr fontId="4" type="noConversion"/>
  </si>
  <si>
    <t>新都区</t>
    <phoneticPr fontId="4" type="noConversion"/>
  </si>
  <si>
    <t>成华区</t>
    <phoneticPr fontId="4" type="noConversion"/>
  </si>
  <si>
    <t>高新区</t>
    <phoneticPr fontId="4" type="noConversion"/>
  </si>
  <si>
    <t>金牛区</t>
    <phoneticPr fontId="4" type="noConversion"/>
  </si>
  <si>
    <t>锦江区</t>
    <phoneticPr fontId="4" type="noConversion"/>
  </si>
  <si>
    <t>龙泉驿区</t>
    <phoneticPr fontId="4" type="noConversion"/>
  </si>
  <si>
    <t>武侯区</t>
    <phoneticPr fontId="5" type="noConversion"/>
  </si>
  <si>
    <t>新都区</t>
    <phoneticPr fontId="4" type="noConversion"/>
  </si>
  <si>
    <t>温江区</t>
    <phoneticPr fontId="4" type="noConversion"/>
  </si>
  <si>
    <t>双流区</t>
    <phoneticPr fontId="4" type="noConversion"/>
  </si>
  <si>
    <t>青羊区</t>
    <phoneticPr fontId="4" type="noConversion"/>
  </si>
  <si>
    <t>青白江区</t>
    <phoneticPr fontId="4" type="noConversion"/>
  </si>
  <si>
    <t>武侯区</t>
    <phoneticPr fontId="4" type="noConversion"/>
  </si>
  <si>
    <t>高新区</t>
    <phoneticPr fontId="13" type="noConversion"/>
  </si>
  <si>
    <t>成华区</t>
    <phoneticPr fontId="13" type="noConversion"/>
  </si>
  <si>
    <t>所属平台</t>
    <phoneticPr fontId="13" type="noConversion"/>
  </si>
  <si>
    <t>噪声污染</t>
    <phoneticPr fontId="13" type="noConversion"/>
  </si>
  <si>
    <t>油烟污染</t>
    <phoneticPr fontId="13" type="noConversion"/>
  </si>
  <si>
    <t>垃圾污染</t>
    <phoneticPr fontId="13" type="noConversion"/>
  </si>
  <si>
    <t>汇总</t>
    <phoneticPr fontId="13" type="noConversion"/>
  </si>
  <si>
    <t>焚烧污染</t>
    <phoneticPr fontId="13" type="noConversion"/>
  </si>
  <si>
    <t>企业排污</t>
    <phoneticPr fontId="13" type="noConversion"/>
  </si>
  <si>
    <t>双流区</t>
    <phoneticPr fontId="13" type="noConversion"/>
  </si>
  <si>
    <t>郫都区</t>
    <phoneticPr fontId="13" type="noConversion"/>
  </si>
  <si>
    <t>锦江区</t>
    <phoneticPr fontId="13" type="noConversion"/>
  </si>
  <si>
    <t>武侯区</t>
    <phoneticPr fontId="13" type="noConversion"/>
  </si>
  <si>
    <t>高新区</t>
    <phoneticPr fontId="13" type="noConversion"/>
  </si>
  <si>
    <t>成华区</t>
    <phoneticPr fontId="13" type="noConversion"/>
  </si>
  <si>
    <t>数量</t>
    <phoneticPr fontId="13" type="noConversion"/>
  </si>
  <si>
    <t>圈层分类</t>
    <phoneticPr fontId="13" type="noConversion"/>
  </si>
  <si>
    <t>城区</t>
    <phoneticPr fontId="4" type="noConversion"/>
  </si>
  <si>
    <t>温江区</t>
  </si>
  <si>
    <t>网友反映春江花源商铺机组噪音严重扰民</t>
    <phoneticPr fontId="4" type="noConversion"/>
  </si>
  <si>
    <t>您好，我是成都市温江区春江南路春江花源九栋住户，由于楼下商铺出租被改成冻库，机组噪音不分昼夜严重影响居民生活，一到夜里更是无法安宁，经过多次协商无果特此求助</t>
    <phoneticPr fontId="4" type="noConversion"/>
  </si>
  <si>
    <t>http://liuyan.people.com.cn/threads/content?tid=4779469</t>
    <phoneticPr fontId="4" type="noConversion"/>
  </si>
  <si>
    <t>成华区</t>
  </si>
  <si>
    <t>网友反映海上海小区商铺噪音扰民</t>
    <phoneticPr fontId="4" type="noConversion"/>
  </si>
  <si>
    <t>匿名网友</t>
    <phoneticPr fontId="4" type="noConversion"/>
  </si>
  <si>
    <t>人民网-地方领导人留言板</t>
    <phoneticPr fontId="4" type="noConversion"/>
  </si>
  <si>
    <t>我住成华的海上海，我们小区周围的商铺好多是搞餐饮的，前头环保检查得人来了，城管把他们搭到外面得棚子拆了，桌子椅子也都搬进去了。但是，从10月0号起，下面的姻为爱、九格子、晓宇火锅、龙溪镇老火锅等铺子全部都又把吃饭得桌子啊那些行头都摆出来了，晚上划拳、唱歌、尖叫的都有，声音大得不得了，又在我窗子下面，闹得很，简直睡不好。请求政府要求他们晚上不要搬出来，影响大家休息。最好把人行道上得木地板取了，恢复绿化，他们想摆也摆不了。</t>
  </si>
  <si>
    <t>http://liuyan.people.com.cn/threads/content?tid=4779457</t>
  </si>
  <si>
    <t>网友反映成都雾霾太严重，无法实现绿色出行</t>
    <phoneticPr fontId="4" type="noConversion"/>
  </si>
  <si>
    <t>黑无日</t>
    <phoneticPr fontId="4" type="noConversion"/>
  </si>
  <si>
    <t>新浪微博</t>
    <phoneticPr fontId="4" type="noConversion"/>
  </si>
  <si>
    <t>成都的雾霾好严重，感觉完全受到了污染。在这个全球都要预防全球变暖，国家倡导绿色出行，可是在成都绿色出行好难。公交车的尾气排放量太高了。人们为了绿色而选择骑行出门，可是总是会在公交车后面闻汽车尾气，完全没有机动车或者非机动车道，经常看到在双车道辅路上有好多公交车或者私家车，想骑车都很困难。一不小心挂了车还可能让你赔钱，而且还可能把你刮伤，完全没有大城市的概念，交通太混乱了。真不知道什么时候可以完善，还人们一个安全方便的绿色出行。[微笑][微笑][微笑]</t>
    <phoneticPr fontId="4" type="noConversion"/>
  </si>
  <si>
    <t>https://weibo.com/5509737016/Fq0hTyiHm</t>
    <phoneticPr fontId="4" type="noConversion"/>
  </si>
  <si>
    <t>锦江区</t>
  </si>
  <si>
    <t>网友反映九眼桥下游橡胶坝造成的噪声太大</t>
    <phoneticPr fontId="4" type="noConversion"/>
  </si>
  <si>
    <t>匿名网友</t>
    <phoneticPr fontId="4" type="noConversion"/>
  </si>
  <si>
    <t>人民网-地方领导人留言板</t>
    <phoneticPr fontId="4" type="noConversion"/>
  </si>
  <si>
    <t>成都市锦江上九眼桥下游橡胶坝造成的噪声太大，高达75分贝以上，成年累月不断，根据成都市噪音管理条例，该处严重违法。我曾经建议过，晚上10点以后，让水从船闸流过，不从橡胶坝上流过，2015年我给唐良智写过一封信，水务局回答纯属应付，今年8月水务局打电话给我，要我参加关于解决橡胶坝噪音问题的专家会议，当时我姐姐病了，我在湖北黄石照顾，不在成都，未能参加会议，不知怎么解决的.至今噪音依旧，恳求还一我们附近住户一个宁静的夜晚。</t>
    <phoneticPr fontId="4" type="noConversion"/>
  </si>
  <si>
    <t>http://liuyan.people.com.cn/threads/content?tid=4781560</t>
    <phoneticPr fontId="4" type="noConversion"/>
  </si>
  <si>
    <t>金牛区</t>
  </si>
  <si>
    <t>网友反映西线阳光住户将住宅改成麻将室，噪音污染严重</t>
    <phoneticPr fontId="4" type="noConversion"/>
  </si>
  <si>
    <t>尊敬的领导您好！我是成都金牛区西线阳光的住户，本小区7栋2单元101室将住宅改成麻将室营业，噪音污染很大，特别是在晚上机器洗牌声让人无法入睡，家里还有老人和小孩，根本就休息不好，严重影响了我们的生活。</t>
    <phoneticPr fontId="4" type="noConversion"/>
  </si>
  <si>
    <t>http://liuyan.people.com.cn/threads/content?tid=4781472</t>
    <phoneticPr fontId="4" type="noConversion"/>
  </si>
  <si>
    <t>武侯区</t>
  </si>
  <si>
    <t>网友反映桂溪路一段夜晚有人飙车扰民</t>
    <phoneticPr fontId="4" type="noConversion"/>
  </si>
  <si>
    <t>Four-TS</t>
    <phoneticPr fontId="4" type="noConversion"/>
  </si>
  <si>
    <t xml:space="preserve"> @成都城市管理 @成都交警  @成都环保局 这条路段每到凌晨一点到三点之间就有人飙车，而且是改装车飙车，噪音污染极其严重扰民，望能重视、整治。 ​​​​
</t>
    <phoneticPr fontId="4" type="noConversion"/>
  </si>
  <si>
    <t>https://weibo.com/1704806421/FqoWFqpgX</t>
    <phoneticPr fontId="4" type="noConversion"/>
  </si>
  <si>
    <t>网友吐槽成都空气污染指数常年全省倒数第一</t>
    <phoneticPr fontId="4" type="noConversion"/>
  </si>
  <si>
    <t>四川先把成都治理好再说，省会城市空气污染指数常年全省倒数第一，还搞个铲铲@成都环保  @中国环境新闻  @环保部发布  #中央环境保护督查工作# #中央环保督察# #【中国政府网常设总理留言板.图】#</t>
    <phoneticPr fontId="4" type="noConversion"/>
  </si>
  <si>
    <t>https://weibo.com/1420949471/FqtIDrmY4</t>
    <phoneticPr fontId="4" type="noConversion"/>
  </si>
  <si>
    <t>网友反映成都雾霾导致小孩无法出门</t>
    <phoneticPr fontId="4" type="noConversion"/>
  </si>
  <si>
    <t>小猴子YiMo</t>
    <phoneticPr fontId="4" type="noConversion"/>
  </si>
  <si>
    <t>因为空气污染 保险一些还是不出门了 现在能体会成都妈妈们的心情了 冬天每天都是雾霾天 小孩就跟坐牢一样呆家里要不只能去室内 希望大火早些扑灭 污染早点结束。</t>
    <phoneticPr fontId="4" type="noConversion"/>
  </si>
  <si>
    <t>https://weibo.com/2095853833/FqgSLxvcS</t>
    <phoneticPr fontId="4" type="noConversion"/>
  </si>
  <si>
    <t>高新区</t>
  </si>
  <si>
    <t>网友反映高新区市一医院附近地铁施工扰民</t>
    <phoneticPr fontId="4" type="noConversion"/>
  </si>
  <si>
    <t>你的叉叉</t>
    <phoneticPr fontId="4" type="noConversion"/>
  </si>
  <si>
    <t>我受不了这个噪音了！！！白天修修修，晚上现在了还在修修修！！！工作日不休息，周末也还在修！真是无力吐槽，南城都汇的业主都听不到？？？！！！#噪音污染# @成都环保 @成都发布 @高新服务 ​​​​</t>
    <phoneticPr fontId="4" type="noConversion"/>
  </si>
  <si>
    <t>https://weibo.com/3847505874/FqePA4OaW</t>
    <phoneticPr fontId="4" type="noConversion"/>
  </si>
  <si>
    <t>龙泉驿区</t>
  </si>
  <si>
    <t>网友反映洛带古镇东边的垃圾山臭气熏天</t>
    <phoneticPr fontId="4" type="noConversion"/>
  </si>
  <si>
    <t>王明吉007</t>
    <phoneticPr fontId="4" type="noConversion"/>
  </si>
  <si>
    <t>洛带古镇东边的垃圾山 每天排出大量污染气体  臭气熏天 请有关部门核查@成都环保举报 @环保部发布 四川环保局 ​​​​</t>
    <phoneticPr fontId="4" type="noConversion"/>
  </si>
  <si>
    <t>https://weibo.com/2080724651/FqvIR8sBK</t>
    <phoneticPr fontId="4" type="noConversion"/>
  </si>
  <si>
    <t>青羊区</t>
  </si>
  <si>
    <t>网友反映成温邛高速两侧的大烟囱冒着滚滚浓烟</t>
    <phoneticPr fontId="4" type="noConversion"/>
  </si>
  <si>
    <t>原创设计小糖</t>
    <phoneticPr fontId="4" type="noConversion"/>
  </si>
  <si>
    <t>环保查的这么严，导致各种原材料涨价，各种工厂都被关，成温邛高速两侧的大烟囱还冒着滚滚浓烟直冲云霄，你们才是污染成都空气指标的罪魁祸首。</t>
    <phoneticPr fontId="4" type="noConversion"/>
  </si>
  <si>
    <t>https://weibo.com/2835398481/FqjfL6wmV</t>
    <phoneticPr fontId="4" type="noConversion"/>
  </si>
  <si>
    <t>新都区</t>
  </si>
  <si>
    <t>网友反映大丰花满庭附近某厂房排放浓烟</t>
    <phoneticPr fontId="4" type="noConversion"/>
  </si>
  <si>
    <t>周周小妹儿</t>
    <phoneticPr fontId="4" type="noConversion"/>
  </si>
  <si>
    <t>这是现在拍到的照片因为新都大丰在开发   这里好几个厂都没有拆迁   周边全是小区住户   不知道环保督察组是不是解散了   地址在：大丰花满庭附近@成都环保@央视新闻  @成都热门话题 @成都这点事</t>
    <phoneticPr fontId="4" type="noConversion"/>
  </si>
  <si>
    <t>https://weibo.com/2573779175/FqiqkbwGv</t>
    <phoneticPr fontId="4" type="noConversion"/>
  </si>
  <si>
    <t>网友反映石人北路51号住宅楼下餐饮店铺油烟扰民，举报后有关部门走过场</t>
    <phoneticPr fontId="4" type="noConversion"/>
  </si>
  <si>
    <t>粉丝甲</t>
    <phoneticPr fontId="4" type="noConversion"/>
  </si>
  <si>
    <t>成都青羊区石人北路51号住宅楼下餐饮店铺油烟扰民，在中央环保督察期间多次投诉，有关部门处理走过场应付中央督察组。在中央督察组离开之后，迅速反弹。一、石人北路51号附27号小郡肝串串，属于小区污染最重的餐饮店铺，在它的新开张、油烟扰民投诉方面投诉以下几点：第1点，此小郡肝串串火锅经营时，几十张火锅桌点火煮食物，每一张火锅桌都排放油烟，这些油烟不经净化直接排放，根据规定此情形无须环保部门检测应直接认定“油烟扰民”，城管部门应按照大气污染防治法118条进行处罚，但他们不处罚、存在不作为。第2点，环保部门针对反复投诉的住宅楼下店铺，经营者备案时在网上提交信息虚假、不实的，反复投诉情况下环保部门不作为，不对经营者的备案信息进行监管和处罚。第3点，环保部门不及时安排对该点位进行油烟排放检测，也没有到楼上住户的家里检测油烟污染数据。存在不作为。第4点，在中央环保督察最开始，51号附27号是“蜀来客串串火锅”，被投诉油烟扰民后蜀来客就转让出去，新开设了小郡肝串串。持续投诉期间新开的小郡肝串串居然办理了相关证照。市场监管、卫生、工商部门针对明显不合格开设餐饮的住宅下店铺，在中央督查期间，居然发放了证照，不作为、乱作为。第5点，小郡肝串串在中央督查期间油烟排放的烟道设置不合规范，多次投诉才于9月7日停业，存在慢作为。停业一周左右在烟道排放设置不合格情况依旧下重新营业，投诉到市长信箱后，经营仍旧进行毫无整改，存在不作为。二，石人北路51号住宅楼下，在中央环保督查期间，在多次投诉情况下，新增加三家餐饮店铺。除了前述的附27号小郡肝串串，还有两家，分别附11号重庆豌杂面、附19号老上海馄饨铺。附11号店铺属于居民住宅楼下新增加餐饮店铺。在8月初环保督察刚开始是理发店，在投诉期间顺利更改成餐饮店铺“重庆豌杂面”， 附19号老上海馄饨铺，此店铺在8月初是牛肉面馄饨王，在被投诉油烟扰民期间，转让出去，重新换成老上海馄饨铺，违规办理了相关证照。三，石人北路51号住宅楼下多年来一直有违规开设的餐饮店铺，在环保督察期间多次投诉，才于2017年9月7日停业整顿，要求按规定设置排烟道。但现在这些店铺都没有改变违规的排烟道的情况下，重新经营，重新开始油烟扰民了。附举报依据一、举报三家餐饮店铺在新增方面，有关部门不作为的依据是：《成都市大气污染防治管理规定》第二十九条 （选址要求）项目选址应当严格执行建设项目环境保护管理规定，并符合下列要求：（一）不得在商住楼内紧邻居住层开设可能产生油烟的饮食服务业（含食堂）项目；（二）不得在居民住宅小区、学校和医院周边、重点街道沿街商铺内经营涉及喷绘、喷漆、屠宰、制革、饲料加工、食品发酵等产生恶臭、有毒有害气体的项目。二，举报多年来石人北路51号临街住宅楼下的餐饮店铺，居民举报油烟扰民有关部门不作为的依据是：1，《中华人民共和国大气污染防治法》第八十一条规定：排放油烟的餐饮服务业经营者应当安装油烟净化设施并保持正常使用，或者采取其他油烟净化措施，使油烟达标排放，并防止对附近居民的正常生活环境造成污染。禁止在居民住宅楼、未配套设立专用烟道的商住综合楼以及商住综合楼内与居住层相邻的商业楼层内新建、改建、扩建产生油烟、异味、废气的餐饮服务项目。2，《中华人民共和国大气污染防治法》第一百一十八条规定： 违反本法规定，排放油烟的餐饮服务业经营者未安装油烟净化设施、不正常使用油烟净化设施或者未采取其他油烟净化措施，超过排放标准排放油烟的，由县级以上地方人民政府确定的监督管理部门责令改正，处五千元以上五万元以下的罚款；拒不改正的，责令停业整治。违反本法规定，在居民住宅楼、未配套设立专用烟道的商住综合楼、商住综合楼内与居住层相邻的商业楼层内新建、改建、扩建产生油烟、异味、废气的餐饮服务项目的，由县级以上地方人民政府确定的监督管理部门责令改正；拒不改正的，予以关闭，并处一万元以上十万元以下的罚款。3，《成都市大气污染防治管理规定》第三十条 （餐饮防治）饮食服务业（含食堂）经营者应当遵守下列规定：（一）设置油烟净化装置，并确保其正常运行、达标排放；（二）设置专用烟道，其排放口高度和位置不得影响周围居民的生活、工作环境；（三）禁止沿街违法占道或在人口集中地区经营产生污染的露天饮食摊点。 恳请有关部门切实履职尽责，我们老人小孩每天生活在满是火锅油烟的房屋中，苦不堪言。殷切希望职能部门依法关闭油烟排放、烟道设置达不到《饮食业环保技术规范》和《饮食业油烟排放标准》的餐饮店铺，避免中央第五环保督察组到四川回头看时，群众上访，给成都抹黑，谢谢。</t>
    <phoneticPr fontId="4" type="noConversion"/>
  </si>
  <si>
    <t>http://www.mala.cn/thread-14982250-1-1.html</t>
    <phoneticPr fontId="4" type="noConversion"/>
  </si>
  <si>
    <t>网友反映协和上街烧烤店随意排放油烟</t>
    <phoneticPr fontId="4" type="noConversion"/>
  </si>
  <si>
    <t>匿名网友</t>
    <phoneticPr fontId="4" type="noConversion"/>
  </si>
  <si>
    <t>人民网-地方领导人留言板</t>
    <phoneticPr fontId="4" type="noConversion"/>
  </si>
  <si>
    <t>天府新区协和上街36号附2号，干虾儿烧烤店，由于其排烟管紧靠望江苑社区居民楼窗户（十米左右），高度和望江苑小区3楼左右的高度，每天往望江苑小区内排放烧烤油烟，极其熏人，小区居民身体健康受到极大的威胁。同时，烧烤店晚间噪音极大，家人时常在凌晨2、3点钟被烧烤店的喝酒声、叫嚷声吵醒。希望能够对其进行监督整改，禁止向小区内排放油烟，不干扰小区居民生活，还小区居民一个干净、清净的环境。</t>
    <phoneticPr fontId="4" type="noConversion"/>
  </si>
  <si>
    <t>http://liuyan.people.com.cn/threads/content?tid=4784344</t>
    <phoneticPr fontId="4" type="noConversion"/>
  </si>
  <si>
    <t>网友反映石羊场仁和街148号院大件路旁地铁夜晚施工扰民</t>
    <phoneticPr fontId="4" type="noConversion"/>
  </si>
  <si>
    <t>成都市高新区石羊场仁和街148号院大件路旁地铁施工。该工地离小区距离不足30米，连续多日夜间通宵施工。工地重型机械发出巨大噪声，旁边居民已经多日不能安然入睡！现在时间已经凌晨两点四十五，该工地发出的巨大噪音依然持续，已经严重影响到周边居民正常生活，希望有关部门能解决。！！</t>
    <phoneticPr fontId="4" type="noConversion"/>
  </si>
  <si>
    <t>http://liuyan.people.com.cn/threads/content?tid=4783300</t>
    <phoneticPr fontId="4" type="noConversion"/>
  </si>
  <si>
    <t>网友反映上东一号四期通宵施工扰民</t>
    <phoneticPr fontId="4" type="noConversion"/>
  </si>
  <si>
    <t>上东一号四期通宵施工（荆翠中路300号旁）12345和12319投诉他们都不管用     投诉他们现在他们更故意超时施工   还打电话说  很快我们还会联系的</t>
    <phoneticPr fontId="4" type="noConversion"/>
  </si>
  <si>
    <t>http://liuyan.people.com.cn/threads/content?tid=4784521</t>
    <phoneticPr fontId="4" type="noConversion"/>
  </si>
  <si>
    <t>郫都区</t>
  </si>
  <si>
    <t>网友反映红光镇在建楼盘朗诗未来城天天通宵施工</t>
    <phoneticPr fontId="4" type="noConversion"/>
  </si>
  <si>
    <t>您好，成都市郫县红光镇在建楼盘朗诗未来城天天通宵施工，严重干扰周围居民休息，而且扬尘严重，没有相应措施，望相关部门可以监督一下该楼盘建设。晚上通宵施工噪音太大了</t>
    <phoneticPr fontId="4" type="noConversion"/>
  </si>
  <si>
    <t>http://liuyan.people.com.cn/threads/content?tid=4782749</t>
    <phoneticPr fontId="4" type="noConversion"/>
  </si>
  <si>
    <t>网友反映董家湾路红城小区东门旁边的施工单位施工噪音极大，严重影响周围居民生活</t>
    <phoneticPr fontId="4" type="noConversion"/>
  </si>
  <si>
    <t>省委书记您好！最近成都市武侯区董家湾路红城小区东门旁边的施工单位施工时噪音很大，严重影响了附近居民的正常生活，影响了我们的看书学习及休息，希望有关部门能够尽快整治！谢谢！</t>
    <phoneticPr fontId="4" type="noConversion"/>
  </si>
  <si>
    <t>http://liuyan.people.com.cn/threads/content?tid=4784753</t>
    <phoneticPr fontId="4" type="noConversion"/>
  </si>
  <si>
    <t>网友反映周家乡桂花山艳丰村村民在有风天气时，会闻到恶臭味</t>
    <phoneticPr fontId="4" type="noConversion"/>
  </si>
  <si>
    <t>领导，您好，我是简阳市周家乡桂花山艳丰村的村民。家位置刚好龙泉驿区交界这里，最近几年发现每到阴雨天，雾天，有风天气，这边有严重恶臭的味道，村民大家都实在难忍受。</t>
    <phoneticPr fontId="4" type="noConversion"/>
  </si>
  <si>
    <t>http://liuyan.people.com.cn/threads/content?tid=4782873</t>
    <phoneticPr fontId="4" type="noConversion"/>
  </si>
  <si>
    <t>双流区</t>
  </si>
  <si>
    <t>网友反映华润时光里项目夜间施工噪音扰民</t>
    <phoneticPr fontId="4" type="noConversion"/>
  </si>
  <si>
    <t>Sam正在奋斗中</t>
    <phoneticPr fontId="4" type="noConversion"/>
  </si>
  <si>
    <t xml:space="preserve"> @成都环保 @成都建设 @天府新区成都管委会国土房管局@华润置地成都  华润时光里项目夜间施工，噪音扰民，已经持续了很长时间，严重影响周围小区住户的休息，希望你们处理一下</t>
    <phoneticPr fontId="4" type="noConversion"/>
  </si>
  <si>
    <t>https://weibo.com/2591991574/FqHMFjPIu</t>
    <phoneticPr fontId="4" type="noConversion"/>
  </si>
  <si>
    <t>网友反映万峰城依云谷对面靠河边的新建楼盘夜晚施工扰民</t>
    <phoneticPr fontId="4" type="noConversion"/>
  </si>
  <si>
    <t>简阳市万峰城依云谷对面靠河边的新建楼盘，这个点了还在施工，不停的钻子的声音，快要神经衰弱了，太气人了！！！！！有没有部门可以管，有没有地方可以投诉啊[泪][泪][泪][泪][泪][泪][泪][泪]@简阳同城会 @成都环保 @简阳论坛微博 ​​​​</t>
    <phoneticPr fontId="4" type="noConversion"/>
  </si>
  <si>
    <t>https://weibo.com/2973689572/FqHw23H8T</t>
    <phoneticPr fontId="4" type="noConversion"/>
  </si>
  <si>
    <t>网友反映唐安西路西湖塘全城家具对面二楼打广告的喇叭声音扰民</t>
    <phoneticPr fontId="4" type="noConversion"/>
  </si>
  <si>
    <t>匿名网友</t>
    <phoneticPr fontId="4" type="noConversion"/>
  </si>
  <si>
    <t>人民网-地方领导人留言板</t>
    <phoneticPr fontId="4" type="noConversion"/>
  </si>
  <si>
    <t>崇州市唐安西路西湖塘全城家具对面二楼上面的那个打广告的大喇叭每天早上8点吵到晚上7点过，每天都是。吵的所有住户都有意见，也没有人管，上班族星期六，星期天想休息啊。哪个管一下哟</t>
    <phoneticPr fontId="4" type="noConversion"/>
  </si>
  <si>
    <t>http://liuyan.people.com.cn/threads/content?tid=4786583</t>
    <phoneticPr fontId="4" type="noConversion"/>
  </si>
  <si>
    <t>网友反映西航街区附近有工厂排放不明白烟</t>
    <phoneticPr fontId="4" type="noConversion"/>
  </si>
  <si>
    <t>一个偏执着的宋佳</t>
    <phoneticPr fontId="4" type="noConversion"/>
  </si>
  <si>
    <t xml:space="preserve">难怪空气质量这么差，不知道气体里面含些什么物质，白天都这样排放，那晚上不知道该多猖狂！查环保为什么没查到那个公司头上@四川环保 @空气质量 @成都日报 @双流环保局 </t>
    <phoneticPr fontId="4" type="noConversion"/>
  </si>
  <si>
    <t>https://weibo.com/2420385541/FqLmUblcV</t>
    <phoneticPr fontId="4" type="noConversion"/>
  </si>
  <si>
    <t>网友反映九江环保发电有限公司排放大量废气</t>
    <phoneticPr fontId="4" type="noConversion"/>
  </si>
  <si>
    <t>太子jjj</t>
    <phoneticPr fontId="4" type="noConversion"/>
  </si>
  <si>
    <t>新浪微博</t>
    <phoneticPr fontId="4" type="noConversion"/>
  </si>
  <si>
    <t xml:space="preserve">这个真过得到环保？ </t>
    <phoneticPr fontId="4" type="noConversion"/>
  </si>
  <si>
    <t>http://www.xcar.com.cn/bbs/viewthread.php?tid=30539037</t>
    <phoneticPr fontId="4" type="noConversion"/>
  </si>
  <si>
    <t>网友反映麻石烟云广场噪音扰民严重</t>
    <phoneticPr fontId="4" type="noConversion"/>
  </si>
  <si>
    <t>尊敬的领导您好！成华区麻石烟云广场噪音扰民严重，下午一直到傍晚，乐队伴奏演唱响彻云霄，临近小区几千户居民深受其扰，苦不堪言。麻石烟云公园离附近小区不足200米，四川是有相关法律法规对此距离里的噪音问题是有行政处罚的，可是城管来了，劝说无力，也没有处罚权，城管就在旁边，乐队伴奏依然唱得欢，噪音问题一直没有得到解决，可是在中央环保组来蓉期间，清风雅静，环保组一离开，噪音问题立马复燃。我们也不知该找哪个部门，求助领导，解决噪音污染，还市民一片宁静。</t>
    <phoneticPr fontId="4" type="noConversion"/>
  </si>
  <si>
    <t>http://liuyan.people.com.cn/threads/content?tid=4788101</t>
    <phoneticPr fontId="4" type="noConversion"/>
  </si>
  <si>
    <t>网友反映双楠社区广厦街菊园四栋临街住宅楼下无证外卖加工作坊油烟扰民</t>
    <phoneticPr fontId="4" type="noConversion"/>
  </si>
  <si>
    <t>市委领导、工商、卫生、环保各职能部门领导：
       你们好！我家住武候区双楠社区广厦街菊园四栋临街住宅楼，楼下无证外卖加工作坊油烟长期扰民（广厦街57、59号爆走鸡排饭），影响我们整栋居民正常生活，楼下炒菜发出阵陈油烟恶臭（个人怀疑使用地沟油不然油烟沒那么臭），犹其是我们家有老人小孩的住户长年不敢开窗，因我们所居住楼属于临街独栋前后开窗，今年环保督察期间已有邻居投诉环保部门，得到回复他们只能要求商家整改，对于无证经营只有工商、卫生部门才有权要求不达标停止营业，9月份整改情况是安装了抽烟机和管道，油烟从后面厨房通过管道抽到到他们前面门面内，这下油烟整栋楼前后都冒油烟（我们一去说他就把抽烟机开着从前面向接上冒，平时不开抽烟机还是从后面厨房冒）他们安装那抽烟机就是为应对检查，根本未实质性解决油烟扰民问题。
      肯请市委领导、工商、卫生、环保各职能部门领导为民作主，实质性解决该处无证作坊油烟扰民问题（方案1:油烟管道顺居民楼外墙通到楼顶净化处理，方案2：联合工商、卫生、环保、治安对无证环境卫生不达标非法作坊予以查封取缔）
       在此由衷的谢谢！！</t>
    <phoneticPr fontId="4" type="noConversion"/>
  </si>
  <si>
    <t>http://liuyan.people.com.cn/threads/content?tid=4787949</t>
    <phoneticPr fontId="4" type="noConversion"/>
  </si>
  <si>
    <t>网友反映疑似郫都区晚上空气中有焦臭味</t>
    <phoneticPr fontId="4" type="noConversion"/>
  </si>
  <si>
    <t>beatlife</t>
    <phoneticPr fontId="4" type="noConversion"/>
  </si>
  <si>
    <t>饿了，去阳台抽烟驱赶食欲，结果开门就一股胶臭味，再仔细闻闻，好像真是，烟抽完就感觉不明显了。</t>
    <phoneticPr fontId="4" type="noConversion"/>
  </si>
  <si>
    <t>http://www.xcar.com.cn/bbs/viewthread.php?tid=30543579</t>
    <phoneticPr fontId="4" type="noConversion"/>
  </si>
  <si>
    <t>网友反映名著司南小区业主长期遭受夜晚运渣车噪音污染</t>
    <phoneticPr fontId="4" type="noConversion"/>
  </si>
  <si>
    <t>简直是不让人活了，这种噪音谁管，哪里可以投诉？连续半年半夜3点才能睡着，除了央督，高考期间，要不然咱们职能部门来试试嘛，保证折寿！@成都高新交通  @成都交警  @成都服务  @成都城市管理  @华西都市报  @成都环保</t>
    <phoneticPr fontId="4" type="noConversion"/>
  </si>
  <si>
    <t>https://weibo.com/6082349818/Fr4dqgrJI</t>
    <phoneticPr fontId="4" type="noConversion"/>
  </si>
  <si>
    <t>网友反映横东街69号装修楼房粉尘漫天</t>
    <phoneticPr fontId="4" type="noConversion"/>
  </si>
  <si>
    <t>TST_水蓝XL</t>
    <phoneticPr fontId="4" type="noConversion"/>
  </si>
  <si>
    <t xml:space="preserve">横东街69号装修整栋楼，暴力施工，粉尘满天，呼吸全是粉尘，住家户门窗全关，晾晒的衣服重洗，第二天又被污染。。已经连续4  ， 5天，有关部门是执法不严？还是不作为？还是无人举报就不管？环保督察组才走没多久难道就不治理污染？@大邑服务  @大邑环保  @大邑环卫  @大邑城管  @大邑公安  @大邑建设 </t>
    <phoneticPr fontId="4" type="noConversion"/>
  </si>
  <si>
    <t>https://weibo.com/5723803180/FqXXx5Lz3</t>
    <phoneticPr fontId="4" type="noConversion"/>
  </si>
  <si>
    <t>网友反映保利紫荆花语3号门口二台子商业街烤羊肉串油烟扰民</t>
    <phoneticPr fontId="4" type="noConversion"/>
  </si>
  <si>
    <t>楼下烤羊肉串的油烟，新都区保利紫荆花语3号门口二台子商业街@成都服务 @新都城市管理 @四川环保 @成都环保 @新都城市管理 @华西都市报 @成都商报 ​​​​</t>
    <phoneticPr fontId="4" type="noConversion"/>
  </si>
  <si>
    <t>https://weibo.com/2497541581/Fr892CMCS</t>
    <phoneticPr fontId="4" type="noConversion"/>
  </si>
  <si>
    <t>网友反映红庙子排洪渠多个排污口水体黑臭</t>
    <phoneticPr fontId="4" type="noConversion"/>
  </si>
  <si>
    <t>用户5679897958</t>
    <phoneticPr fontId="4" type="noConversion"/>
  </si>
  <si>
    <t>虽然已经多次举报红庙子排洪渠，但无整改现象。这次巡河发现多个排污口，并且水体黑臭现象仍存在。希望有关部门加大关注度，且加大整改力度。@绿氧生态环保中心</t>
    <phoneticPr fontId="4" type="noConversion"/>
  </si>
  <si>
    <t>https://weibo.com/5679897958/FroG1rYJF</t>
    <phoneticPr fontId="4" type="noConversion"/>
  </si>
  <si>
    <t>网友反映恒大曹家巷广场楼盘施工扰民严重</t>
    <phoneticPr fontId="4" type="noConversion"/>
  </si>
  <si>
    <t>我是妖怪_Yachne</t>
    <phoneticPr fontId="4" type="noConversion"/>
  </si>
  <si>
    <t xml:space="preserve"> @金牛区驷马桥街道马鞍东路社区 @成都环保 @成都城市管理 @成都第四城 @成都热门分享 @成都同城会 @幸福成都 @成都大城小事  坐标成都马鞍东路，#恒大曹家巷广场#恒大曹家巷广场# 楼盘连续数日深夜一点多违规施工 导致周边市民无法正常休息！！请问一十九期间有没有人或者政府部门可以管一管！！！</t>
    <phoneticPr fontId="4" type="noConversion"/>
  </si>
  <si>
    <t>https://weibo.com/1792649095/FrjuaASgz</t>
    <phoneticPr fontId="4" type="noConversion"/>
  </si>
  <si>
    <t>网友反映半岛酒店凌晨施工扰民</t>
    <phoneticPr fontId="4" type="noConversion"/>
  </si>
  <si>
    <t>通过我的视频啊，那我截图时间给你看啊！快凌晨2点，莫名其妙被吵醒！噪音管理，为什么半岛酒店施工方屡教不改，请相关部门及时处理@四川环保 @人民日报 @人民网 @成都发布 @成都环保 @自由切里</t>
    <phoneticPr fontId="4" type="noConversion"/>
  </si>
  <si>
    <t>https://weibo.com/3960990438/Frtc6FexI</t>
    <phoneticPr fontId="4" type="noConversion"/>
  </si>
  <si>
    <t>网友反映东华门街与人民路交汇处工地夜晚施工扰民</t>
    <phoneticPr fontId="4" type="noConversion"/>
  </si>
  <si>
    <t>august1th</t>
    <phoneticPr fontId="4" type="noConversion"/>
  </si>
  <si>
    <t>成都天府广场施工单位凌晨四4点过仍在施工扰民，噪音污染大，严重影响市民夜间休息，请相关部门都来管管吧！！！[困][困][困]@成都城市管理 @成都服务 @成都环保 @成都头条 @成都这点事 @四川环保 @四川新闻网 @新浪四川</t>
    <phoneticPr fontId="4" type="noConversion"/>
  </si>
  <si>
    <t>https://weibo.com/2658622513/FrkAwfrT8</t>
    <phoneticPr fontId="4" type="noConversion"/>
  </si>
  <si>
    <t>网友反映锦江城市花园一期地下电梯口堆满建渣</t>
    <phoneticPr fontId="4" type="noConversion"/>
  </si>
  <si>
    <t>飞花167</t>
    <phoneticPr fontId="4" type="noConversion"/>
  </si>
  <si>
    <t xml:space="preserve"> @平安成都  @成都全接触  @成都商报  @成都环保  @成都城市管理  @微成都  @成都市公安消防支队  
&lt;地下车库堆建渣，我们的安全谁来保障？&gt;
        锦江城市花园一期的业主们最近很糟心，原来，三栋负二楼电梯口堆放了大量的建渣，占用了原本的安全通道，其中大部分是废弃的木质家具和泡沫板等易燃品，而且这些建渣旁边就是密集的停车位，车库内油气浓度很高，极易引发大规模火灾。
        近一个月来，业主们多次向蓝光物业锦江城市花园项目部、喜树街社区、蓝光物业总部反馈，要求尽快清理，但物业公司总是以尽快处理为托词敷衍业主，根本没有为业主们的安全考虑，完全没有尽到物业服务和物业管理的责任！
        我们恳请相关部门能听听我们的心声，帮我们尽快解决这个问题，还大家一个安宁的居住环境。
         全体业主致以十二万分感谢！
图片为三栋负二楼建渣堆实拍照片，拍摄于2017年10月22日</t>
    <phoneticPr fontId="4" type="noConversion"/>
  </si>
  <si>
    <t>https://weibo.com/1488225722/FrzCxcESt</t>
    <phoneticPr fontId="4" type="noConversion"/>
  </si>
  <si>
    <t>网友反映保利城附近出现难闻的塑料味化工味道</t>
    <phoneticPr fontId="4" type="noConversion"/>
  </si>
  <si>
    <t>夏天里的麦荷的梦</t>
    <phoneticPr fontId="4" type="noConversion"/>
  </si>
  <si>
    <t xml:space="preserve">每次走到这个地界 难闻的塑料味化工味道就出来了 这到底是怎么了 @成都环保 刺鼻又刺眼 没有人反应吗？@四川环保 @新浪环保 @微环保 </t>
    <phoneticPr fontId="4" type="noConversion"/>
  </si>
  <si>
    <t>https://weibo.com/1300583440/FrFlh1JZg</t>
    <phoneticPr fontId="4" type="noConversion"/>
  </si>
  <si>
    <t>网友反映华阳镇几个小区的居民闻到空气中有刺鼻的味道</t>
    <phoneticPr fontId="4" type="noConversion"/>
  </si>
  <si>
    <t>Xm520v</t>
    <phoneticPr fontId="4" type="noConversion"/>
  </si>
  <si>
    <t xml:space="preserve"> @成都商报  @成都热门话题  @成都新闻频道  @成都早资讯  @华阳那些事儿  @四川电视台新闻现场  @成都环保  保利叶语，南湖逸家，德商，华府天骄等附近楼盘从2017年10月15日开始到现在，几乎每天几个小区的空气中都能让人闻到一股股刺鼻的味道，尤其是在凌晨五点到八点，和晚上六点到十一点，有的人说像煤气味，有的人说像胶臭味，具体不知道是啥味道，但是为了大家的健康，小区的业主已经和物业管理，燃气公司，消防，环保部门等联系过，但是都没实质性的解决问题，生命很可贵，健康价更高，悄无声息的一周即将过去，业主们还是生活在这弥漫了刺鼻味道的空气中，现在为了全体业主的健康，请大家携起手来让相关部门尽快彻查此事！</t>
    <phoneticPr fontId="4" type="noConversion"/>
  </si>
  <si>
    <t>https://weibo.com/1593945717/FriErl36C</t>
    <phoneticPr fontId="4" type="noConversion"/>
  </si>
  <si>
    <t>网友反映西航港公兴方向空气中有异味</t>
    <phoneticPr fontId="4" type="noConversion"/>
  </si>
  <si>
    <t>【城粉播报】西航港公兴方向是不是有股子异味儿？有人知道具体情况不？已经持续好几天了，到底啥情况？@成都环保  @成都服务 ​​​​</t>
    <phoneticPr fontId="4" type="noConversion"/>
  </si>
  <si>
    <t>https://weibo.com/2234837827/FriDPtlbj</t>
    <phoneticPr fontId="4" type="noConversion"/>
  </si>
  <si>
    <t>网友反映华府大道三段空气中弥漫着浓烈的刺激性气味</t>
    <phoneticPr fontId="4" type="noConversion"/>
  </si>
  <si>
    <t>半窗记</t>
    <phoneticPr fontId="4" type="noConversion"/>
  </si>
  <si>
    <t xml:space="preserve">中央环保督察组一走，成都的空气不止充满了雾霾，还弥漫着浓烈的刺激性气味。我们在双流区华府大道三段，就是所谓的华府板块， 华府板块这几个小区很多业主都在反应最近两天空气中有浓烈的刺激性气味，一开始大家还以为是天然气泄露，天然气公司来检查之后，排除了这个可能。据说是周边有企业排放废气，的确，隔着几公里，就有很多不知名的工厂。现在业主群里，大家都表示，环保热线打不进去，市民专线打进去之后，也只是暂时记录了，也不知道什么时候能处理。现在大家都很无奈，很多业主都把门窗关上了。回家的路上闻了一会，就特别想吐。昨晚就很多业主表示因为这个气味，睡觉都睡不着。这是宜居成都吗？这是宜居双流吗？这是所谓的华府板块，还有所谓的怡心湖创客花园城吗？！#成都##双流##环保##华府板块##怡心湖# @新浪环保 @成都这点事 @华阳那些事儿 @人民日报 @成都发布 @成都气象 @微成都  @双流服务 @天府新城那些事儿 </t>
    <phoneticPr fontId="4" type="noConversion"/>
  </si>
  <si>
    <t>https://weibo.com/1257171474/Frjg0DLEM</t>
    <phoneticPr fontId="4" type="noConversion"/>
  </si>
  <si>
    <t>网友反映双流公兴片区出现不明刺激气味，部分人已出现不适反应</t>
    <phoneticPr fontId="4" type="noConversion"/>
  </si>
  <si>
    <t>【双流公兴片区不明刺激气味持续好几天了，部分人已出现不适反应！】@成都环保 @成都发布 @成都服务 @天府双流 @双流服务 公兴片区前几天就出现的不明刺激性气味，已经持续了好几天，还有一些小区的部分人出现了不适反应，成都12345市长热线都反映了好几遍了，现在还在继续……@成都环保 也没有任何回应 ？到底啥情况你倒是给个话啊？[怒]</t>
    <phoneticPr fontId="4" type="noConversion"/>
  </si>
  <si>
    <t>https://weibo.com/2234837827/FrpemeYkH</t>
    <phoneticPr fontId="4" type="noConversion"/>
  </si>
  <si>
    <t>网友反映双流区牧华路附近出现难闻气体</t>
    <phoneticPr fontId="4" type="noConversion"/>
  </si>
  <si>
    <t>爱吃肉的大龄妹子</t>
    <phoneticPr fontId="4" type="noConversion"/>
  </si>
  <si>
    <t>从昨天开始，双流牧华路999号，南湖逸家，九龙仓，德商华府天骄，保利叶语，晚上出现难闻气体，部分人熏的眼睛睁不开，不停打喷嚏，臭鸡蛋气味弥漫在空气中，请相关部门帮忙处理下，爱护环境人人有责@成都环保@成都热门话题，@成都服务@成都新闻现场 ​​​​</t>
    <phoneticPr fontId="4" type="noConversion"/>
  </si>
  <si>
    <t>https://weibo.com/2373640500/Frip21c0b</t>
    <phoneticPr fontId="4" type="noConversion"/>
  </si>
  <si>
    <t>网友反映牧华路三段空气中弥漫着天然气的味道</t>
    <phoneticPr fontId="4" type="noConversion"/>
  </si>
  <si>
    <t>fengxin_54461</t>
    <phoneticPr fontId="4" type="noConversion"/>
  </si>
  <si>
    <t>最近几天双流牧华路三段德商华府天骄，保利叶语，南湖逸家小区空气中弥漫着天然气味道，闻着恶心难受头晕眼花。严重影响人民的身体健康。请问谁能管管 ​​​@成都环保 @成都市政府门户网站 ​​​​</t>
    <phoneticPr fontId="4" type="noConversion"/>
  </si>
  <si>
    <t>https://weibo.com/3236890843/Frik0fF45</t>
    <phoneticPr fontId="4" type="noConversion"/>
  </si>
  <si>
    <t>网友反映华阳南湖附近臭味浓烈</t>
    <phoneticPr fontId="4" type="noConversion"/>
  </si>
  <si>
    <t>唐墨渊</t>
    <phoneticPr fontId="4" type="noConversion"/>
  </si>
  <si>
    <t xml:space="preserve">最近华阳南湖附近臭味浓烈，类似天然气味道，不知道哪路神仙能否出面相助，以便解决家门不敢出，窗户不敢开的窘境@生态双流  @健康成都官微  @环保部发布  @成都发布  @成都环保  @成都热门话题  @成都商报  @成都头条 </t>
    <phoneticPr fontId="4" type="noConversion"/>
  </si>
  <si>
    <t>https://weibo.com/2156682085/Frj4Q4EMi</t>
    <phoneticPr fontId="4" type="noConversion"/>
  </si>
  <si>
    <t>网友反映刺鼻气味以华府大道保利叶语、中海右岸等为中心扩散到天府新区南湖</t>
    <phoneticPr fontId="4" type="noConversion"/>
  </si>
  <si>
    <t>华阳那些事儿</t>
    <phoneticPr fontId="4" type="noConversion"/>
  </si>
  <si>
    <t>请问到底发生了什么？持续了这么久，飘散的这么广？以华府大道保利叶语、中海右岸、南湖逸家、华府天骄等为中心，目前都扩散到天府新区南湖这一片了！@成都环保  @成都服务 ​​​​</t>
    <phoneticPr fontId="4" type="noConversion"/>
  </si>
  <si>
    <t>https://weibo.com/3193083083/Frj09hezp</t>
    <phoneticPr fontId="4" type="noConversion"/>
  </si>
  <si>
    <t>网友反映地铁3号线延长线万科双水岸段夜间施工扰民严重</t>
    <phoneticPr fontId="4" type="noConversion"/>
  </si>
  <si>
    <t xml:space="preserve">地铁3号线延长线新都(万科双水岸)段夜间施工扰民严重，每晚从23点左右开始至第二天早上7点，期间水泥浇筑、施工车辆鸣笛等高分贝噪音持续不断，严重的影响到了周围居民的生产生活，长期夜间的睡眠不足造成家里老人身体虚弱、学生白天上课精力不集中学习成绩下降、年青人上下班途中或工作中精神晃忽，埋下严重安全隐患(特别是驾驶车辆和高危工种)。
</t>
    <phoneticPr fontId="4" type="noConversion"/>
  </si>
  <si>
    <t>http://liuyan.people.com.cn/threads/content?tid=4793725</t>
    <phoneticPr fontId="4" type="noConversion"/>
  </si>
  <si>
    <t>网友反映团结镇仁义村很多小作坊夜晚排放污染</t>
    <phoneticPr fontId="4" type="noConversion"/>
  </si>
  <si>
    <t>郫都区团结镇原来是一个很美的地方，是成都市最重要的通风走廊之一，被称之为府河源头，也是大师张大千的故居。自从2013年起陆陆续续的来了很多厂房，做木材加工的，做石材加工的，还有做喷漆加工的等，导致周围居民的生活狼狈为看。就让这些毒瘤继续留在这里。作为本地的居民实在忍受不了只好来这里留言。</t>
    <phoneticPr fontId="4" type="noConversion"/>
  </si>
  <si>
    <t>http://liuyan.people.com.cn/threads/content?tid=4793049</t>
    <phoneticPr fontId="4" type="noConversion"/>
  </si>
  <si>
    <t>网友反映紫荆南路紫荆名园楼下餐馆油烟扰民</t>
    <phoneticPr fontId="4" type="noConversion"/>
  </si>
  <si>
    <t>成都市紫荆南路紫荆名园住宅楼下餐馆长期污水四溢，路人行走不便；油烟排放，楼上住户长期不敢开窗；半夜喧哗至深夜。就这样被屡次投诉的街道，居然堂而皇之被街道办事处授予餐饮示范一条街。我们不晓得在示范什么？尤为甚者，有名为“颜婆婆疯串串”的串串香店铺直接违背禁止在居民楼下新开明火餐饮的管理原则，开店至今占道经营，油烟噪音扰民，投诉多次，我们的街道政府竟然说人家有营业执照来推诿。错了就要改，请还居民良好的生活环境和夜间休息环境。
  请省长大人过问，感谢！</t>
    <phoneticPr fontId="4" type="noConversion"/>
  </si>
  <si>
    <t>http://liuyan.people.com.cn/threads/content?tid=4793541</t>
    <phoneticPr fontId="4" type="noConversion"/>
  </si>
  <si>
    <t>网友反映三圣乡星雅俊园附近工地夜晚施工扰民</t>
    <phoneticPr fontId="4" type="noConversion"/>
  </si>
  <si>
    <t>我是锦江区三圣乡星雅俊园的业主，近期附近工地晚上一直处在施工状态，现在时间是半夜十二点过了。还是有大卡车跟重型机器在使用，声音非常大，会有很强烈的敲击声，家里有小朋友，因为噪音的原因，都很难入睡，希望领导能制止他们晚上施工的行为，谢谢！</t>
    <phoneticPr fontId="4" type="noConversion"/>
  </si>
  <si>
    <t>http://liuyan.people.com.cn/threads/content?tid=4793520</t>
    <phoneticPr fontId="4" type="noConversion"/>
  </si>
  <si>
    <t>网友反映福宁路小区内有人半夜喝酒划拳扰民</t>
    <phoneticPr fontId="4" type="noConversion"/>
  </si>
  <si>
    <t>政府领导你好！
 反映事件为成都市金牛区福宁路小区2栋2单元2楼4号，住着一群租房的年青人。基本上隔一两天在家里喝酒划拳至凌晨2点多，晚上本来就夜深人静几个小伙子划拳声音特别大。影响居民休息。打过几次招呼都不听，还说在自己家里划拳又不是在你家。</t>
    <phoneticPr fontId="4" type="noConversion"/>
  </si>
  <si>
    <t>http://liuyan.people.com.cn/threads/content?tid=4793456</t>
    <phoneticPr fontId="4" type="noConversion"/>
  </si>
  <si>
    <t>网友反映双楠路五号附近道路夜晚施工扰民</t>
    <phoneticPr fontId="4" type="noConversion"/>
  </si>
  <si>
    <t>always亭亭</t>
    <phoneticPr fontId="4" type="noConversion"/>
  </si>
  <si>
    <t>完全没办法睡觉 都到八十多分贝了 一直持续不断的噪音  @成都服务 @成都环保 @成都城市管理 ​​​​</t>
    <phoneticPr fontId="4" type="noConversion"/>
  </si>
  <si>
    <t>https://weibo.com/2974895317/FrM5xoE5J</t>
    <phoneticPr fontId="4" type="noConversion"/>
  </si>
  <si>
    <t>网友反映双楠一区门前的惠民街凌晨施工扰民</t>
    <phoneticPr fontId="4" type="noConversion"/>
  </si>
  <si>
    <t>驼金小只</t>
    <phoneticPr fontId="4" type="noConversion"/>
  </si>
  <si>
    <t xml:space="preserve">昨天晚上双楠一区门前的惠民街凌晨2.3点开始施工修路，一直到5点多才结束，周围全是小区，晚上震得玻璃都在滋滋地响，吵得人都睡不着了，真的是严重扰民[泪][泪][泪]@成都城市管理 @成都环保 @成都建设 @成都武侯政务服务中心 @成都武侯城市管理 @成都武侯环保 </t>
    <phoneticPr fontId="4" type="noConversion"/>
  </si>
  <si>
    <t>https://weibo.com/3980701459/FrQmP0G0H</t>
    <phoneticPr fontId="4" type="noConversion"/>
  </si>
  <si>
    <t>网友反映二仙桥附近施工噪音扰民</t>
    <phoneticPr fontId="4" type="noConversion"/>
  </si>
  <si>
    <t>天空的一抹情绪</t>
    <phoneticPr fontId="4" type="noConversion"/>
  </si>
  <si>
    <t xml:space="preserve"> @成华区政府 @成华区环保局 @市长信箱 @成都市政府门户网站 @成都第四城 @成都全搜索新闻网 @成都晚报 @平安成都 成华区二仙桥附近噪音扰民，压路机还是挖掘机在路上开了无数个小时，声音之大，双层隔音玻璃都无法阻挡声音，每天从12点开始，求求帮帮忙解决一下。</t>
    <phoneticPr fontId="4" type="noConversion"/>
  </si>
  <si>
    <t>https://weibo.com/1808564664/Fs5VsjyOO</t>
    <phoneticPr fontId="4" type="noConversion"/>
  </si>
  <si>
    <t>网友反映汇泉东路妇女儿童中心旁边的工地半夜施工扰民</t>
    <phoneticPr fontId="4" type="noConversion"/>
  </si>
  <si>
    <t>Emma大媛媛</t>
    <phoneticPr fontId="4" type="noConversion"/>
  </si>
  <si>
    <t>坐标：锦江区汇泉东路，妇女儿童中心旁边的工地，天誉的楼盘，凌晨了还在施工[怒]！各种噪音，几乎是通宵施工，越来越搞得凶，完全不顾旁边居民小区住户的休息。@成都城市管理 @成都生活快报 @微成都 @成都环保局 ​​​</t>
    <phoneticPr fontId="4" type="noConversion"/>
  </si>
  <si>
    <t>https://weibo.com/1594850265/Fs45hcbuz</t>
    <phoneticPr fontId="4" type="noConversion"/>
  </si>
  <si>
    <t>网友反映太阳公元小区凌晨施工扰民</t>
    <phoneticPr fontId="4" type="noConversion"/>
  </si>
  <si>
    <t>你傻不要关注我</t>
    <phoneticPr fontId="4" type="noConversion"/>
  </si>
  <si>
    <t xml:space="preserve">成都垃圾小区太阳公元，白天不施工，只敢在晚上12点以后开始，直到凌晨两三点！每天晚上都在制造噪音，完全不管周围住户睡不睡觉。请问你们的工程是有好豆腐渣以至于白天不敢动？？？垃圾！！！@成都太阳公元微博售楼处 @成都环保 </t>
    <phoneticPr fontId="4" type="noConversion"/>
  </si>
  <si>
    <t>https://weibo.com/1780838043/Fs4KR7D49</t>
    <phoneticPr fontId="4" type="noConversion"/>
  </si>
  <si>
    <t>网友反映香沙路一工地赶进度半夜施工扰民</t>
    <phoneticPr fontId="4" type="noConversion"/>
  </si>
  <si>
    <t>yellow瑶</t>
    <phoneticPr fontId="4" type="noConversion"/>
  </si>
  <si>
    <t xml:space="preserve"> @成都环保 赶进度也有有个时间观念吧，都12点了！坐标：天府新区香沙路99号沙河小区（在建小学）</t>
    <phoneticPr fontId="4" type="noConversion"/>
  </si>
  <si>
    <t>https://weibo.com/1884911765/Fs46A9yVF</t>
    <phoneticPr fontId="4" type="noConversion"/>
  </si>
  <si>
    <t>网友反映万科片区夜间餐饮扰民</t>
    <phoneticPr fontId="4" type="noConversion"/>
  </si>
  <si>
    <t>陈先生</t>
    <phoneticPr fontId="4" type="noConversion"/>
  </si>
  <si>
    <t>成都网络理政</t>
    <phoneticPr fontId="4" type="noConversion"/>
  </si>
  <si>
    <t>万科片区夜间餐饮扰民。 万科魅力之城3 ，4期之前的十字路口，夜间的餐饮摊贩又摆出来了，噪音，油烟非常扰民。 为什么环保督查在的时候，连续一个月他们都不敢摆出来，这一走了，就全部还原了？</t>
    <phoneticPr fontId="4" type="noConversion"/>
  </si>
  <si>
    <t>http://12345.chengdu.gov.cn/searchMailDeal?mailID=299817&amp;class=210&amp;WorkFPkId=228183</t>
    <phoneticPr fontId="4" type="noConversion"/>
  </si>
  <si>
    <t>网友反映涌泉街道附近有人打陀螺产生噪音扰民</t>
    <phoneticPr fontId="4" type="noConversion"/>
  </si>
  <si>
    <t>刘洋</t>
    <phoneticPr fontId="4" type="noConversion"/>
  </si>
  <si>
    <t>成都网络理政</t>
    <phoneticPr fontId="4" type="noConversion"/>
  </si>
  <si>
    <t>市长大人你好，请帮忙处理下成都市温江区涌泉街道附近噪音，我住洲际春天广场，有时候会倒班工作，但是每天一到晚上门口的大广场和涌泉民乐广场就有一些老不死的打陀螺，严重超过国家控制的分贝，请帮忙解决谢谢，人家广场舞都晓得控制噪音，为啥这些老不死就不懂？健身我们支持，但是就能损害别个的身心健康？之前我小区业主去找过他们陀螺狗理论过，还被打伤，我们反馈跟小区物业，均不管，谢谢了，请帮忙处理</t>
    <phoneticPr fontId="4" type="noConversion"/>
  </si>
  <si>
    <t>http://12345.chengdu.gov.cn/searchMailDeal?mailID=299744&amp;class=210&amp;WorkFPkId=228141</t>
    <phoneticPr fontId="4" type="noConversion"/>
  </si>
  <si>
    <t>网友反映新津县冼车行业在环保整治中的若干问题</t>
    <phoneticPr fontId="4" type="noConversion"/>
  </si>
  <si>
    <t>水***</t>
    <phoneticPr fontId="4" type="noConversion"/>
  </si>
  <si>
    <t>人民网-地方领导人留言板</t>
    <phoneticPr fontId="4" type="noConversion"/>
  </si>
  <si>
    <t>尊敬的书记同志，感谢你在百忙中关注本帖，首先中央对全行业的环保整治，作为民众举双手赞成，但在整理中出现了一刀切，懒政，怠政，和阳奉阴为和可能隐性的黑金输送与腐败，并要求坚决处理，。其情况有以下几点，1城管部门要求加入协会，入会费600元/年，此不合理，为什么城管该做的事交协会这个民间组织做，其中是否B门?，2审枇局审批办理排水证中强制要求水质报告，须检测，取得该报告需花1000，而审请表上白字黑字写了只有医疗印染化工行业需提供此报告，此为一刀切，不合理，造成损失1000，应由审批局负责，3，协会强制收取淤泥清运费并签合同，然后有关部门出具手续才可去审批，每月300元，这不合理，因为餐馆的到‘′餐厨垃圾和潲水清运均为免费，而收取此费的是成都的一个叫兴昌信环境卫生管理有限公司，此严重不合理不合法，应该由市容清管部门免费办，以上三项严重增加民众负担，中央三令五申为小微企业减负，希望政府能认真处理，切实为小微企业减负。</t>
    <phoneticPr fontId="4" type="noConversion"/>
  </si>
  <si>
    <t>http://liuyan.people.com.cn/threads/content?tid=4801176</t>
    <phoneticPr fontId="4" type="noConversion"/>
  </si>
  <si>
    <t>网友反映安西镇铁溪桥周围弥漫着浓厚的甲醛气味</t>
    <phoneticPr fontId="4" type="noConversion"/>
  </si>
  <si>
    <t xml:space="preserve">r*** </t>
    <phoneticPr fontId="4" type="noConversion"/>
  </si>
  <si>
    <t>最近几天早上明显感觉到空气中有股浓厚甲醛味道，不知道是从哪里散发出来的，这种污染如果长期存在会对周围群众的健康造成了严重的损害。望相关领导细查污染根源。</t>
    <phoneticPr fontId="4" type="noConversion"/>
  </si>
  <si>
    <t>http://liuyan.people.com.cn/threads/content?tid=4802400</t>
    <phoneticPr fontId="4" type="noConversion"/>
  </si>
  <si>
    <t>网友反映肖家河街道新盛社区某小区附近搅拌车噪音扰民</t>
    <phoneticPr fontId="4" type="noConversion"/>
  </si>
  <si>
    <t>小宅女紫贝壳</t>
    <phoneticPr fontId="4" type="noConversion"/>
  </si>
  <si>
    <t>新浪微博</t>
    <phoneticPr fontId="4" type="noConversion"/>
  </si>
  <si>
    <t xml:space="preserve"> #成都爆料#@肖家河街道新盛社区  @成都环保  又是凌晨4点多被楼下嘈杂的垃圾车搅拌机吵醒[泪][泪]。孩子才几个月，也被噪音惊扰的一直哭闹[泪][泪]。对于80后的我们来说，在成都买个房子不容易，因为这个原因换房子，确实太不现实了。白天工作压力也不小，晚上再是被这些噪音困扰，孩子哭闹，确实太恼火了。普通老百姓一名，也不知道找哪里反映，反复多次打市长热线电话求助，每次都是打了电话，消停一两天，给的回复是说己通知相关部门整改，早上8点之前不使用搅拌机。甚至有一次直接给我一个电话号码，让我自己去打电话沟通，电话拨通了，有人接，也是各种推诿，说是不归他们管。真是不知道找哪里解决了[泪][泪]。 2成都·神仙树 L小宅女紫贝壳的秒拍视频</t>
    <phoneticPr fontId="4" type="noConversion"/>
  </si>
  <si>
    <t>http://weibo.com/5596377779/Fsfth4s6N</t>
    <phoneticPr fontId="4" type="noConversion"/>
  </si>
  <si>
    <t>网友反映武侯大道铁佛段北的“金茂府”工地夜间施工扰民问题</t>
    <phoneticPr fontId="4" type="noConversion"/>
  </si>
  <si>
    <t>武***</t>
    <phoneticPr fontId="4" type="noConversion"/>
  </si>
  <si>
    <t>尊敬的省委书记您好：
     位于成都市武侯区武侯大道铁佛段北的“金茂府” 在建工地，经常在没有办理夜间施工许可证的情况下夜里超过22：00还在施工，挖地基，挖掘机和运渣车的噪音让人无法入睡,且不采取降尘措施。 12345市长公开热线打了不下5、6次了，城管每次都回复夜间会值守，然而第二天依然违规施工；现场城管人员电话也打了好多次，也没什么用。现在簇锦执法大队又将该工地推给武侯新城执法大队管理了，推就推嘛，关机是武侯新城城管局也没关，最近一次是10月25日下午接到武侯新城执法大队打来的回访电话，表示会连续值守，然而今天10月26日（目前22:30），工地还是一派热火朝天，没有要停工的迹象。
请省委书记在百忙之中帮忙解决困扰了周边居民几个月的问题，谢谢！</t>
    <phoneticPr fontId="4" type="noConversion"/>
  </si>
  <si>
    <t>http://liuyan.people.com.cn/threads/content?tid=4802088</t>
    <phoneticPr fontId="4" type="noConversion"/>
  </si>
  <si>
    <t>网友反映天府新区府河路一段桥下排污长期有异味问题</t>
    <phoneticPr fontId="4" type="noConversion"/>
  </si>
  <si>
    <t>bigggface</t>
    <phoneticPr fontId="4" type="noConversion"/>
  </si>
  <si>
    <t>天府新区府河路一段路的桥下 一到晚上就开始排放污水。异味严重，污染了我们的府河，希望相关部门能够加强管理调查 治理@天府发布 @天府新区华阳 @新浪四川 @成都服务 ​​​ 2成都·华阳 ​​​​</t>
    <phoneticPr fontId="4" type="noConversion"/>
  </si>
  <si>
    <t>http://weibo.com/1780960005/Fsctzswef</t>
    <phoneticPr fontId="4" type="noConversion"/>
  </si>
  <si>
    <t>网友反映天府二街与益州大道交界处一工地夜间施工扰民</t>
    <phoneticPr fontId="4" type="noConversion"/>
  </si>
  <si>
    <t>匿名网友</t>
    <phoneticPr fontId="4" type="noConversion"/>
  </si>
  <si>
    <t>四川在线-问政四川</t>
    <phoneticPr fontId="4" type="noConversion"/>
  </si>
  <si>
    <t>尊敬的领导：
  您好！依然是天府二街与益州大道交界处的工地，中国建筑第二工程局承建的大源商务核心（F6地块）项目，在上次举报后，有了回复说相关部门处理，只要有施工拨打85133110就会叫停；我第一次举报是9月27日，今天已经10月26日了，这个问题就没得到根本解决，每天照样施工，然后我们迫不得已拨打85133110举报，一个小时之内可以停，但是如此反复，只要我不举报，工地就不会停止施工，甚至到半夜三点，我已拍了多段视频来证明，难道就没有一个永久性解决的方式吗？每天被这个噪音迫害每天都无法入睡，我真的希望相关部门来根本性的解决这个问题，而不是靠每天发现了去举报，然后叫停，难道没有惩罚吗？有惩罚有罚款难道他们还肆无忌惮吗？
  有一次我的邻居说他十点多的时候举报了，我当天11点左右回来，看到有关部门人员正站在公司门口跟工地聊天，然后一个小时候才停止，为什么要这么长的时间呢？
 有一天我也是十点多举报，当时在挖土方，打桩，有关部门说会去解决，然后12点的时候又被噪音吵醒，我打开看，土方是没有挖了，还在打桩，我打投诉部门电话，那边回复说工地说打桩不能停止，停止了会有危险，对于这个我还真不懂，但是我跟接电话的工作人员说麻烦你还是去处理，这样我完全不能入睡，工作人员态度还是很多，他说我去协商，最后才停止，我想说，这样的反复谁能受得了，这个工地在一天，我们就不能安心睡一天吗？
 昨天更是，该工地将我们小区的入户电缆挖断了，导致昨天一天一夜没电没水，到现在都是，居民一边受噪音干扰一边没水没电，也没人管，这个生活怎么过？我希望领导能叫相关部门来处理此事，给我们一个好的环境，谢谢！</t>
    <phoneticPr fontId="4" type="noConversion"/>
  </si>
  <si>
    <t>https://ly.scol.com.cn/thread?tid=2758813</t>
    <phoneticPr fontId="4" type="noConversion"/>
  </si>
  <si>
    <t>网友反映蛟龙工业园垃圾焚烧问题</t>
    <phoneticPr fontId="4" type="noConversion"/>
  </si>
  <si>
    <t>飞***</t>
    <phoneticPr fontId="4" type="noConversion"/>
  </si>
  <si>
    <t>成都双流蛟龙工业港天天晚上排废气，附近居民每天都在污染中度过，银河596单位周围未开发的荒地几乎每天晚上不定点露天焚烧垃圾，呼吸道严重受损，每天半夜被呛醒，但网上都是关于生态健康发展的新闻 + ps的蓝天白云，环境不是本身就不好，而是各种人为污染，屡次投诉没有任何改善，执法人员只会在电话中敷衍说会去查找，大半年过去了依然不见成效，号称建立的8500亩湿地公园，按理说双流的空气应该比其他几个区都要好，但事实却相反，来双流工作近一年时间，几乎每天都在污染中度过，双流环保部门、城市管理部门到底管不管？？？？各种污染都在晚上进行，投诉还需知道污染源具体位置，可是我们只是闻到异味，上报污染情况，具体寻找污染源不应该是执法部门应该干的事情吗，公民有纳税义务但从来没有享受到任何权利，心寒！
请不要只给我官方的回复，我只希望有关部门能够切实解决环境污染问题，制定环保政策！！！！</t>
    <phoneticPr fontId="4" type="noConversion"/>
  </si>
  <si>
    <t>http://liuyan.people.com.cn/threads/content?tid=4802578</t>
    <phoneticPr fontId="4" type="noConversion"/>
  </si>
  <si>
    <t>网友反映红光港大工业区晚上空气中有塑料焦糊味和油漆味</t>
    <phoneticPr fontId="4" type="noConversion"/>
  </si>
  <si>
    <t xml:space="preserve">红*** </t>
    <phoneticPr fontId="4" type="noConversion"/>
  </si>
  <si>
    <t>尊敬的领导您好：
我是西郡英华二期小区的业主，这边临近工业区，近期在晚上23点到凌晨4点钟左右，空气中经常出现塑料焦糊味和类似油漆味！周边小区众多，而且入住率都非常高，我们很担心这种情况影响到大家的健康！请领导能够重视并帮我们解决这个问题！谢谢！</t>
    <phoneticPr fontId="4" type="noConversion"/>
  </si>
  <si>
    <t>http://liuyan.people.com.cn/threads/content?tid=4802150</t>
    <phoneticPr fontId="4" type="noConversion"/>
  </si>
  <si>
    <t>网友反映龙城大道上附近长期出现“塑料”烧焦气味</t>
    <phoneticPr fontId="4" type="noConversion"/>
  </si>
  <si>
    <t>尊敬的领导大大！你好，本人居住于龙城大道上的某小区，从17年3月搬至于此。一周几乎有4-5天能清晰的闻到弥漫在窗外的一股类似“塑料”烧焦的气味。刺鼻难闻，及时关上家里所有的窗户依旧还能闻到。这股味道有多难闻，多刺鼻。我就不再赘述了。因为我相信我不是第一个来投诉也不是最后一个来投诉这个事情的人。无奈多次投诉并没有起到实质性的作用，贵单位的工作人员也是打电话回复我，他们是如何如何的做了什么工作。但是归根结底没有解决的。希望领导不要视我等“屁民”的生命如草芥。能够彻底的查出这股“毒气”来源于何地。给我们这一片居民一个交代吧！祝安好</t>
    <phoneticPr fontId="4" type="noConversion"/>
  </si>
  <si>
    <t>https://ly.scol.com.cn/thread?tid=2758824</t>
    <phoneticPr fontId="4" type="noConversion"/>
  </si>
  <si>
    <t>网友反映上元村Y034乡道大货车噪音问题</t>
    <phoneticPr fontId="4" type="noConversion"/>
  </si>
  <si>
    <t>d***</t>
    <phoneticPr fontId="4" type="noConversion"/>
  </si>
  <si>
    <t>都江堰上元村Y034乡道每天都大货车经过，因为从都汶高速下高速和老都汶路之后有交警查稽超载和改型，大货车转而行驶上环山旅游线绕行上元村，常常路过上元村红绿灯路口时无视信号灯，Y034乡到本已破败不堪加上重车碾压和噪音扰民让周围村民日夜无法入眠，请相关部门进行管理，架设限高杆和限宽桩，望领导重视。</t>
    <phoneticPr fontId="4" type="noConversion"/>
  </si>
  <si>
    <t>http://liuyan.people.com.cn/threads/content?tid=4802370</t>
    <phoneticPr fontId="4" type="noConversion"/>
  </si>
  <si>
    <t>网友反映青龙场成绵高速高架段噪音问题</t>
    <phoneticPr fontId="4" type="noConversion"/>
  </si>
  <si>
    <t>蛋***</t>
    <phoneticPr fontId="4" type="noConversion"/>
  </si>
  <si>
    <t>你好，我们小区位于成绵高速青龙场高架段道路旁，长期以来，此高架路段车辆经过时噪音比较大，尤其是客货车经过路面不平整的地方时突如其来的接触声更为明显，经常在休息时被吵醒。加之随着城北的快速发展，此路段沿途的住宅小区不断增多。故此恳请相关领导可以针对此路段进行车辆限速，同时增加相应监控设备以此来改善噪音污染。</t>
    <phoneticPr fontId="4" type="noConversion"/>
  </si>
  <si>
    <t>http://liuyan.people.com.cn/threads/content?tid=4801530</t>
    <phoneticPr fontId="4" type="noConversion"/>
  </si>
  <si>
    <t>网友反映雾霾问题</t>
    <phoneticPr fontId="4" type="noConversion"/>
  </si>
  <si>
    <t>成都白手帕</t>
    <phoneticPr fontId="4" type="noConversion"/>
  </si>
  <si>
    <t>人有时候就是懒，不到最后不想动哈，刚刚又测了一下空气 
其实上两周就有几天空气不好，我说我去把新风的空滤芯换了，结果马上又下了几天雨，空气又好了，于是这事就放下了。我相信很多同学都和我一样懒哈，只要不逼到眼前，就还觉得可以放一下。
昨天起床感觉就有点不舒服，测了一下PM2.5有180多了，心里想的是可能明天一下雨就降下来了。。。结果今天起床一看，还有130。。。还是下决心把新风的滤芯换了。。。
然后。。。然后才发现。。。居然那天没有买。。。就懒了那么一下。刚才电话问了一下，要明天才能送过来。。。
人就是这样的，我觉得我这方面真的有点懒哈。。。你们是不是也是这样？</t>
    <phoneticPr fontId="4" type="noConversion"/>
  </si>
  <si>
    <t>http://www.xcar.com.cn/bbs/viewthread.php?tid=30581531</t>
    <phoneticPr fontId="4" type="noConversion"/>
  </si>
  <si>
    <t>网友反映万科魅力之城街边烧烤烟雾缭绕</t>
    <phoneticPr fontId="4" type="noConversion"/>
  </si>
  <si>
    <t>正常的患者_73294</t>
    <phoneticPr fontId="4" type="noConversion"/>
  </si>
  <si>
    <t>新浪微博</t>
    <phoneticPr fontId="4" type="noConversion"/>
  </si>
  <si>
    <t>成华区万科魅力之城街边烧烤烟雾缭绕。@四川环保 @成都环保 @成华城管 ​​​​</t>
    <phoneticPr fontId="4" type="noConversion"/>
  </si>
  <si>
    <t>https://weibo.com/5617946224/FsvW0jVSl</t>
    <phoneticPr fontId="4" type="noConversion"/>
  </si>
  <si>
    <t>网友反映金花镇金川路周围地铁和高铁施工扬尘污染严重</t>
    <phoneticPr fontId="4" type="noConversion"/>
  </si>
  <si>
    <t>美晴s</t>
    <phoneticPr fontId="4" type="noConversion"/>
  </si>
  <si>
    <t>成都市武侯区金花镇金川路周围地铁和高铁一起施工，整条道路运渣车飞奔，路上全是灰尘。洒水车也只洒施工单位门口。我们老百姓出门全是灰尘？希望有关部门管理下@成都地铁 @成都第四城 @成都发布 @成都头条 @成都环保 @武侯发布 ​​​​</t>
    <phoneticPr fontId="4" type="noConversion"/>
  </si>
  <si>
    <t>https://weibo.com/2114371260/FsvHVFoPI</t>
    <phoneticPr fontId="4" type="noConversion"/>
  </si>
  <si>
    <t>网友反映巴黎阳光后门处工地夜晚施工扰民</t>
    <phoneticPr fontId="4" type="noConversion"/>
  </si>
  <si>
    <t>石头在滚动</t>
    <phoneticPr fontId="4" type="noConversion"/>
  </si>
  <si>
    <t>市政建设就是妈个贱人！半夜3点开工！白天都他妈在干嘛？？这是为小康社会增添色彩啊！巴黎阳光后门处！太他妈没有公德心了，今天投诉他跑别处去搞，过几天又来！@武侯发布 @成都环保 @成都发布</t>
    <phoneticPr fontId="4" type="noConversion"/>
  </si>
  <si>
    <t>https://weibo.com/6176084218/Fsoe4mzje</t>
    <phoneticPr fontId="4" type="noConversion"/>
  </si>
  <si>
    <t>网友反映张家巷一水巷附近工地半夜施工扰民</t>
    <phoneticPr fontId="4" type="noConversion"/>
  </si>
  <si>
    <t>Lionmmmmm</t>
    <phoneticPr fontId="4" type="noConversion"/>
  </si>
  <si>
    <t>新浪微博</t>
    <phoneticPr fontId="4" type="noConversion"/>
  </si>
  <si>
    <t>接连两天施工到深夜，噪音太大不说还要时不时的按下喇叭 @成都城市管理  @四川电视台新闻现场  @成都全接触主档新闻  @成都环保</t>
    <phoneticPr fontId="4" type="noConversion"/>
  </si>
  <si>
    <t>https://weibo.com/5541881824/FsnT3vPxi</t>
    <phoneticPr fontId="4" type="noConversion"/>
  </si>
  <si>
    <t>网友反映犀浦镇西南交大门口地铁夜晚施工扰民</t>
    <phoneticPr fontId="4" type="noConversion"/>
  </si>
  <si>
    <t>倦骨</t>
    <phoneticPr fontId="4" type="noConversion"/>
  </si>
  <si>
    <t>犀浦镇西南交大门口地铁施工（校园路），是不是疯了？？白天不钻 十一点开始钻钻钻！！故意的是不是！！！声音就和在脑门边钻似的！打12345半个小时过去了！！还没效果！还在钻！！旁边居民都在骂娘了 @成都地铁  @成都环保  @平安成都  太烦了真的 一会儿折磨的有人跳楼他们就高兴了 ​​​​</t>
    <phoneticPr fontId="4" type="noConversion"/>
  </si>
  <si>
    <t>https://weibo.com/1264969294/FsmMdbSLz</t>
    <phoneticPr fontId="4" type="noConversion"/>
  </si>
  <si>
    <t>网友反映双流东升赖串串总店夜晚营业扰民</t>
    <phoneticPr fontId="4" type="noConversion"/>
  </si>
  <si>
    <t>匿名网友</t>
    <phoneticPr fontId="4" type="noConversion"/>
  </si>
  <si>
    <t>人民网-地方领导人留言板</t>
    <phoneticPr fontId="4" type="noConversion"/>
  </si>
  <si>
    <t>市长您好！实在是不堪其扰才向您投诉，恳请解决！位于双流区东升街道棠湖西路二段58号的赖串串总店，每天营业至凌晨3-4点，将餐桌摆到了过道上，食客经常喝酒、划拳，大声吵闹，严重影响了周边居民的正常生活，导致大人白天上班没精神，小孩子上课打瞌睡！希望政府能出面解决下</t>
    <phoneticPr fontId="4" type="noConversion"/>
  </si>
  <si>
    <t>http://liuyan.people.com.cn/threads/content?tid=4803743</t>
    <phoneticPr fontId="4" type="noConversion"/>
  </si>
  <si>
    <t>四川在线-问政四川</t>
    <phoneticPr fontId="4" type="noConversion"/>
  </si>
  <si>
    <t>人民网-地方领导人留言板</t>
    <phoneticPr fontId="4" type="noConversion"/>
  </si>
  <si>
    <t>爱卡社区-四川论坛</t>
    <phoneticPr fontId="5" type="noConversion"/>
  </si>
  <si>
    <t>网友反映阳光城恒大御龙天峰施工噪音扰民</t>
    <phoneticPr fontId="4" type="noConversion"/>
  </si>
  <si>
    <t>王先生</t>
    <phoneticPr fontId="4" type="noConversion"/>
  </si>
  <si>
    <t>成都网络理政</t>
    <phoneticPr fontId="4" type="noConversion"/>
  </si>
  <si>
    <t>龙泉阳光城恒大御龙天峰，靠近丽阳社区这边，晚上也在施工严重扰民，早上六点多就开始机器打桩，严重影响周边居民生活。这种情况已经持续好几天，希望有关部门能约束一下他们。</t>
    <phoneticPr fontId="4" type="noConversion"/>
  </si>
  <si>
    <t>http://12345.chengdu.gov.cn/searchMailDeal?mailID=301326&amp;class=210&amp;WorkFPkId=229101</t>
    <phoneticPr fontId="4" type="noConversion"/>
  </si>
  <si>
    <t>网友反映金马镇一工厂排放大量浓烟</t>
    <phoneticPr fontId="4" type="noConversion"/>
  </si>
  <si>
    <t xml:space="preserve">清蒸骑士 </t>
    <phoneticPr fontId="4" type="noConversion"/>
  </si>
  <si>
    <t>新浪微博</t>
    <phoneticPr fontId="4" type="noConversion"/>
  </si>
  <si>
    <t xml:space="preserve"> @温江区环保局 @温江环保 @金温江 @成都环保 @成都 这个要不要管一下呢，说好的金温江呢，说好的蓝天白云呢[失望][失望][失望][允悲][允悲]</t>
    <phoneticPr fontId="4" type="noConversion"/>
  </si>
  <si>
    <t>https://weibo.com/2516218612/FsK2a0TWC</t>
    <phoneticPr fontId="4" type="noConversion"/>
  </si>
  <si>
    <t>网友反映青龙街道富丽花城小区外火锅店油烟味扰民</t>
    <phoneticPr fontId="4" type="noConversion"/>
  </si>
  <si>
    <t>匿名网友</t>
    <phoneticPr fontId="4" type="noConversion"/>
  </si>
  <si>
    <t>人民网-地方领导人留言板</t>
    <phoneticPr fontId="4" type="noConversion"/>
  </si>
  <si>
    <t>成华区青龙街道富丽花城小区14栋15栋外三家串串火锅营业，油烟味重：白天只要有人就餐，窗户处就闻到刺鼻的串串火锅味儿，晚上更不用说了，窗户关了家里都一股串串儿味儿！求解决。
上次求助，回复： 针对您反映的问题，2017年10月19日，成华区青龙街道到现场进行调查处理，责令商家将烹饪用具移到店内，禁止其出摊占道。同时，商家承诺将自行对烹饪、排烟设备进行整改，不再出现扰民行为。
    下一步，成华青龙街道将对该区域继续巡逻、监管以及做好其他相关工作。
但是，
目前这三家照旧，未整改，未落实，只是应付街道检查，未实质性解决油烟问题。</t>
    <phoneticPr fontId="4" type="noConversion"/>
  </si>
  <si>
    <t>http://liuyan.people.com.cn/threads/content?tid=4806500</t>
    <phoneticPr fontId="4" type="noConversion"/>
  </si>
  <si>
    <t>网友反映金桥镇红石社区有几家家具作坊排放刺鼻有毒气体</t>
    <phoneticPr fontId="4" type="noConversion"/>
  </si>
  <si>
    <t>双流区金桥镇红石社区“美霞幼儿园”附近有几家家具作坊，每天排放刺鼻有毒气体，毒害幼儿园学生，请有关部门坚决取缔和查处。</t>
    <phoneticPr fontId="4" type="noConversion"/>
  </si>
  <si>
    <t>http://liuyan.people.com.cn/threads/content?tid=4806087</t>
    <phoneticPr fontId="4" type="noConversion"/>
  </si>
  <si>
    <t>网友反映海峡两岸科技园污染严重</t>
    <phoneticPr fontId="4" type="noConversion"/>
  </si>
  <si>
    <t>成都温江海峡两岸科技园污染严重，每天大量排污，废气没有处理。</t>
    <phoneticPr fontId="4" type="noConversion"/>
  </si>
  <si>
    <t>http://liuyan.people.com.cn/threads/content?tid=4805940</t>
    <phoneticPr fontId="4" type="noConversion"/>
  </si>
  <si>
    <t>网友反映清江镇连接官仓镇的清河大桥上游官仓地界河段非法采沙严重，造成河水浑浊</t>
    <phoneticPr fontId="4" type="noConversion"/>
  </si>
  <si>
    <t>成都市金堂县清江镇连接官仓镇的清河大桥上游官仓地界河段非法采沙严重，造成河水浑浊，河床变形牟取非法利益。去年你们政府保证同一问题不会再同一河段发生，简直就是不负责任的说法！就在10月初，查处后都又发生，白天河道是没有船非法采沙，可现在变为晚上行动！我是一名普通的农民，我只希望我所在的家乡环境美丽！求求你们帮帮我，如果此类事件继续发生，我只有求助省水务局，国家水务局。或者求助成都新闻频道帮忙。</t>
    <phoneticPr fontId="4" type="noConversion"/>
  </si>
  <si>
    <t>http://liuyan.people.com.cn/threads/content?tid=4806256</t>
    <phoneticPr fontId="4" type="noConversion"/>
  </si>
  <si>
    <t>网友反映武青北路上道西城A区附近地铁半夜施工扰民</t>
    <phoneticPr fontId="4" type="noConversion"/>
  </si>
  <si>
    <t xml:space="preserve">现在是半夜两点钟，武青北路上道西城A区附近地铁17号线正在火热的进行中，挖掘机挖的土装满一车还不忘打喇叭叫大货车拉走，钻地机咚咚的打在楼上都感觉有地震了。白天施工像个娘们儿一样温柔都感觉不到在修地铁，晚上弄得像地震一样方圆几里都有震感时不时还有余震。现在已经快3个月了没人管，投诉也不管用只知道在处理，就没后话了。我们也很理解市政工程的开展，但夜间高噪音污染已严重影响到我们的正常生活，烦请各位领导管制一下，不要通宵施工，哪怕施工到两点也可以啊至少我们还可以睡6个小时。或者让他们1 3 5晚上施工，2 4 6晚上不施工也可以啊
</t>
    <phoneticPr fontId="4" type="noConversion"/>
  </si>
  <si>
    <t>http://liuyan.people.com.cn/threads/content?tid=4808934</t>
    <phoneticPr fontId="4" type="noConversion"/>
  </si>
  <si>
    <t>网友反映环球中心排放不明气体</t>
    <phoneticPr fontId="4" type="noConversion"/>
  </si>
  <si>
    <t>成都之阙</t>
    <phoneticPr fontId="4" type="noConversion"/>
  </si>
  <si>
    <t>成都环球中心这样直排，符合环保要求吗？@公众环境马军 @蔚蓝地图 @IPE数据库 @成都环保 ​​​​</t>
    <phoneticPr fontId="4" type="noConversion"/>
  </si>
  <si>
    <t>https://weibo.com/1798716465/Ft2hQeRaj</t>
    <phoneticPr fontId="4" type="noConversion"/>
  </si>
  <si>
    <t>网友反映学道街时代美视一广告公司喷漆扰民</t>
    <phoneticPr fontId="4" type="noConversion"/>
  </si>
  <si>
    <t>情情情绪患者</t>
    <phoneticPr fontId="4" type="noConversion"/>
  </si>
  <si>
    <t xml:space="preserve"> @成都环保 锦江区学道街时代美视做广告的，我们楼上住户长期被喷漆甲醛污染，不仅危害生命还污染空气.你们要不要管制？ </t>
    <phoneticPr fontId="4" type="noConversion"/>
  </si>
  <si>
    <t>https://weibo.com/2708499844/Ft5XocSq6</t>
    <phoneticPr fontId="4" type="noConversion"/>
  </si>
  <si>
    <t>网友反映华银工业港每天都弥漫着呢浓浓的农药味</t>
    <phoneticPr fontId="4" type="noConversion"/>
  </si>
  <si>
    <t>tangtangoooo</t>
    <phoneticPr fontId="4" type="noConversion"/>
  </si>
  <si>
    <t>新浪微博</t>
    <phoneticPr fontId="4" type="noConversion"/>
  </si>
  <si>
    <t>温江华银工业港每天都是浓浓的农药味，要被熏晕了，现在每天还加上机器噪音，根本不能好好工作[抓狂]@金温江 @成都环保@温江环保 ​​​​</t>
    <phoneticPr fontId="4" type="noConversion"/>
  </si>
  <si>
    <t>https://weibo.com/5150123422/FtbMKbJu9</t>
    <phoneticPr fontId="4" type="noConversion"/>
  </si>
  <si>
    <t>网友反映成都地区大面积中度污染，成都变成“尘都”</t>
    <phoneticPr fontId="4" type="noConversion"/>
  </si>
  <si>
    <t>Uncle-Lau</t>
    <phoneticPr fontId="4" type="noConversion"/>
  </si>
  <si>
    <t>新浪微博</t>
    <phoneticPr fontId="4" type="noConversion"/>
  </si>
  <si>
    <t>大面积中度污染（美标），成都，尘都。全省倒数第三@邹毅的邹  @公众环境马军  @生态梦人  @四川环保  @环保部发布  @中国环境新闻#一目了然##中央环保督察##中央环境保护督查工作# ​​​​</t>
    <phoneticPr fontId="4" type="noConversion"/>
  </si>
  <si>
    <t>https://weibo.com/1420949471/FtbHsoW1L</t>
    <phoneticPr fontId="4" type="noConversion"/>
  </si>
  <si>
    <t>网友反映西航管港温哥华花园六期外面的多家烧烤摊夜晚营业扰民</t>
    <phoneticPr fontId="4" type="noConversion"/>
  </si>
  <si>
    <t>匿名网友</t>
    <phoneticPr fontId="4" type="noConversion"/>
  </si>
  <si>
    <t>人民网-地方领导人留言板</t>
    <phoneticPr fontId="4" type="noConversion"/>
  </si>
  <si>
    <t>在西航管港温哥华花园六期外面的坝子里，每天晚上12点就有七八家烧烤摊，半夜经常被吵醒，整个靠外面的居民苦不堪言，各种烟味、吵闹声....这种情况已经有两年多了，望相关部门还附近的居民一个安静的生活环境！</t>
    <phoneticPr fontId="4" type="noConversion"/>
  </si>
  <si>
    <t>http://liuyan.people.com.cn/threads/content?tid=4811305</t>
    <phoneticPr fontId="4" type="noConversion"/>
  </si>
  <si>
    <t>网友反映金周路455号附近有强烈的刺鼻气味</t>
    <phoneticPr fontId="4" type="noConversion"/>
  </si>
  <si>
    <t>王路</t>
    <phoneticPr fontId="4" type="noConversion"/>
  </si>
  <si>
    <t>成都网络理政</t>
    <phoneticPr fontId="4" type="noConversion"/>
  </si>
  <si>
    <t>尊敬的领导： 成都市金周路455号（金周路与环城铁路（非地铁）交界处）附近，每天早晨都有强烈的刺鼻气味（类似酒糟的味道），实在难受，从兴科北路与金周路交界路口开始就有这个气味，金周路从地铁出入口到机关二幼这一段最为严重。 在环保督察组莅临成都的这段时间及下午，金周路整个路段都没有这个气味，周边有多个幼儿园，还有小学、中学，恳请政府调查处理。 同时对处理本投诉的各级工作人员致以崇高的敬意，谢谢。</t>
    <phoneticPr fontId="4" type="noConversion"/>
  </si>
  <si>
    <t>http://12345.chengdu.gov.cn/searchMailDeal?mailID=302984&amp;class=210&amp;WorkFPkId=230308</t>
    <phoneticPr fontId="4" type="noConversion"/>
  </si>
  <si>
    <t>网友反映电器研究院斜对面一小企业有严重污染</t>
    <phoneticPr fontId="4" type="noConversion"/>
  </si>
  <si>
    <t>匿名网友</t>
    <phoneticPr fontId="4" type="noConversion"/>
  </si>
  <si>
    <t>人民网-地方领导人留言板</t>
    <phoneticPr fontId="4" type="noConversion"/>
  </si>
  <si>
    <t>尊敬的罗市长：您好，成都市电器研究院（植物园附近）斜对面一小企业，生产玻璃制品，日夜生产，有严重污染。带来严重废水废气，气味很重，该企业与成都市电器研究院中间是通向植物园南门的小路，是早晚植物园锻炼人群的主要通道，且路对面是一大型幼儿园。据周边标识显示，该区域已划入生态类区域。长期如此，将对地下水造成严重污染，对幼儿园幼儿和周边居民身心健康造成严重危害。现举报请求予以查处。同时建议：1.修复清理周边环境，以更好与植物园优美环境协调。2.通往植物园南门便道周边围墙年久失修，且都是单体墙，已多次坍塌，容易导致意外安全事故，建议全部予以拆除建为护栏式。3.拓宽道路，缓解交通压力，减少交通事故。4.通往植物园便道早晚锻炼和游客较多，建议拓宽道路的同时修建路灯，提升安全感和美感。</t>
    <phoneticPr fontId="4" type="noConversion"/>
  </si>
  <si>
    <t>http://liuyan.people.com.cn/threads/content?tid=4810745</t>
    <phoneticPr fontId="4" type="noConversion"/>
  </si>
  <si>
    <t>网友反映雅和南二路夜晚货车行驶扰民严重</t>
    <phoneticPr fontId="4" type="noConversion"/>
  </si>
  <si>
    <t>阿北_风人</t>
    <phoneticPr fontId="4" type="noConversion"/>
  </si>
  <si>
    <t>新浪微博</t>
    <phoneticPr fontId="4" type="noConversion"/>
  </si>
  <si>
    <t>最近成都空气质量极速下降，职能部门来感受下噪音，感受下扬尘，可以否？@成都环保  @成都城市管理  @成都服务  @四川环保</t>
    <phoneticPr fontId="4" type="noConversion"/>
  </si>
  <si>
    <t>https://weibo.com/2340055163/FtimDdXtk</t>
    <phoneticPr fontId="4" type="noConversion"/>
  </si>
  <si>
    <t>网友反映永康路和武青北路交叉口扬尘污染严重</t>
    <phoneticPr fontId="4" type="noConversion"/>
  </si>
  <si>
    <t>三千一醉</t>
    <phoneticPr fontId="4" type="noConversion"/>
  </si>
  <si>
    <t>呵呵，环保督查组才走了多久，永康路武青北路的扬尘厉害的和寂静岭有一拼，根本没人管，一群尸位素餐的垃圾。@成都环保 ​​​​</t>
    <phoneticPr fontId="4" type="noConversion"/>
  </si>
  <si>
    <t>https://weibo.com/2565186717/Ftgg4gtsk</t>
    <phoneticPr fontId="4" type="noConversion"/>
  </si>
  <si>
    <t>网友反映天顺路附近道路夜晚施工扰民严重</t>
    <phoneticPr fontId="4" type="noConversion"/>
  </si>
  <si>
    <t>曹耀丹_</t>
    <phoneticPr fontId="4" type="noConversion"/>
  </si>
  <si>
    <t>新浪微博</t>
    <phoneticPr fontId="4" type="noConversion"/>
  </si>
  <si>
    <t xml:space="preserve"> @成都环保 现在已超过道路施工的正常工作时间了吧，天顺路周围周末连续施工快一个月，这分贝还不算扰民吗？之前已经市长热线投诉无用，赶工期可否不要再扰民！无法正常休息，空气质量无比差！盼复</t>
    <phoneticPr fontId="4" type="noConversion"/>
  </si>
  <si>
    <t>https://weibo.com/2570322515/FtgeFn6SG</t>
    <phoneticPr fontId="4" type="noConversion"/>
  </si>
  <si>
    <t>网友反映成都迎来了今冬第一次重度污染</t>
    <phoneticPr fontId="4" type="noConversion"/>
  </si>
  <si>
    <t>Uncle-Lau</t>
    <phoneticPr fontId="4" type="noConversion"/>
  </si>
  <si>
    <t>省会成都，西部最大污染城市，终于迎来了今冬第一次重度污染，环保部门微博轻描淡写轻度污染，没皮没脸继续混吃等死。@四川环保  @环保部发布  @中国环境新闻  @生态梦人  @公众环境马军  @邹毅的邹  #一目了然##【中国政府网常设总理留言板.图】##中央环保督察##中央环境保护督查工作# ​​​​</t>
    <phoneticPr fontId="4" type="noConversion"/>
  </si>
  <si>
    <t>https://weibo.com/1420949471/FtkMCDs5f</t>
    <phoneticPr fontId="4" type="noConversion"/>
  </si>
  <si>
    <t>网友反映成都今日登上各大空气污染指数排行榜</t>
    <phoneticPr fontId="4" type="noConversion"/>
  </si>
  <si>
    <t>至高抛物线</t>
    <phoneticPr fontId="4" type="noConversion"/>
  </si>
  <si>
    <t xml:space="preserve">成都，尘都，才十一月就已经上各大空气污染指数排行榜，今天这是荣登全球第一名吗？一入冬成都盆地空气不流通就雾霾。还好有那么多收留我去投靠的好朋友，一问就说“来吧，来吧”的都是真朋友啊，哈哈，我当时是真的好想逃离成都的冬天，一个地方流浪一个月去投靠你们，我要蓝天和清新空气[笑cry][笑cry][笑cry][笑cry][笑cry] </t>
    <phoneticPr fontId="4" type="noConversion"/>
  </si>
  <si>
    <t>https://weibo.com/1150108413/FtlfByRXq</t>
    <phoneticPr fontId="4" type="noConversion"/>
  </si>
  <si>
    <t>网友反映成都污染远高于北京</t>
    <phoneticPr fontId="4" type="noConversion"/>
  </si>
  <si>
    <t>Rainy_果儿</t>
    <phoneticPr fontId="4" type="noConversion"/>
  </si>
  <si>
    <t>左边成都，右边北京。。。[二哈][二哈][二哈][二哈]#成都雾霾##成都空气污染检测实时PM2.5播报#</t>
    <phoneticPr fontId="4" type="noConversion"/>
  </si>
  <si>
    <t>https://weibo.com/1978578225/Ftl6Uimuh</t>
    <phoneticPr fontId="4" type="noConversion"/>
  </si>
  <si>
    <t>网友反映成都的污染天气又开始了</t>
    <phoneticPr fontId="4" type="noConversion"/>
  </si>
  <si>
    <t>张浩淼123321-你好像很美味</t>
    <phoneticPr fontId="4" type="noConversion"/>
  </si>
  <si>
    <t xml:space="preserve">成都的污染天气又开始了 ​​​​
</t>
    <phoneticPr fontId="4" type="noConversion"/>
  </si>
  <si>
    <t>https://weibo.com/1730401784/FtkEj4Jy6</t>
    <phoneticPr fontId="4" type="noConversion"/>
  </si>
  <si>
    <t>网友反映成都开始冬日的雾霾模式</t>
    <phoneticPr fontId="4" type="noConversion"/>
  </si>
  <si>
    <t>最美路人</t>
    <phoneticPr fontId="4" type="noConversion"/>
  </si>
  <si>
    <t>早上9点的成都，开始冬日的雾霾模式🙃</t>
    <phoneticPr fontId="4" type="noConversion"/>
  </si>
  <si>
    <t>https://weibo.com/3266821914/Ftl0Rlr5y</t>
    <phoneticPr fontId="4" type="noConversion"/>
  </si>
  <si>
    <t>网友反映成都雾霾又中度污染了</t>
    <phoneticPr fontId="4" type="noConversion"/>
  </si>
  <si>
    <t>寒火图腾</t>
    <phoneticPr fontId="4" type="noConversion"/>
  </si>
  <si>
    <t>完了，成都雾霾又中度污染了。头开始疼，脚软了</t>
    <phoneticPr fontId="4" type="noConversion"/>
  </si>
  <si>
    <t>https://weibo.com/2543289970/FtkZCdpX6</t>
    <phoneticPr fontId="4" type="noConversion"/>
  </si>
  <si>
    <t>成都</t>
    <phoneticPr fontId="4" type="noConversion"/>
  </si>
  <si>
    <t>网友反映成都气温下降，空气质量变差了</t>
    <phoneticPr fontId="4" type="noConversion"/>
  </si>
  <si>
    <t>何毛毛他Mom</t>
    <phoneticPr fontId="4" type="noConversion"/>
  </si>
  <si>
    <t>#成都空气污染# 
气温下降，空气质量也撇起来了！[哼]
@四川环保 @武侯教育 @成都教育 @成都环保 @成都发布 成都的学校有莫得关于空气污染天气限制/减少户外活动的指导文件/规定啊？#微博摄影大赛##今日贴纸打卡# ​​​​</t>
    <phoneticPr fontId="4" type="noConversion"/>
  </si>
  <si>
    <t>https://weibo.com/1402178313/FtkMyfwGf</t>
    <phoneticPr fontId="4" type="noConversion"/>
  </si>
  <si>
    <t>网友反映成都环境监测站与美领馆监测的PM2.5的指数不一。</t>
    <phoneticPr fontId="4" type="noConversion"/>
  </si>
  <si>
    <t>hy青山</t>
  </si>
  <si>
    <t>新浪微博</t>
    <phoneticPr fontId="4" type="noConversion"/>
  </si>
  <si>
    <t>扬尘污染</t>
    <phoneticPr fontId="4" type="noConversion"/>
  </si>
  <si>
    <t>成都美领馆监测点早8点数据。PM2.5为109微克/立方米。</t>
  </si>
  <si>
    <t>http://weibo.com/2711893303/Ftw7dvCCa?sudaref=yuqing1.hylanda.com&amp;sudaref=passport.weibo.com&amp;display=0&amp;retcode=6102&amp;type=comment#_rnd1509776222655</t>
  </si>
  <si>
    <t>网友反映位于都江堰彭青路与温灌路交汇处有两家橡胶厂，每到晚上就排臭气。</t>
    <phoneticPr fontId="4" type="noConversion"/>
  </si>
  <si>
    <t>Andy-</t>
  </si>
  <si>
    <t>麻辣社区</t>
    <phoneticPr fontId="4" type="noConversion"/>
  </si>
  <si>
    <t>几乎每天位于彭青路与温灌路交汇处有两家橡胶厂，每到晚上就排臭气，真的很臭很臭，有时候到第二天早上8点还是臭气熏天，彭青路作为旅游通道之一，往返青城山车辆较多。非常影响游客对都江堰的印象。给当地人民生活带来很大的不便。</t>
  </si>
  <si>
    <t>http://www.mala.cn/forum.php?mod=viewthread&amp;tid=15004188&amp;extra=page=1&amp;filter=typeid&amp;typeid=722&amp;orderby=dateline</t>
  </si>
  <si>
    <t>网友反映邛崃晨阳村有人倾倒粪便</t>
    <phoneticPr fontId="4" type="noConversion"/>
  </si>
  <si>
    <t>伴你日落2049133172</t>
  </si>
  <si>
    <t>新浪微博</t>
    <phoneticPr fontId="4" type="noConversion"/>
  </si>
  <si>
    <t>垃圾污染</t>
    <phoneticPr fontId="4" type="noConversion"/>
  </si>
  <si>
    <t>好臭好臭，衣服上都是臭气，房间都是臭气，隔断时间就有人朝沟里倒粪，屡教不改！能不能管管</t>
  </si>
  <si>
    <t>http://weibo.com/2049133172/Ftv7jEGVp</t>
  </si>
  <si>
    <t>网友反映成都高新区天府长城附近施工影响休息。</t>
    <phoneticPr fontId="4" type="noConversion"/>
  </si>
  <si>
    <t>曹耀丹_</t>
  </si>
  <si>
    <t>新浪微博</t>
    <phoneticPr fontId="4" type="noConversion"/>
  </si>
  <si>
    <t>法定周末可以迟一点施工吗，11月4号早上八点开始几台机器同时作业。11月3号晚还在作业，大家都有工作时间时间！可否能好好合理化？这样持续到年底，直接影响我们的生活起居工作。</t>
  </si>
  <si>
    <t>http://weibo.com/2570322515/FtutM0dfT</t>
  </si>
  <si>
    <t>网友反映成都成华区东郊记忆铁塔厂噪音影响周围居民休息。</t>
    <phoneticPr fontId="4" type="noConversion"/>
  </si>
  <si>
    <t>Calvin丶1</t>
  </si>
  <si>
    <t>今天东郊记忆铁塔厂又是五点，五点，五点，要不要让人睡？你们到底处理的啥子？每天都那么大的噪音，你们不管一管怕是人都要整疯哦？</t>
  </si>
  <si>
    <t>http://weibo.com/5140276007/FttwSxYBF</t>
  </si>
  <si>
    <t>青羊区</t>
    <phoneticPr fontId="4" type="noConversion"/>
  </si>
  <si>
    <t>网友反映成都青羊区通惠门在西郊河里开挖挖机噪音较大。</t>
    <phoneticPr fontId="4" type="noConversion"/>
  </si>
  <si>
    <t>阿钢钢钢钢钢钢钢同学</t>
  </si>
  <si>
    <t>拍板半夜在西郊河里开挖挖机挖到现在还不停让人根本没法睡的领导是死妈还是绝后了？</t>
  </si>
  <si>
    <t>http://weibo.com/1615254265/FtsJeaJdt</t>
  </si>
  <si>
    <t>高新区</t>
    <phoneticPr fontId="4" type="noConversion"/>
  </si>
  <si>
    <t>成都高新区紫荆北路烧烤摊占道经营，油烟排放，影响居民生活。</t>
  </si>
  <si>
    <t>我在此处发牢骚____你呢</t>
  </si>
  <si>
    <r>
      <t>11月3日晚9点过10分左右，高新区紫荆北路的烤羊肉串店占道经营如此严重！至少摆了四五桌！街沿都快被他家占完了！占道经营油烟扰民！！真心希望中央</t>
    </r>
    <r>
      <rPr>
        <sz val="11"/>
        <color rgb="FFE00101"/>
        <rFont val="微软雅黑"/>
        <family val="2"/>
        <charset val="134"/>
      </rPr>
      <t>环保督查</t>
    </r>
    <r>
      <rPr>
        <sz val="11"/>
        <color rgb="FF333333"/>
        <rFont val="微软雅黑"/>
        <family val="2"/>
        <charset val="134"/>
      </rPr>
      <t>再来一次！！</t>
    </r>
  </si>
  <si>
    <t>http://weibo.com/2018307765/FtpPlE3J4</t>
  </si>
  <si>
    <t xml:space="preserve">网友反映三洞古桥公园每天下午高音喇叭卡拉OK严重扰民 </t>
    <phoneticPr fontId="4" type="noConversion"/>
  </si>
  <si>
    <t>匿名网友</t>
    <phoneticPr fontId="4" type="noConversion"/>
  </si>
  <si>
    <t>人民网-地方领导人留言板</t>
    <phoneticPr fontId="4" type="noConversion"/>
  </si>
  <si>
    <t>三洞古桥公园每天下午1点半到5点每天都是高音喇叭在唱歌，严重扰民，上晚班的无法休息，特别是老人已经是神经衰弱了。多次投诉都没有改善。中间只有中央环保督查组时有点改善，督查组走后又和原来一样。管理部门严重失职，是不是没有督查组来了，就不用管理了。这是不是典型的欺上瞒下，不作为。恳请政府能给予解决，还老百姓一个安静的环境。</t>
    <phoneticPr fontId="4" type="noConversion"/>
  </si>
  <si>
    <t>http://liuyan.people.com.cn/threads/content?tid=4815498</t>
    <phoneticPr fontId="4" type="noConversion"/>
  </si>
  <si>
    <t>网友反映兴元绿洲某住户住宅改为商用麻将馆扰民严重</t>
    <phoneticPr fontId="4" type="noConversion"/>
  </si>
  <si>
    <t>匿名网友</t>
    <phoneticPr fontId="4" type="noConversion"/>
  </si>
  <si>
    <t>人民网-地方领导人留言板</t>
    <phoneticPr fontId="4" type="noConversion"/>
  </si>
  <si>
    <t>尊敬的领导：您好！
我是成都市金牛区兴元绿洲3栋2单元3楼的住户，是一名学生，正是应该好好学习，发奋图强的年纪。但由于一楼将小区住宅改为商用麻将馆，并且通宵营业不停歇，喧哗与嘈杂之声严重影响了我的休息与学习，给我的正常学习生活带来了严重的消极影响。物管的不作为以及麻将馆的强硬态度都使我无可奈何，故而只能求助于领导大大，请领导大大能够主持公道，还小区一片清静，学生不胜感激！</t>
    <phoneticPr fontId="4" type="noConversion"/>
  </si>
  <si>
    <t>http://liuyan.people.com.cn/threads/content?tid=4815187</t>
    <phoneticPr fontId="4" type="noConversion"/>
  </si>
  <si>
    <t>网友反映红光镇西郡英华二期住改商扰民</t>
    <phoneticPr fontId="4" type="noConversion"/>
  </si>
  <si>
    <t>尊敬的尹省长记您好，感谢您百忙之中查看来信。我要投诉郫都区红光镇西郡英华二期住改商（麻将馆）扰人。西郡英华二期1栋、9栋1单元这两栋的二楼均存在住改商，并且用来开设麻将馆，白天晚上都是麻将的声音，并且经常是通宵经营，麻将与参与人员的噪声扰人，并且抽烟的烟味严重影响了左邻右里的正常生活，长期生活在吸收二手烟味与麻将噪声中。这给小区很多业主造成了困扰，小区内住改商本来就是不合法的，现在更是开设茶铺，更为非法经营，严重扰民，严重的噪声污染。为此小区业主多次找物管与社区协调都无济于事，在此恳请尹省长责成相关部门严肃查办此事，关闭麻将馆，解决此问题，给小区业主一个舒适的居住环境，谢谢。</t>
    <phoneticPr fontId="4" type="noConversion"/>
  </si>
  <si>
    <t>http://liuyan.people.com.cn/threads/content?tid=4815599</t>
    <phoneticPr fontId="4" type="noConversion"/>
  </si>
  <si>
    <t>周报日期</t>
    <phoneticPr fontId="4" type="noConversion"/>
  </si>
  <si>
    <t>数量</t>
    <phoneticPr fontId="4" type="noConversion"/>
  </si>
  <si>
    <t>垃圾污染</t>
    <phoneticPr fontId="13" type="noConversion"/>
  </si>
  <si>
    <t>扬尘污染</t>
    <phoneticPr fontId="13" type="noConversion"/>
  </si>
  <si>
    <t>https://ly.scol.com.cn/thread?tid=2758988</t>
    <phoneticPr fontId="4" type="noConversion"/>
  </si>
  <si>
    <t>网友反映涌泉共耕社区过路大车扬尘噪音问题严重</t>
    <phoneticPr fontId="4" type="noConversion"/>
  </si>
  <si>
    <t>尊敬的范书记，我们是温江区涌泉共耕社区的居民，今天在这里向您反映，环保期间社区门口基本没有大车通过，老百姓很是欢迎，但是环保一过，砂石车辆越来越多，而且安全噪音之大，并且我们这里是居民小区，大车通过速度之快，而且安全隐患严重，群众深受其害，而且扬尘特别严重，路面灰带特别严重！恳请书记切实本着为人民服务的宗旨跟我们解决问题，万分感谢</t>
    <phoneticPr fontId="4" type="noConversion"/>
  </si>
  <si>
    <t>https://ly.scol.com.cn/thread?tid=2758983</t>
    <phoneticPr fontId="4" type="noConversion"/>
  </si>
  <si>
    <t>我们家住武侯区名苑四期，我们小区都有人反应了，小区对面噪音扰民的事情，领导已经回复，但是直到现在都还是一样，越来越夸张。从早到晚都很大的声音一直不停，星期六、星期天想休息一下也没有办法，小孩的学习成绩也受到严重影响。希望领导帮忙解决一下。我们这是居民小区，不是工业园区，加工厂赚钱我们不管但是不要影响我们的正常生活。请市长及相关领导给我们安静的生活，别无它求，谢谢！如果不是相关领导请不要回复！请相关领导帮忙解决！请市长大人看看无关人员回复得是多么的可笑。</t>
    <phoneticPr fontId="4" type="noConversion"/>
  </si>
  <si>
    <t>网友反映名苑四期附近工厂噪声扰民问题</t>
    <phoneticPr fontId="4" type="noConversion"/>
  </si>
  <si>
    <t>https://ly.scol.com.cn/thread?tid=2758917</t>
    <phoneticPr fontId="4" type="noConversion"/>
  </si>
  <si>
    <t>青白江区凤凰1号旁边，工地昼夜施工，夜间施工噪音扰民，望有关部门能解决一下，谢谢</t>
    <phoneticPr fontId="4" type="noConversion"/>
  </si>
  <si>
    <t>青白江区</t>
  </si>
  <si>
    <t>网友反映凤凰1号附近工地夜间施工噪声扰民问题</t>
    <phoneticPr fontId="4" type="noConversion"/>
  </si>
  <si>
    <t>梓州大道货车、砂石车，每天80码速度奔跑，噪音之大，每天天空都是灰色的没有人管一下么？</t>
    <phoneticPr fontId="4" type="noConversion"/>
  </si>
  <si>
    <t>网友反映梓州大道货车通行噪声扰民问题</t>
    <phoneticPr fontId="4" type="noConversion"/>
  </si>
  <si>
    <t>https://ly.scol.com.cn/thread?tid=2758976</t>
    <phoneticPr fontId="4" type="noConversion"/>
  </si>
  <si>
    <t>双流航空港临港路三段空港晶座小区与弗客城小区及巴黎春天小区之间的道路晚上一直有施工，影响周围小区居民的夜间休息，请有关部门及时处理，这个工程已经持续一年多一直没有完工，不仅仅是施工噪音，封路也非常影响各小区的正常出行，不知是否有关部门监管不到位，另外打投诉电话多次打不通。</t>
    <phoneticPr fontId="4" type="noConversion"/>
  </si>
  <si>
    <t>网友反映航空港临港路三段空港晶座小区道路施工噪声扰民问题</t>
    <phoneticPr fontId="4" type="noConversion"/>
  </si>
  <si>
    <t>https://ly.scol.com.cn/thread?tid=2758968</t>
    <phoneticPr fontId="4" type="noConversion"/>
  </si>
  <si>
    <t>郫都区红瓦街时代花城2期底商开了一家9+酒吧，每晚唱歌，其声音分贝已达到噪音扰民的级别，小区业主多次向物业反映和报警，和平街派出所警察虽然出警但是噪音扰民现象并未得到解决。为何如此高分贝的店铺会开在居民区，目前街道、物业均不回应此事。望人民政府为人民，尽快解决人民的困扰。</t>
    <phoneticPr fontId="4" type="noConversion"/>
  </si>
  <si>
    <t>https://ly.scol.com.cn/thread?tid=2758978</t>
    <phoneticPr fontId="4" type="noConversion"/>
  </si>
  <si>
    <t>网友反映红瓦街时代花城2期9+酒吧噪声扰民问题</t>
    <phoneticPr fontId="4" type="noConversion"/>
  </si>
  <si>
    <t>噪声污染</t>
    <phoneticPr fontId="4" type="noConversion"/>
  </si>
  <si>
    <t>水体污染</t>
    <phoneticPr fontId="4" type="noConversion"/>
  </si>
  <si>
    <t>网友反映兴元绿洲某住户住宅改为商用麻将馆扰民严重</t>
    <phoneticPr fontId="4" type="noConversion"/>
  </si>
  <si>
    <t>匿名网友</t>
    <phoneticPr fontId="4" type="noConversion"/>
  </si>
  <si>
    <t>人民网-地方领导人留言板</t>
    <phoneticPr fontId="4" type="noConversion"/>
  </si>
  <si>
    <t>尊敬的领导：您好！
我是成都市金牛区兴元绿洲3栋2单元3楼的住户，是一名学生，正是应该好好学习，发奋图强的年纪。但由于一楼将小区住宅改为商用麻将馆，并且通宵营业不停歇，喧哗与嘈杂之声严重影响了我的休息与学习，给我的正常学习生活带来了严重的消极影响。物管的不作为以及麻将馆的强硬态度都使我无可奈何，故而只能求助于领导大大，请领导大大能够主持公道，还小区一片清静，学生不胜感激！</t>
    <phoneticPr fontId="4" type="noConversion"/>
  </si>
  <si>
    <t>http://liuyan.people.com.cn/threads/content?tid=4815187</t>
    <phoneticPr fontId="4" type="noConversion"/>
  </si>
  <si>
    <t>网友反映红光镇西郡英华二期住改商扰民</t>
    <phoneticPr fontId="4" type="noConversion"/>
  </si>
  <si>
    <t>尊敬的尹省长记您好，感谢您百忙之中查看来信。我要投诉郫都区红光镇西郡英华二期住改商（麻将馆）扰人。西郡英华二期1栋、9栋1单元这两栋的二楼均存在住改商，并且用来开设麻将馆，白天晚上都是麻将的声音，并且经常是通宵经营，麻将与参与人员的噪声扰人，并且抽烟的烟味严重影响了左邻右里的正常生活，长期生活在吸收二手烟味与麻将噪声中。这给小区很多业主造成了困扰，小区内住改商本来就是不合法的，现在更是开设茶铺，更为非法经营，严重扰民，严重的噪声污染。为此小区业主多次找物管与社区协调都无济于事，在此恳请尹省长责成相关部门严肃查办此事，关闭麻将馆，解决此问题，给小区业主一个舒适的居住环境，谢谢。</t>
    <phoneticPr fontId="4" type="noConversion"/>
  </si>
  <si>
    <t>网友反映人民南路每天晚上十点后都有一股烧塑料的味道</t>
  </si>
  <si>
    <t>jenny韩式半永久私人订制</t>
    <phoneticPr fontId="4" type="noConversion"/>
  </si>
  <si>
    <t>盐市口梨花街，人民南路每天晚上十点后，附近都有很大一股烧塑料的味道，那个时间外面好大烟，不知道附近在干嘛，已经持续几个月了。希望有关部门检查一下，毕竟是成都市中心。@成都环保 ​​​​</t>
    <phoneticPr fontId="4" type="noConversion"/>
  </si>
  <si>
    <t>https://weibo.com/1862864267/FtOPed0kH</t>
    <phoneticPr fontId="4" type="noConversion"/>
  </si>
  <si>
    <t>网友反映双楠小区1区院内改造施工队夜间施工扰民</t>
    <phoneticPr fontId="4" type="noConversion"/>
  </si>
  <si>
    <t>曾新旗</t>
    <phoneticPr fontId="4" type="noConversion"/>
  </si>
  <si>
    <t xml:space="preserve"> @成都服务 @双楠派出所 @双楠街道 @成都环保#噪音扰民#  双楠小区1区院内改造，施工队夜间施工，沙石货车夜间进入小区，噪音非常大，严重影响正常休息，请相关部门管一管。</t>
    <phoneticPr fontId="4" type="noConversion"/>
  </si>
  <si>
    <t>https://weibo.com/2510328930/FtKlGdvMP</t>
    <phoneticPr fontId="4" type="noConversion"/>
  </si>
  <si>
    <t>网友反映涌泉共耕社区门口砂石车辆行驶造成的扬尘污染很严重</t>
    <phoneticPr fontId="4" type="noConversion"/>
  </si>
  <si>
    <t>尊敬的范书记，我们是温江区涌泉共耕社区的居民，今天在这里向您反映，环保期间社区门口基本没有大车通过，老百姓很是欢迎，但是环保一过，砂石车辆越来越多，而且安全噪音之大，并且我们这里是居民小区，大车通过速度之快，而且安全隐患严重，群众深受其害，而且扬尘特别严重，路面灰带特别严重！恳请书记切实本着为人民服务的宗旨跟我们解决问题，万分感谢</t>
    <phoneticPr fontId="4" type="noConversion"/>
  </si>
  <si>
    <t>https://ly.scol.com.cn/thread?tid=2758988&amp;display=1&amp;page=1</t>
    <phoneticPr fontId="4" type="noConversion"/>
  </si>
  <si>
    <t>网友反映武侯区名苑四期对面噪音扰民</t>
    <phoneticPr fontId="4" type="noConversion"/>
  </si>
  <si>
    <t>匿名网友</t>
    <phoneticPr fontId="4" type="noConversion"/>
  </si>
  <si>
    <t>我们家住武侯区名苑四期，我们小区都有人反应了，小区对面噪音扰民的事情，领导已经回复，但是直到现在都还是一样，越来越夸张。从早到晚都很大的声音一直不停，星期六、星期天想休息一下也没有办法，小孩的学习成绩也受到严重影响。希望领导帮忙解决一下。我们这是居民小区，不是工业园区，加工厂赚钱我们不管但是不要影响我们的正常生活。请市长及相关领导给我们安静的生活，别无它求，谢谢！如果不是相关领导请不要回复！请相关领导帮忙解决！请市长大人看看无关人员回复得是多么的可笑。</t>
    <phoneticPr fontId="4" type="noConversion"/>
  </si>
  <si>
    <t>https://ly.scol.com.cn/thread?tid=2758983</t>
    <phoneticPr fontId="4" type="noConversion"/>
  </si>
  <si>
    <t>网友反映青解路银犁冷链市场运渣车随意倾倒建渣</t>
    <phoneticPr fontId="4" type="noConversion"/>
  </si>
  <si>
    <t>DongMeiMa</t>
    <phoneticPr fontId="4" type="noConversion"/>
  </si>
  <si>
    <t>新浪微博</t>
    <phoneticPr fontId="4" type="noConversion"/>
  </si>
  <si>
    <t>这边运渣车乱倒建渣，沿途抛洒。我就想问下还有没有人管的到@成都市政府门户网站 @成都环保局 @成都青白江</t>
    <phoneticPr fontId="4" type="noConversion"/>
  </si>
  <si>
    <t>https://weibo.com/5216157376/FtPCUrV66</t>
    <phoneticPr fontId="4" type="noConversion"/>
  </si>
  <si>
    <t>网友反映锦西幼儿园外放超标高音噪声污染</t>
    <phoneticPr fontId="4" type="noConversion"/>
  </si>
  <si>
    <t>匿名网友</t>
    <phoneticPr fontId="4" type="noConversion"/>
  </si>
  <si>
    <t>人民网-地方领导人留言板</t>
    <phoneticPr fontId="4" type="noConversion"/>
  </si>
  <si>
    <t>锦西幼儿园位于长和路插针式修的临四周小区过近设计修房子时未考量噪音扰民问题，恰恰这个幼儿园又是附近几个幼儿园最爱用高音喇叭的外放噪音扰民严重远高于环境保护部居民区白天不超60db上限很多时间在100-110db</t>
    <phoneticPr fontId="4" type="noConversion"/>
  </si>
  <si>
    <t>http://liuyan.people.com.cn/threads/content?tid=4816352</t>
    <phoneticPr fontId="4" type="noConversion"/>
  </si>
  <si>
    <t>网友反映二仙桥西路5号石油总机械厂住宿区垃圾堆成山</t>
    <phoneticPr fontId="4" type="noConversion"/>
  </si>
  <si>
    <t>成华区二仙桥西路5号石油总机械厂住宿区垃圾堆成山，脏乱无比，无人清运，严重影响小区居民正常生活。请相关街道介入处理</t>
    <phoneticPr fontId="4" type="noConversion"/>
  </si>
  <si>
    <t>http://liuyan.people.com.cn/threads/content?tid=4817176</t>
    <phoneticPr fontId="4" type="noConversion"/>
  </si>
  <si>
    <t>网友反映金座威尼谷的住户长期遭受麻将馆噪音影响</t>
    <phoneticPr fontId="4" type="noConversion"/>
  </si>
  <si>
    <t>我是双流区金座威尼谷的住户。我们小区是6栋1单元底楼有两家麻将馆，每天经营时间都超过夜晚12点，以前小区一到这个时间都非常安静，自从有了这个麻将馆，每晚打麻将的高声喧哗，动静特别的大，我们投诉的原因是1、我们是居民住宅小区，该麻将馆涉嫌住改商。2、该麻将馆无营业执照。3、噪声扰民，很多业主都在我们微信群里反应，并也通过多种渠道进行投诉，至今仍没有解决。我一直是一名恪守国家法律法规的好公民，同样我也因该争取自己权利。建议加大整治力度，对照现行的法律发给给予处理。谢谢。</t>
    <phoneticPr fontId="4" type="noConversion"/>
  </si>
  <si>
    <t>http://liuyan.people.com.cn/threads/content?tid=4816984</t>
    <phoneticPr fontId="4" type="noConversion"/>
  </si>
  <si>
    <t>网友反映金马镇有人随意倾倒建渣</t>
    <phoneticPr fontId="4" type="noConversion"/>
  </si>
  <si>
    <t>肖建33708</t>
    <phoneticPr fontId="4" type="noConversion"/>
  </si>
  <si>
    <t>温江区金马镇污水没治理好，在修沟挖渠。这不是腐败吗？还有建渣倒在断头路上，综合治理没看见！</t>
    <phoneticPr fontId="4" type="noConversion"/>
  </si>
  <si>
    <t>https://weibo.com/5528758507/FtWC6xN6w</t>
    <phoneticPr fontId="4" type="noConversion"/>
  </si>
  <si>
    <t>网友反映中铁产业园有难闻味道刺鼻刺眼</t>
    <phoneticPr fontId="4" type="noConversion"/>
  </si>
  <si>
    <t>夏天里的麦荷的梦</t>
    <phoneticPr fontId="4" type="noConversion"/>
  </si>
  <si>
    <t xml:space="preserve"> @四川环保 难闻的味道今天尤其严重 刺鼻刺眼 坐标中铁产业园 你们有结论了没有 望关注！！@环保部发布 @成都环保</t>
    <phoneticPr fontId="4" type="noConversion"/>
  </si>
  <si>
    <t>https://weibo.com/1300583440/FtX0Uzysn</t>
    <phoneticPr fontId="4" type="noConversion"/>
  </si>
  <si>
    <t>网友反映金房苑的楼下的几家餐厅油烟，噪音扰民</t>
    <phoneticPr fontId="4" type="noConversion"/>
  </si>
  <si>
    <t>人民网-地方领导人留言板</t>
    <phoneticPr fontId="4" type="noConversion"/>
  </si>
  <si>
    <t>尊敬的王书记：
    您好！我们是成都市金牛区金房苑东路的居民，近几年来，在我们金房苑的楼下陆续开了几家餐馆：白克尔资格羊肉串、乐山烧烤三江烤鱼、铁板烧（门牌号是：金房苑东路16号、18号、20号和22号）。这几家店天天的油烟简直熏得我们不敢开窗户，一年四季都只能关窗，而且这些店每天还要营业到凌晨3、4点，有的时候甚至是通宵营业，小工的吆喝声、那些吃东西人的划拳、大声聊天让我们几乎天天不能正常休息，家里老人的血压都高得不行了，身体健康受到严重影响。和他们去协商，可人家根本不理，继续营业着，甚至声音更大了。
    前段时间说是中央环保督查，我们以为他们能收敛点，但是根本没有。我们又听说好象政府有规定说是在居民楼下不能开设这些餐馆，不知道他们是怎么开起来的？有没有营业执照？是否合法？
    最近在这几家餐馆旁边又有一家店在装修了，看样子是要开火锅。我们真的无法再忍受这种天天被油烟熏烤，夜夜被噪音吵得睡不了觉的生活了，恳请书记在百忙之中一定过问一下此事，还我们一个舒适的居住环境吧！谢谢王书记！</t>
    <phoneticPr fontId="4" type="noConversion"/>
  </si>
  <si>
    <t>http://liuyan.people.com.cn/threads/content?tid=4818774</t>
    <phoneticPr fontId="4" type="noConversion"/>
  </si>
  <si>
    <t>网友反映雅和南二路交通噪音扰民</t>
    <phoneticPr fontId="4" type="noConversion"/>
  </si>
  <si>
    <t>尊敬的领导：
    您好！我想投诉一号线二期地铁站终点站广都站，高新区雅和南二路，交通情况一塌糊涂。前期有投诉过，建议过部署自主抓拍电子眼设备从回复上看来是一个未知数。
    1、违法电动三轮车无人管理，我绿灯过街被撞，三轮车驾驶员还一副我活该的架势，不是早上赶着上班......，电动三轮车从早到晚就在广都地铁站B口停着，从来都是无视信号灯，车速比机动车速度还要快！
    2、运渣车，我只想问相关部门为什么剑南大道整治不整治广都地铁站？从晚上8点到次日凌晨4点从来不停歇过，更是无视信号灯，无视周围万千住户的休息，剑南大道做的是人，开运渣车的是人，我们这里的都不是人么？我们就应该承受这些噪音，投诉了多少次了，冠冕堂皇的回复已经不想再听了，请拿出一点实际行动可以么？有关部门请把百姓放在第一位，而不是把利益放在第一位。非得要引起民愤才想起老百姓的苦衷？就像剑南大道一样？有关部门此条路允许运渣车通行，以前运渣车都不走这里现在为什么要走这里，因为没有自助抓拍没有限速，他们就随意超速、闯信号灯、超载，一年了!一年中大多数时间都是凌晨2 3点才睡着，早上7点半起床，作为执法部门可否来感受一下呢？运渣车可以走没关系，那可否像剑南大道一样整治一下，限速，电子眼安装呢？
    谢谢领导，打扰领导了，请领导为民做主</t>
    <phoneticPr fontId="4" type="noConversion"/>
  </si>
  <si>
    <t>http://liuyan.people.com.cn/threads/content?tid=4819466</t>
    <phoneticPr fontId="4" type="noConversion"/>
  </si>
  <si>
    <t>网友反映汇龙路紫霞苑楼下一餐馆随意排放油烟扰民</t>
    <phoneticPr fontId="4" type="noConversion"/>
  </si>
  <si>
    <t>您好：我家住金堂县汇龙路紫霞苑二楼 楼底下一楼开了一家餐馆。因为排放油烟不规范造成我们小区楼上靠马路住户家里全是油烟味， 跟本不敢开窗户给我们的日常生活带来很多的不便。对我们的生活身体健康造成不是。多次提出要求餐馆整改但是任不见成效，同时向金堂环保局举报多次，每次前来都让我们商量自行协商处理。（既然餐馆的油烟无组织排放不能达到国家法律规定排放标准 环保局就有权利有义务给予处理或处罚。为什么我们多次向环保局举报，不给予处理？中央一直说要对环境环保进行处理，为什么地方环保局就这样处理老百姓的投诉？）今晚我妈妈找楼下餐馆，餐馆工作人员言语上对我们生命财产进行威胁。几个月以来环保局一直没给有做出有效处理。我真心希望市委领导能严格要求地方政府部门能自行履行自己的工作态度。希望领导能给予我们处理。谢谢</t>
    <phoneticPr fontId="4" type="noConversion"/>
  </si>
  <si>
    <t>http://liuyan.people.com.cn/threads/content?tid=4818439</t>
    <phoneticPr fontId="4" type="noConversion"/>
  </si>
  <si>
    <t>网友反映希望东路附近空气中有一股化工厂的味道</t>
    <phoneticPr fontId="4" type="noConversion"/>
  </si>
  <si>
    <t>李翔71770</t>
    <phoneticPr fontId="4" type="noConversion"/>
  </si>
  <si>
    <t>11月8号23:28，现在 ，成都新津，希望东路，巴伦西亚小区、龙王渡小区附近好臭，一股化工厂的味道，多次反馈了，唉，没啥希望了，只怪自己当初眼瞎，非要把房买在新津@成都商报 @成都城市管理 @新津城市管理 @新津环保 @新津服务 @水城新津 @四川卫视 @人民日报</t>
    <phoneticPr fontId="4" type="noConversion"/>
  </si>
  <si>
    <t>https://weibo.com/1395690802/Fu2sG9aK5</t>
    <phoneticPr fontId="4" type="noConversion"/>
  </si>
  <si>
    <t>网友反映新园大道的恒大地产在机场高速边上焚烧垃圾</t>
    <phoneticPr fontId="4" type="noConversion"/>
  </si>
  <si>
    <t>宏宇李泽臣</t>
    <phoneticPr fontId="4" type="noConversion"/>
  </si>
  <si>
    <t>新园大道的恒大地产你们在pm2.5已超150的今天居然还敢在机场高速边上焚烧垃圾？还以平均86分呗的噪音夜间施工？@成都建设  @成都环保  你们是不是应该管一管？ ​​​​</t>
    <phoneticPr fontId="4" type="noConversion"/>
  </si>
  <si>
    <t>https://weibo.com/2926824614/Fu1RF1xqS</t>
    <phoneticPr fontId="4" type="noConversion"/>
  </si>
  <si>
    <t>网友反映沙湾老会展中心拆迁导致漫天的尘土</t>
    <phoneticPr fontId="4" type="noConversion"/>
  </si>
  <si>
    <t>失陪了猫打雷</t>
    <phoneticPr fontId="4" type="noConversion"/>
  </si>
  <si>
    <t xml:space="preserve">本来成都最近的空气质量就不怎么好，这样下去能好吗？成都沙湾老会展中心拆迁，虽然地下好几辆降尘车在工作，还不是漫天的尘土，让楼下吃饭的食客如何就餐，让楼上的住户如何生活？而且为什么将楼弄倒，这么大的工程，那么大的动静，施工队会选择晚上？大家心里都清楚@环保部发布 @中国气象 @央视新闻 @成都发布 @成都气象 @看金牛 </t>
    <phoneticPr fontId="4" type="noConversion"/>
  </si>
  <si>
    <t>https://weibo.com/2303125017/Fu1imnvg6</t>
    <phoneticPr fontId="4" type="noConversion"/>
  </si>
  <si>
    <t>网友反映地铁8号线静居寺站夜晚施工扰民</t>
    <phoneticPr fontId="4" type="noConversion"/>
  </si>
  <si>
    <t>何流-pilates</t>
    <phoneticPr fontId="4" type="noConversion"/>
  </si>
  <si>
    <t>仅仅隔了一天。这大半夜的不再是当当当了。是持续不断的发动机嗡嗡嗡嗡嗡的声音。还要不要人休息？本来成都空气就如此糟糕还半夜噪音污染。投诉就一点作用没有吗？@成都地铁建设 回复到是说对的很漂亮。@华西都市报 @成都日报 @成都商报 @成都晚报 @人民日报 @南方都市报</t>
    <phoneticPr fontId="4" type="noConversion"/>
  </si>
  <si>
    <t>https://weibo.com/1675100390/FubUQn1cG</t>
    <phoneticPr fontId="4" type="noConversion"/>
  </si>
  <si>
    <t>网友反映育才竹岛附近工地半夜施工扰民</t>
    <phoneticPr fontId="4" type="noConversion"/>
  </si>
  <si>
    <t xml:space="preserve">熊猫人酱 </t>
    <phoneticPr fontId="4" type="noConversion"/>
  </si>
  <si>
    <t xml:space="preserve"> @成都环保 @成都建设 @成都城市管理 @成都同城会 @成都规划 半夜三更的还在整，遭不住了哦。[泪][泪][泪]</t>
    <phoneticPr fontId="4" type="noConversion"/>
  </si>
  <si>
    <t>https://weibo.com/2351541680/FucgWAwFL</t>
    <phoneticPr fontId="4" type="noConversion"/>
  </si>
  <si>
    <t>网友反映锦绣路段地铁夜晚施工扰民</t>
    <phoneticPr fontId="4" type="noConversion"/>
  </si>
  <si>
    <t>惟一鹿</t>
    <phoneticPr fontId="4" type="noConversion"/>
  </si>
  <si>
    <t xml:space="preserve">您好，我是武侯区锦绣路的居民。我们这里地铁施工每晚持续至凌晨一点四十。早上不到七点开始。严重影响周围居民休息!希望部门能尽快予以处理。谢谢!@成都地铁  @成都服务  @成都华西报  @成都环保局 </t>
    <phoneticPr fontId="4" type="noConversion"/>
  </si>
  <si>
    <t>https://weibo.com/1561652992/FuftLDLrZ</t>
    <phoneticPr fontId="4" type="noConversion"/>
  </si>
  <si>
    <t>网友反映四威北路一烧烤店私改烟道扰民</t>
    <phoneticPr fontId="4" type="noConversion"/>
  </si>
  <si>
    <t>ynyangtao丶辉</t>
    <phoneticPr fontId="4" type="noConversion"/>
  </si>
  <si>
    <t>环保巡视局走后，青羊区四威北路西昌廖师火盆烧烤店把烟道改在小区后面每天5-6点开始烟雾缭绕直到凌晨，家里都是烧烤的油烟味刺鼻难闻@成都城市管理  @成都环保  @成都这点事  @华西都市报  @锦绣青羊  @澎湃新闻  @青羊服务  @成都商报  @央视新闻  。这几天雾霾这么严重家里有老人小孩的有呼吸系统问题的怎么办。向小区居民小组反映无人管……向东坡街道办事处反映说调查看看，调查看看的结果居然是让居民小组成员让烧烤店老板每年提供物品给小区的长住户以此来封口，不愿登记者后果自负[怒]这还来恐吓老百姓。请相关部门作为</t>
    <phoneticPr fontId="4" type="noConversion"/>
  </si>
  <si>
    <t>https://weibo.com/1774592492/Fu8Oiedso</t>
    <phoneticPr fontId="4" type="noConversion"/>
  </si>
  <si>
    <t>网友反映首创万卷山业主长期遭受车城大道噪音污染</t>
    <phoneticPr fontId="4" type="noConversion"/>
  </si>
  <si>
    <t>您好，我是龙泉驿区首创万卷山业主，小区靠近车城大道，路上货车超速通过，并且鸣笛，带来很大的噪音污染和粉尘污染。想请问下车城大道是否对大型车辆有控制呢？这边的业主简直是不堪其扰，并且以后这边规划有幼儿园和小学等，如何给学生们一个安静的环境呢？请问下这边是否有规划呢？谢谢。</t>
    <phoneticPr fontId="4" type="noConversion"/>
  </si>
  <si>
    <t>https://ly.scol.com.cn/thread?tid=2759036&amp;display=1&amp;domainid=13&amp;act=domain&amp;page=1</t>
    <phoneticPr fontId="4" type="noConversion"/>
  </si>
  <si>
    <t>网友反映中冶中央公园在建工地抽水泵噪音扰民</t>
    <phoneticPr fontId="4" type="noConversion"/>
  </si>
  <si>
    <t>成都市郫都区，中冶中央公园在建工地，抽水泵24小时运转，噪音扰民。</t>
    <phoneticPr fontId="4" type="noConversion"/>
  </si>
  <si>
    <t>http://liuyan.people.com.cn/threads/content?tid=4820913</t>
    <phoneticPr fontId="4" type="noConversion"/>
  </si>
  <si>
    <t>网友反映老旧院落改造施工时间太早影响居民休息</t>
    <phoneticPr fontId="4" type="noConversion"/>
  </si>
  <si>
    <t>westtree</t>
    <phoneticPr fontId="4" type="noConversion"/>
  </si>
  <si>
    <t>说是政府主导的老旧院落改造，RM清早八晨7点钟就开始施工了，就在小区里面，乒啊乓的，搭架管的运过来就直接往地上甩，打眼子的冲击钻也开犒。
GZD小区守门的收了钱也就放行了。劳民伤财啊！</t>
    <phoneticPr fontId="4" type="noConversion"/>
  </si>
  <si>
    <t>http://www.xcar.com.cn/bbs/viewthread.php?tid=30645325</t>
    <phoneticPr fontId="4" type="noConversion"/>
  </si>
  <si>
    <t>网友反映川师成龙校区附近夜间空气刺鼻难闻</t>
    <phoneticPr fontId="4" type="noConversion"/>
  </si>
  <si>
    <t>匿名网友</t>
    <phoneticPr fontId="4" type="noConversion"/>
  </si>
  <si>
    <t>人民网-地方领导人留言板</t>
    <phoneticPr fontId="4" type="noConversion"/>
  </si>
  <si>
    <t>尊敬的领导，您好！
针对龙泉驿区川师成龙校区附近的夜间空气质量问题，曾经很多人都反应过，但是至今都未得到有效解决。每天一到晚上9点过，师大社区（万卷山、四季映像、师大现代花园等）就会被刺鼻的臭味给笼罩，有时候晚上还会被臭味刺激醒。这个臭味给周围居民的生活造成了严重影响，怀疑是制药厂或者塑料加工厂之类的废气排放，请相关部门能够彻底清查，严处相关责任单位，还广大居民一片干净的呼吸空间。
请不要一个简单的回复就关闭这个求助信息，企业、社会的发展，不能以损害广大群众身体健康、污染环境为代价。
非常感谢，希望可以看见相关职能部门的有效行动！</t>
    <phoneticPr fontId="4" type="noConversion"/>
  </si>
  <si>
    <t>http://liuyan.people.com.cn/threads/content?tid=4822759</t>
    <phoneticPr fontId="4" type="noConversion"/>
  </si>
  <si>
    <t>网友反映保利百合花园小区凌晨有垃圾清运车在作业，噪音严重扰民</t>
    <phoneticPr fontId="4" type="noConversion"/>
  </si>
  <si>
    <t xml:space="preserve">我叫郭小鑫 </t>
    <phoneticPr fontId="4" type="noConversion"/>
  </si>
  <si>
    <t>新浪微博</t>
    <phoneticPr fontId="4" type="noConversion"/>
  </si>
  <si>
    <t xml:space="preserve"> @成都高新 @成都头条 @成都全接触 现在是凌晨三点，每当凌晨两点半左右，位于高新区富华北路357号保利百合花园小区内的垃圾场就会有垃圾清运车在作业，噪音严重扰民，在家测的分贝数达85以上，持续半小时左右，从夏天一直到现在，我曾打过高新城管局的电话进行举报，从最初的环保督查组在成都不便白天清理，到现在的白天清运垃圾会产生异味，这样的答复你觉得我会信吗，有次打过电话来了2名城管人员，和清运垃圾的人交谈了几分钟就开车走了，并没有制止。凌晨2点多因为噪音吵醒，这种睡眠质量能好吗，还影响了第二天的工作，打过12345还是转派给高新城管，最终还是不能彻底解决，陷入了死循环。希望相关部门能够处理好这件事情，难道我要给罗市长写封信才会有人重视吗，不要让我绝望！评论附垃圾清运车牌号！</t>
    <phoneticPr fontId="4" type="noConversion"/>
  </si>
  <si>
    <t>https://weibo.com/2298326932/FuwlV4GZX?type=comment</t>
    <phoneticPr fontId="4" type="noConversion"/>
  </si>
  <si>
    <t>网友反映川师成龙校区附近的夜间空气质量问题长期得不到解决</t>
    <phoneticPr fontId="4" type="noConversion"/>
  </si>
  <si>
    <t>网友反映地铁6号线一期牛王庙站工地夜间凌晨施工噪音污染</t>
    <phoneticPr fontId="4" type="noConversion"/>
  </si>
  <si>
    <t>你好，我是住在一环路东五段89号院的一名普通市民，地铁6号线一期牛王庙站工地夜间凌晨还在昼夜施工，已经严重影响到了我们的生活作息时间，严重扰民，上述一切属实，请有关部门调查</t>
  </si>
  <si>
    <t>https://ly.scol.com.cn/thread?tid=2759049</t>
  </si>
  <si>
    <t>网友反映温江区丽江苑小区内无证经营商户长时间排放油烟、开启大功率通风系统，噪音、废气、油烟扰民</t>
    <phoneticPr fontId="4" type="noConversion"/>
  </si>
  <si>
    <t>领导您好！感谢在百忙之中阅读来信。
我是成都温江区一名生活了十年的普通居民，很喜欢温江这座美丽如画的小城。但最近生活的平静和谐被打破，缘于某不良商家入驻了我所在的小区。
我所在的温江区滨江路北段60号丽江苑小区，其1、2楼是商铺，3楼以上是住家户。目前2楼入住了一家名为“XX酒窖”的商户，该商户违法将2、3楼打通，在楼房承重墙上打孔，并擅自在3楼私建阳光房，侵犯其他业主相邻权；除了私搭乱建的行为，该商户还涉嫌无证经营，其经营范围只有预包装食品零售，却在2、3楼开展餐饮经营（其中3楼为居民住宅用房）；在其经营过程中，长时间排放油烟、开启大功率通风系统，噪音、废气、油烟扰民，影响小区居民休息和生活健康；此外，该商户存储有大量酒类，并将2、3楼所有窗户封起，仅在2楼留有不到1米宽的出口，也未配备相关消防设施，存在安全隐患。
该商家存在私搭乱建、非法经营、安全隐患、扰民不断等种种问题，在本小区产生了恶劣影响，恳请政府部门帮助解决前述问题，为本小区居民还一个健康、安全、美丽的环境！谢谢！</t>
    <phoneticPr fontId="4" type="noConversion"/>
  </si>
  <si>
    <t>http://liuyan.people.com.cn/threads/content?tid=4824245</t>
    <phoneticPr fontId="4" type="noConversion"/>
  </si>
  <si>
    <t>网友反映宏济中路与宏济巷路口露天烤羊肉串问题</t>
    <phoneticPr fontId="4" type="noConversion"/>
  </si>
  <si>
    <t>大长的尔海</t>
    <phoneticPr fontId="4" type="noConversion"/>
  </si>
  <si>
    <t>连续几年占道烤肉，一个街口都烟熏火燎，给城管等都反映过，就因为摊主是W族就无解的。夏天为PM2.5关了多少店铺，网上有人说连奶茶店都被责令安装烟处理设备才能营业，唉，真是污染厉害的冬天，为什么环保部不来督办了呢？@成都发布 |成都·福粥府中餐厅</t>
    <phoneticPr fontId="4" type="noConversion"/>
  </si>
  <si>
    <t>http://weibo.com/1401848142/FuCfa2Gt5</t>
    <phoneticPr fontId="4" type="noConversion"/>
  </si>
  <si>
    <t>网友反映府青路二段协信中心商铺负一楼的“壹号咖啡啤酒吧”噪声问题</t>
    <phoneticPr fontId="4" type="noConversion"/>
  </si>
  <si>
    <t>匿名网友</t>
    <phoneticPr fontId="4" type="noConversion"/>
  </si>
  <si>
    <t>尊敬的王书记，您好！ 我要投诉成都市成华区府青路二段协信中心商铺负一楼的“壹号咖啡啤酒吧”。该酒吧紧邻居民生活区，经常在夜间露天营业，噪音扰民严重。前段时间经投诉后，其扰民行为一段时间内有了明显好转。然而好景不长，11月以来，商家又继续开始夜间噪音扰民，要么是在室外露天喝酒喧哗打闹，要么就是夜间10点后玩弄打击乐器，制造出巨大的噪音，严重影响小区居民的正常休息。对于这种屡教不改的商户，我们实在是无能为力。恳请书记为市民做主，制止其夜间室外露天营业扰民，还居民一个正常的休息环境，谢谢！</t>
    <phoneticPr fontId="4" type="noConversion"/>
  </si>
  <si>
    <t>http://liuyan.people.com.cn/threads/content?tid=4824749</t>
    <phoneticPr fontId="4" type="noConversion"/>
  </si>
  <si>
    <t>网友反映西御河沿街拆迁工地扬尘问题</t>
    <phoneticPr fontId="4" type="noConversion"/>
  </si>
  <si>
    <t>微胖的福福</t>
    <phoneticPr fontId="4" type="noConversion"/>
  </si>
  <si>
    <t>新浪微博</t>
    <phoneticPr fontId="4" type="noConversion"/>
  </si>
  <si>
    <t>星期六的下午，那么美好的天气，正在旁边茶铺子喝茶晒太阳。nmb以为世界末日来了的…那么大的扬尘，吐的口水都是黄的，旁边就是派出所…环保检查的时候不拆呀[二哈]@成都市扬尘治理 @成都第四城 微胖的福福... ​</t>
    <phoneticPr fontId="4" type="noConversion"/>
  </si>
  <si>
    <t>http://weibo.com/1865180225/FuBeVux6B</t>
    <phoneticPr fontId="4" type="noConversion"/>
  </si>
  <si>
    <t>网友反映合作路89号26栋3楼密码酒吧噪声问题</t>
    <phoneticPr fontId="4" type="noConversion"/>
  </si>
  <si>
    <t>成都市高新西区合作路89号26栋3楼密码酒吧，整个酒吧里里外外从墙面到玻璃到装修没有做过任何的隔音处理，一家慢摇吧，从下午7.8点就开始轰炸，到凌晨两点严重影响周边餐饮商家经营，影响社区居民生活环境，一直到凌晨两三点，希望有关部门管理一下，餐饮排污一直备受关注，噪音污染同样重要！求有关部门能帮助我们！物业管理说！他们不管噪音问题！</t>
    <phoneticPr fontId="4" type="noConversion"/>
  </si>
  <si>
    <t>http://liuyan.people.com.cn/threads/content?tid=4825149</t>
    <phoneticPr fontId="4" type="noConversion"/>
  </si>
  <si>
    <t>双流区</t>
    <phoneticPr fontId="4" type="noConversion"/>
  </si>
  <si>
    <t>网友反映西航港截取附近工厂大量冒白烟问题</t>
    <phoneticPr fontId="4" type="noConversion"/>
  </si>
  <si>
    <t>一朝九品</t>
    <phoneticPr fontId="4" type="noConversion"/>
  </si>
  <si>
    <t>这个啥工厂？@央视新闻  @成都环保  @四川电视台新闻现场 2成都·西航港街区 ​​​​</t>
    <phoneticPr fontId="4" type="noConversion"/>
  </si>
  <si>
    <t>https://weibo.com/3278419352/FuJl85VgF</t>
    <phoneticPr fontId="4" type="noConversion"/>
  </si>
  <si>
    <t>网友反映花源镇串头村二组出林口有非法加工厂气味刺鼻</t>
    <phoneticPr fontId="4" type="noConversion"/>
  </si>
  <si>
    <t>匿名网友</t>
    <phoneticPr fontId="4" type="noConversion"/>
  </si>
  <si>
    <t>领导好，我举报新津县花源镇串头村二组花陈路方向出林口，良田里有违章搭建的厂房，里面不知在加工什么东西，一到晚上，味道刺鼻，弥漫整个二组、三组村庄以及邻村七大队。尤以晚上特别突出！危害村民身体健康，望领导严查，还村民健康生活环境！</t>
    <phoneticPr fontId="4" type="noConversion"/>
  </si>
  <si>
    <t>网友反映成温邛高速大邑出口附近工厂冒白烟问题</t>
    <phoneticPr fontId="4" type="noConversion"/>
  </si>
  <si>
    <t>ST成都割肉王</t>
    <phoneticPr fontId="4" type="noConversion"/>
  </si>
  <si>
    <t>新浪微博</t>
    <phoneticPr fontId="4" type="noConversion"/>
  </si>
  <si>
    <t>大邑县某烟囱@成都环保 ​</t>
    <phoneticPr fontId="4" type="noConversion"/>
  </si>
  <si>
    <t>http://weibo.com/2054262077/FuJ23fOXo</t>
    <phoneticPr fontId="4" type="noConversion"/>
  </si>
  <si>
    <t>网友反映大兴镇水口村九组一条小河严重污染</t>
    <phoneticPr fontId="4" type="noConversion"/>
  </si>
  <si>
    <t>人民网-地方领导人留言板</t>
    <phoneticPr fontId="4" type="noConversion"/>
  </si>
  <si>
    <t>我是四川省蒲江县大兴镇水口村九组村民，我向你反映的是本组道路和水污染问题。我组有一条连接外乡的道路损坏严重，有一座桥是上世纪六十年代初修建的，现桥身已变形。桥和路多处存在安全隐患，至使这里农产品卖出难或降价销售，直接影响该处居民的出行和生命安全。其次是流经本组的一条小河严重污染问题。记得前些年鱼虾满河，我组大部人都在小河中取水食用。而现在小河中全是黑水，鱼虾全部死光，臭气漫天，连井水都被污染。直接影响两岸万余人的身体健康。所以我问问有没有解决的办法。</t>
    <phoneticPr fontId="4" type="noConversion"/>
  </si>
  <si>
    <t>http://liuyan.people.com.cn/threads/content?tid=4826575</t>
    <phoneticPr fontId="4" type="noConversion"/>
  </si>
  <si>
    <t>网友反映少城路17号建材宾馆二楼夜总会卡拉OK深夜噪音扰民</t>
    <phoneticPr fontId="4" type="noConversion"/>
  </si>
  <si>
    <t>尊敬的范书记您好！
前期中央环保组巡查四川时我进行过一次举报，青羊区少城路17号建材宾馆二楼夜总会卡拉OK深夜噪音扰民问题，当时反应后有关部门让该卡拉OK停止了一段时间。目前，中央环保组走后该OK厅重新开业，有关部门不但没有督促其对扰民问题进行整改，该场所反而变本加厉扰民，几乎每晚高音卡拉OK歌声凌晨三点都不停歇，试问如此整改是怎么履职的？
前次反应的该夜总会卡拉OK厅，面对小区这边，仅用碳灰砖封堵窗户，不粉刷也不做好隔音，既影响观瞻也影响小区居民正常休息（几乎每晚都唱到凌晨2，3点以后），如果仅仅关停一段时间应付检查而不把群众呼声放在心上，那我们的政府部门还有什么信誉而言。希望范书记过问一下，因为我们前次向罗市长的反应都是如此效果，给其他人反应还有效果吗？真要在中央环保组回头看时反应才有效吗？</t>
    <phoneticPr fontId="4" type="noConversion"/>
  </si>
  <si>
    <t>http://liuyan.people.com.cn/threads/content?tid=4825914</t>
    <phoneticPr fontId="4" type="noConversion"/>
  </si>
  <si>
    <t>网友反映半边桥南街脏乱差</t>
    <phoneticPr fontId="4" type="noConversion"/>
  </si>
  <si>
    <t>尊敬的范锐平书记：
    我们是成都半边桥南街35号的居民。半边桥南街地处市中心，距天府广场不足1000米，紧邻人民公园，但是长期以来以脏乱差而闻名。1、这条街路面质量极差，且排水不畅，一遇下雨泥泞不堪，2、由于此处是菜市场，这条街从早上6点多开始到晚上7点多，被商贩们停的汽车塞满，经常连行人都只能侧身才能通行，更为严重的是，如果发生火灾或者有垂危病人，救火车和救护车都无法通行，3、街道上垃圾遍地，商贩将烂菜叶烂水果直接扔在街上，在成都没有见到有如此肮脏的街道，更何况是城市中心。
    此处紧邻人民公园，经常看见有外国游客好奇拍照，如此脏乱差实在给美丽的蓉城带来极大的负面影响。</t>
    <phoneticPr fontId="4" type="noConversion"/>
  </si>
  <si>
    <t>http://liuyan.people.com.cn/threads/content?tid=4826565</t>
    <phoneticPr fontId="4" type="noConversion"/>
  </si>
  <si>
    <t>网友反映福田养殖有限有限公司（养鸡场）空气环境污染严重</t>
    <phoneticPr fontId="4" type="noConversion"/>
  </si>
  <si>
    <t>成都市崇州市铧头村六组福田养殖有限有限公司（养鸡场）空气环境污染严重，周边老百姓只要在养鸡场下风方向的，简直臭的人发吐，以致晚上都不敢打开门通风，冬天都这么臭，试问夏天就更无法忍受了！即使这样的养殖场手续齐全，还是要请问审查部门是怎样通过这样的养殖场建设的，搞得周边老百姓天天生活在这样的污浊空气中！不要来不来就以已经木已成舟为由，不把老百姓身体健康放在心上！如果领导有时间，可以在这里来体会一天，就知道这养鸡场周边的气味是什么概念了！请领导解决周边老百姓的困扰，严查这类似的污染企业，谢谢</t>
    <phoneticPr fontId="4" type="noConversion"/>
  </si>
  <si>
    <t>http://liuyan.people.com.cn/threads/content?tid=4826573</t>
    <phoneticPr fontId="4" type="noConversion"/>
  </si>
  <si>
    <t>网友反映名苑四期对面市场噪音扰民</t>
    <phoneticPr fontId="4" type="noConversion"/>
  </si>
  <si>
    <t>谢谢！领导对我们武侯区名苑四期居民投诉对面市场的扰民事件的高度重视，不过噪音还是相当严重，我们这是居民小区不是工业园区。你说留电话我们不敢留，既然我们都给你提供了地址，就请相关领导帮忙解决，这个这么大难度的噪音事件。只要领导重视，又知道地址就看能不能帮我们平民百姓做主！</t>
    <phoneticPr fontId="4" type="noConversion"/>
  </si>
  <si>
    <t>https://ly.scol.com.cn/thread?tid=2759073&amp;display=1&amp;domainid=13&amp;act=domain&amp;page=1</t>
    <phoneticPr fontId="4" type="noConversion"/>
  </si>
  <si>
    <t>网友反映机场路近都段高架桥夜晚噪音扰民</t>
    <phoneticPr fontId="4" type="noConversion"/>
  </si>
  <si>
    <t>从盐道街外语学校到常乐小区的机场高架桥的噪音太恼火了，晚上关好门窗汽车开过的声音还有。石羊那边在多年前都安装了隔音栏，我们这里有考虑安装吗？希望能解决这个噪音问题。谢谢！</t>
    <phoneticPr fontId="4" type="noConversion"/>
  </si>
  <si>
    <t>https://ly.scol.com.cn/thread?tid=2759081&amp;display=1&amp;domainid=13&amp;act=domain&amp;page=1</t>
    <phoneticPr fontId="4" type="noConversion"/>
  </si>
  <si>
    <t>网友反映光华大道的绿地蔡桥工地凌晨施工扰民</t>
    <phoneticPr fontId="4" type="noConversion"/>
  </si>
  <si>
    <t>龙先生</t>
    <phoneticPr fontId="4" type="noConversion"/>
  </si>
  <si>
    <t>成都网络理政</t>
    <phoneticPr fontId="4" type="noConversion"/>
  </si>
  <si>
    <t>位于光华大道的绿地蔡桥工地几乎天天夜间，凌晨噪音施工，之前投诉过，咋们城管们没有回应，今天再次投诉，还是那句话，如果没有改变，我会一直投诉，而且还要投诉城管不作为。</t>
    <phoneticPr fontId="4" type="noConversion"/>
  </si>
  <si>
    <t>http://12345.chengdu.gov.cn/searchMailDeal?mailID=307285&amp;class=210&amp;WorkFPkId=232988</t>
    <phoneticPr fontId="4" type="noConversion"/>
  </si>
  <si>
    <t>人民网-地方领导人留言板</t>
    <phoneticPr fontId="4" type="noConversion"/>
  </si>
  <si>
    <t>尊敬的领导，您好！
针对龙泉驿区川师成龙校区附近的夜间空气质量问题，曾经很多人都反应过，但是至今都未得到有效解决。每天一到晚上9点过，师大社区（万卷山、四季映像、师大现代花园等）就会被刺鼻的臭味给笼罩，有时候晚上还会被臭味刺激醒。这个臭味给周围居民的生活造成了严重影响，怀疑是制药厂或者塑料加工厂之类的废气排放，请相关部门能够彻底清查，严处相关责任单位，还广大居民一片干净的呼吸空间。
请不要一个简单的回复就关闭这个求助信息，企业、社会的发展，不能以损害广大群众身体健康、污染环境为代价。
非常感谢，希望可以看见相关职能部门的有效行动！</t>
    <phoneticPr fontId="4" type="noConversion"/>
  </si>
  <si>
    <t>字数</t>
    <phoneticPr fontId="4" type="noConversion"/>
  </si>
  <si>
    <t>城郊分类</t>
    <phoneticPr fontId="4" type="noConversion"/>
  </si>
  <si>
    <t>中心城区</t>
    <phoneticPr fontId="4" type="noConversion"/>
  </si>
  <si>
    <t>郊区新城</t>
    <phoneticPr fontId="4" type="noConversion"/>
  </si>
  <si>
    <t>城郊</t>
    <phoneticPr fontId="4" type="noConversion"/>
  </si>
  <si>
    <t>网友反映大兴镇水口村九组一条小河严重污染</t>
    <phoneticPr fontId="4" type="noConversion"/>
  </si>
  <si>
    <t>网友反映福田养殖有限有限公司（养鸡场）空气环境污染严重</t>
    <phoneticPr fontId="4" type="noConversion"/>
  </si>
  <si>
    <t>匿名网友</t>
    <phoneticPr fontId="4" type="noConversion"/>
  </si>
  <si>
    <t>人民网-地方领导人留言板</t>
    <phoneticPr fontId="4" type="noConversion"/>
  </si>
  <si>
    <t>成都市崇州市铧头村六组福田养殖有限有限公司（养鸡场）空气环境污染严重，周边老百姓只要在养鸡场下风方向的，简直臭的人发吐，以致晚上都不敢打开门通风，冬天都这么臭，试问夏天就更无法忍受了！即使这样的养殖场手续齐全，还是要请问审查部门是怎样通过这样的养殖场建设的，搞得周边老百姓天天生活在这样的污浊空气中！不要来不来就以已经木已成舟为由，不把老百姓身体健康放在心上！如果领导有时间，可以在这里来体会一天，就知道这养鸡场周边的气味是什么概念了！请领导解决周边老百姓的困扰，严查这类似的污染企业，谢谢</t>
    <phoneticPr fontId="4" type="noConversion"/>
  </si>
  <si>
    <t>http://liuyan.people.com.cn/threads/content?tid=4826573</t>
    <phoneticPr fontId="4" type="noConversion"/>
  </si>
  <si>
    <t>网友反映名苑四期对面市场噪音扰民</t>
    <phoneticPr fontId="4" type="noConversion"/>
  </si>
  <si>
    <t>谢谢！领导对我们武侯区名苑四期居民投诉对面市场的扰民事件的高度重视，不过噪音还是相当严重，我们这是居民小区不是工业园区。你说留电话我们不敢留，既然我们都给你提供了地址，就请相关领导帮忙解决，这个这么大难度的噪音事件。只要领导重视，又知道地址就看能不能帮我们平民百姓做主！</t>
    <phoneticPr fontId="4" type="noConversion"/>
  </si>
  <si>
    <t>https://ly.scol.com.cn/thread?tid=2759073&amp;display=1&amp;domainid=13&amp;act=domain&amp;page=1</t>
    <phoneticPr fontId="4" type="noConversion"/>
  </si>
  <si>
    <t>网友反映机场路近都段高架桥夜晚噪音扰民</t>
    <phoneticPr fontId="4" type="noConversion"/>
  </si>
  <si>
    <t>网友反映光华大道的绿地蔡桥工地凌晨施工扰民</t>
    <phoneticPr fontId="4" type="noConversion"/>
  </si>
  <si>
    <t>龙先生</t>
    <phoneticPr fontId="4" type="noConversion"/>
  </si>
  <si>
    <t>成都网络理政</t>
    <phoneticPr fontId="4" type="noConversion"/>
  </si>
  <si>
    <t>位于光华大道的绿地蔡桥工地几乎天天夜间，凌晨噪音施工，之前投诉过，咋们城管们没有回应，今天再次投诉，还是那句话，如果没有改变，我会一直投诉，而且还要投诉城管不作为。</t>
    <phoneticPr fontId="4" type="noConversion"/>
  </si>
  <si>
    <t>http://12345.chengdu.gov.cn/searchMailDeal?mailID=307285&amp;class=210&amp;WorkFPkId=232988</t>
    <phoneticPr fontId="4" type="noConversion"/>
  </si>
  <si>
    <t>网友反映建设南一路地铁凌晨施工扰民</t>
    <phoneticPr fontId="4" type="noConversion"/>
  </si>
  <si>
    <t>三步狼乐园</t>
    <phoneticPr fontId="4" type="noConversion"/>
  </si>
  <si>
    <t>新浪微博</t>
    <phoneticPr fontId="4" type="noConversion"/>
  </si>
  <si>
    <t>#噪音扰民# 自从地铁6号线修建以来，半夜三更时有要命噪音扰民，我们建设南一路的民众，一忍再忍，忍无可忍！今日凌晨一两点钟，切割地面、金属碰击之撕心裂肺的要命噪音不间断地扰民至四五点钟，这还要不要人睡觉，要不要人活命了？成都市人民政府、成都市环保局管还是不管！？@成都市人民政府 @成都市环保局</t>
    <phoneticPr fontId="4" type="noConversion"/>
  </si>
  <si>
    <t>https://weibo.com/1895104137/FuSiZ7aoO</t>
    <phoneticPr fontId="4" type="noConversion"/>
  </si>
  <si>
    <t>网友反映锦江乡附近有工厂排放浓烟</t>
    <phoneticPr fontId="4" type="noConversion"/>
  </si>
  <si>
    <t>神酒剑仙</t>
    <phoneticPr fontId="4" type="noConversion"/>
  </si>
  <si>
    <t xml:space="preserve">顺手拍@崇州环保 @崇州那些事儿 </t>
    <phoneticPr fontId="4" type="noConversion"/>
  </si>
  <si>
    <t>https://weibo.com/1673477222/FuRmjz0tB</t>
    <phoneticPr fontId="4" type="noConversion"/>
  </si>
  <si>
    <t>网友反映草堂北支路修路噪音扰民</t>
    <phoneticPr fontId="4" type="noConversion"/>
  </si>
  <si>
    <t>95L7</t>
    <phoneticPr fontId="4" type="noConversion"/>
  </si>
  <si>
    <t>修路噪音扰民求管下@成都环保 @CDTV新闻中心 @成都全接触 草堂北支路，都把电瓶车震ang咯，以为地震差点跑了</t>
    <phoneticPr fontId="4" type="noConversion"/>
  </si>
  <si>
    <t>https://weibo.com/3194961435/FuOep9TFw</t>
    <phoneticPr fontId="4" type="noConversion"/>
  </si>
  <si>
    <t>网友反映江安立交附近成都九江环保发电长大量冒白烟</t>
    <phoneticPr fontId="4" type="noConversion"/>
  </si>
  <si>
    <t>白开水living</t>
    <phoneticPr fontId="4" type="noConversion"/>
  </si>
  <si>
    <t>绕城上面这个，成都能雾霾不大@成都气象 ​​​​</t>
    <phoneticPr fontId="4" type="noConversion"/>
  </si>
  <si>
    <t>https://weibo.com/2423833535/FuR8unItQ</t>
    <phoneticPr fontId="4" type="noConversion"/>
  </si>
  <si>
    <t>网友反映金马镇新春社区12组316号洗涤厂污染严重</t>
    <phoneticPr fontId="4" type="noConversion"/>
  </si>
  <si>
    <t>成都环保斗士</t>
    <phoneticPr fontId="4" type="noConversion"/>
  </si>
  <si>
    <t>天涯社区</t>
    <phoneticPr fontId="4" type="noConversion"/>
  </si>
  <si>
    <t>该厂位于温江区金马镇新春社区12组316号成都他她洗涤服务有限公司。
　　1、该厂房存在违章搭建，无任何合法证照，无任何环保设施，属于三无企业，恳请有关部门实施关停。
　　2、该厂私自增加台布洗涤车间2000多平方米，未批先建，无任何环保设施，理应罚款停工，恳请有关部门查处。
　　3、该厂每天洗涤布草、台布、毛巾的100多吨污水，没有经过任何环保处理，直接排放，臭气熏天，恳请环保局查处。
　　4、该厂每天烘干台布、毛巾产生的废气，没有任何除尘设备过滤，毛发、塑料袋漫天飞舞，严重污染空气，恳请环保局查处。
　　5、该厂每天私自盗采100多吨地下水，属于违法行为，恳请水务局查处。
　　6、该厂锅炉没有任何证件，长期排放黑烟，恳请环保局查处。
　　温江区环保局官员包庇该厂，睁眼说瞎话，居然说没有新建车间，所有环保设备齐全；盗采地下水不属于他们管。</t>
    <phoneticPr fontId="4" type="noConversion"/>
  </si>
  <si>
    <t>http://bbs.tianya.cn/post-travel-823042-1.shtml</t>
    <phoneticPr fontId="4" type="noConversion"/>
  </si>
  <si>
    <t>网友反映西马棚街凌晨施工扰民</t>
    <phoneticPr fontId="4" type="noConversion"/>
  </si>
  <si>
    <t>初见987654321</t>
    <phoneticPr fontId="4" type="noConversion"/>
  </si>
  <si>
    <t>职能部门都是吃干饭嘛？西马棚街12点开始施工，打12345.12319数次都没人来处理@成都市政府 @成都市环保局 @青羊区环保局 @曹诗鱼 青羊区环保局 ​​​​</t>
    <phoneticPr fontId="4" type="noConversion"/>
  </si>
  <si>
    <t>https://weibo.com/6023439909/FuYpinjI1</t>
    <phoneticPr fontId="4" type="noConversion"/>
  </si>
  <si>
    <t>网友反映中铁国际城晚上能闻到刺鼻的焚烧物气味</t>
    <phoneticPr fontId="4" type="noConversion"/>
  </si>
  <si>
    <t>我叫王富贵123</t>
    <phoneticPr fontId="4" type="noConversion"/>
  </si>
  <si>
    <t>龙泉大面，中铁国际城，到了晚上12点左右就能够闻到刺鼻的焚烧物气味，严重的空气污染，希望能得到回复@龙泉驿大面 @天府龙泉 @成都环保</t>
    <phoneticPr fontId="4" type="noConversion"/>
  </si>
  <si>
    <t>https://weibo.com/6232574677/FuXHwyJPV</t>
    <phoneticPr fontId="4" type="noConversion"/>
  </si>
  <si>
    <t>网友反映沙西公路安靖段扬尘污染严重</t>
    <phoneticPr fontId="4" type="noConversion"/>
  </si>
  <si>
    <t>整人之心不可有防人之心不可无</t>
    <phoneticPr fontId="4" type="noConversion"/>
  </si>
  <si>
    <t>公路最烂开最堵污染环境的源头在哪里，在这里[伤心]
         中国扬尘最大公路最烂的地扯四川……四川扬尘污染严重公路最烂的地址成都市，成都公路最烂扬尘污染严重的地扯，郫都区沙西公路烂烂烂安靖段绕城高速公路的足下，犀浦镇石亭村…段。此路应该是中国公路最烂，最烂的的一段公路……每天约数千辆车次运渣车经过此路段，特别晚上，车上的掉下来的泥土渣约上数千公斤，撒在公路上，行人无接受此路扬尘，交通局及城管局长可以在此路段站上20分钟可能会休克而退……求求政府主管部门负责人来此路段走一下，望你们少打1小时麻将，你们来了解一下百姓反应的问题是否真实存在……求求你们了……别坐在办公室不办公</t>
    <phoneticPr fontId="4" type="noConversion"/>
  </si>
  <si>
    <t>https://weibo.com/5696284590/FuWvjb2Jc</t>
    <phoneticPr fontId="4" type="noConversion"/>
  </si>
  <si>
    <t>网友反映喜树街668号锦江城市花园2期对面工地夜晚施工扰民</t>
    <phoneticPr fontId="4" type="noConversion"/>
  </si>
  <si>
    <t>吾爱好儿</t>
    <phoneticPr fontId="4" type="noConversion"/>
  </si>
  <si>
    <t xml:space="preserve"> @成都环保 锦江区喜树街668号锦江城市花园2期对面那个工地，天天晚上都是噪音施工，已经不是一两天的事了。这还让不让人休息的？</t>
    <phoneticPr fontId="4" type="noConversion"/>
  </si>
  <si>
    <t>https://weibo.com/3721946134/FuWrGyJfE</t>
    <phoneticPr fontId="4" type="noConversion"/>
  </si>
  <si>
    <t>网友反映保利紫薇花语外面车城西三路段大车噪音污染严重</t>
    <phoneticPr fontId="4" type="noConversion"/>
  </si>
  <si>
    <t>无公害智物</t>
    <phoneticPr fontId="4" type="noConversion"/>
  </si>
  <si>
    <t xml:space="preserve">龙泉大面附近保利紫薇花语外面那条路车城西三路段，每天都是大卡车白天黑夜轰轰轰，还大声鸣笛有时候长达1分钟，住20多楼，还是隔音玻璃都听得清清楚楚，灰尘就不说了，晚上声音那么大严重影响睡眠，不是在讲环保，这个算不算噪音污染，有没部门管理，住宅区严重噪音灰尘@龙泉驿大面 @成都环保 @龙泉驿城市管理 </t>
    <phoneticPr fontId="4" type="noConversion"/>
  </si>
  <si>
    <t>https://weibo.com/1646196043/FuVcFpvmf</t>
    <phoneticPr fontId="4" type="noConversion"/>
  </si>
  <si>
    <t>网友反映九眼桥阳光外滩2期一KTV深夜歌声扰民</t>
    <phoneticPr fontId="4" type="noConversion"/>
  </si>
  <si>
    <t>匿名网友</t>
    <phoneticPr fontId="4" type="noConversion"/>
  </si>
  <si>
    <t>人民网-地方领导人留言板</t>
    <phoneticPr fontId="4" type="noConversion"/>
  </si>
  <si>
    <t>王书记：您好！我是成都市锦江区九眼桥阳光外滩2期的住户。在小区河对面（府南河）有一个KTV深夜歌声震天响，还有重重的低音炮，不知是露天歌厅还是什么，几乎每天还有流浪歌手在桥上弹吉他唱歌嗨翻天，住在楼上的我们可以听得清清楚楚，无奈我们在河的对面晚上都只有紧闭窗户，歌声不停我们根本无法入睡，常常要到深夜2、3点，歌声响彻整个河两岸，家中老人苦不堪言，有时候直到他们消停下来，我们才能睡觉，小区好多民众都深感烦恼，我们把家安在这里没想到天天要面对噪音的烦恼，严重影响我们的身心健康。您能不能帮我们解决这个噪音的问题？我们再次深深感谢！</t>
    <phoneticPr fontId="4" type="noConversion"/>
  </si>
  <si>
    <t>http://liuyan.people.com.cn/threads/content?tid=4827053</t>
    <phoneticPr fontId="4" type="noConversion"/>
  </si>
  <si>
    <t>网友反映和盛镇恒昌饲料公司排放刺鼻气体</t>
    <phoneticPr fontId="4" type="noConversion"/>
  </si>
  <si>
    <t>温江区和盛镇恒昌饲料公司排放刺鼻气体，完全受不了！严重影响家人的身体健康，以及严重影响我家孩子以及我家老婆孕妇的身体！经常随意排放刺鼻性奇味，导致周围环境特别恶劣，全是苍蝇，全是老鼠！完全破坏生态！请问温江区环保督查组，为什么这么一个污染空气的生产厂要修建在居民区内，而且还明目张胆的在温江区和盛镇政府旁随意排放恶臭的气体？</t>
    <phoneticPr fontId="4" type="noConversion"/>
  </si>
  <si>
    <t>http://liuyan.people.com.cn/threads/content?tid=4827698</t>
    <phoneticPr fontId="4" type="noConversion"/>
  </si>
  <si>
    <t>网友反映光华东一路长虹和悦府楼下餐饮直接对外排油烟</t>
    <phoneticPr fontId="4" type="noConversion"/>
  </si>
  <si>
    <t>光华东一路长虹和悦府楼下餐饮一条街，7-8家餐饮直接对外排油烟，油烟呛鼻，给楼上居民造成严重的影响，并且占道经营严重，夜间扰民。排烟餐厅有：万州烤鱼、虾蟹码头、羊肉汤、烧烤地带、宜宾酒都烧烤等等。请速处理！！！！</t>
    <phoneticPr fontId="4" type="noConversion"/>
  </si>
  <si>
    <t>http://liuyan.people.com.cn/threads/content?tid=4827393</t>
    <phoneticPr fontId="4" type="noConversion"/>
  </si>
  <si>
    <t>网友反映师大现代花园小区楼下烧烤摊夜晚营业扰民</t>
    <phoneticPr fontId="4" type="noConversion"/>
  </si>
  <si>
    <t>我是师大现代花园的业主，每天凌晨12点左右楼下的占道夜摊，烧烤店是活动的高峰期。各种话打酒拳，聊天声音不绝于耳，产生大量噪声和空气污染，楼下商铺不安规定超出经营范围占道经营，路上的占道摊位和菜市场一样杂乱脏。1.影响龙泉的市容市貌和观感，2.该小区是紧挨着川师大，小区的商业区人员密度大影响过往人员正常通行，3.师大现代花园小区备受噪声和空气污染苦不堪言；希望政府能拿出解决方案还小区一片安宁</t>
    <phoneticPr fontId="4" type="noConversion"/>
  </si>
  <si>
    <t>https://ly.scol.com.cn/thread?tid=2759095&amp;display=1&amp;domainid=13&amp;act=domain&amp;page=1</t>
    <phoneticPr fontId="4" type="noConversion"/>
  </si>
  <si>
    <t>网友反映四川省体育馆有刺鼻柴油味</t>
    <phoneticPr fontId="4" type="noConversion"/>
  </si>
  <si>
    <t>篮球记者黄成宇</t>
    <phoneticPr fontId="4" type="noConversion"/>
  </si>
  <si>
    <t>四川队主场地下室在广厦训练期间也没停工，柴油味充斥着整个球馆，烟雾堪比雾霾，队员不拿球就拿衣服捂着鼻子，教练也要捏着鼻子训练，孙铭徽和赵岩昊都快熏吐了。这不知道算不算盘外招[生病]大外援博洛西斯还感冒着呢。 ​​​​</t>
    <phoneticPr fontId="4" type="noConversion"/>
  </si>
  <si>
    <t>http://weibo.com/2007856227/Fv2Ug3jzB</t>
    <phoneticPr fontId="4" type="noConversion"/>
  </si>
  <si>
    <t>网友反映围城路南段半夜批发扰民</t>
    <phoneticPr fontId="4" type="noConversion"/>
  </si>
  <si>
    <t>四川省成都市大邑县南门市场，蔬菜批发多年占道经营，半夜扰民，无人治理</t>
    <phoneticPr fontId="4" type="noConversion"/>
  </si>
  <si>
    <t>http://liuyan.people.com.cn/threads/content?tid=4828974</t>
    <phoneticPr fontId="4" type="noConversion"/>
  </si>
  <si>
    <t>网友反映净居寺修地铁凌晨施工扰民</t>
    <phoneticPr fontId="4" type="noConversion"/>
  </si>
  <si>
    <t xml:space="preserve">因为工作原因，搬到了糍粑店街这边，这一带在修地铁，我想着修地铁也有个休息时间吧，至少夜间休息时候不会工作了吧，结果才住了几天，就真的受不了，关上窗子都有很大的响声，半夜一两点机器都还在轰隆轰隆的响，好不容易睡着又被吵醒，本来睡眠就不好，每天都还睡不够，第二天还要早起上班，这样长此以往，不神经衰弱才怪，这种老小区住着好多老年人，也不知道有没有人反应过这种情况，本来修地铁是好事，但为了赶工程搞得市民怨声载道，恐怕也不好吧，
</t>
    <phoneticPr fontId="4" type="noConversion"/>
  </si>
  <si>
    <t>http://liuyan.people.com.cn/threads/content?tid=4828879</t>
    <phoneticPr fontId="4" type="noConversion"/>
  </si>
  <si>
    <t>网友反映金茂悦龙山小区附近垃圾清运中心味道臭气熏天</t>
    <phoneticPr fontId="4" type="noConversion"/>
  </si>
  <si>
    <t>本以为龙泉天鹅湖，三圣乡附近适合居住，并且购买了金茂悦龙山的房子。今年计划装修入住，上月去房子计划准备设计，闻到附近垃圾清运中心味道臭气熏天。前段时间环保督查难道没有查出他们有问题吗？在夏日的时候，估计味道更加严重吧？想想都怕，不敢入住。小区附近居住量很大，不知清运中心是否有计划搬迁？以后小孩该怎么办？</t>
    <phoneticPr fontId="4" type="noConversion"/>
  </si>
  <si>
    <t>http://liuyan.people.com.cn/threads/content?tid=4829910</t>
    <phoneticPr fontId="4" type="noConversion"/>
  </si>
  <si>
    <t>网友反映成洛高架噪声严重扰民</t>
    <phoneticPr fontId="4" type="noConversion"/>
  </si>
  <si>
    <t>成安渝高速贯通可喜可贺，但连接成安渝和三环的成洛大道高架桥，至通车以来，汽车噪声严重扰民，特别是夜间。对周边万科金色城品、长江学院、竹林尚书住户影响很大。请求书记安排过问，一是安装隔音屏，减少噪音污染，二是禁止大货车上高架，三是限制速度禁止鸣笛。谢谢书记了，民生的事是小事。</t>
    <phoneticPr fontId="4" type="noConversion"/>
  </si>
  <si>
    <t>https://ly.scol.com.cn/thread?tid=2759100&amp;display=1&amp;domainid=13&amp;act=domain&amp;page=1</t>
    <phoneticPr fontId="4" type="noConversion"/>
  </si>
  <si>
    <t>网友反映二环路西二段一美食广场油烟扰民</t>
    <phoneticPr fontId="4" type="noConversion"/>
  </si>
  <si>
    <t>成都网络理政</t>
    <phoneticPr fontId="4" type="noConversion"/>
  </si>
  <si>
    <t>位于成都金牛区二环路西二段62号，有一“火塘边音乐美食广场”每天下午六点过后都有大量油烟非常刺鼻，对过往行人及环境造成危害，望相关部门能及时处理。</t>
    <phoneticPr fontId="4" type="noConversion"/>
  </si>
  <si>
    <t>http://12345.chengdu.gov.cn/searchMailDeal?mailID=308821&amp;class=210&amp;WorkFPkId=233861</t>
    <phoneticPr fontId="4" type="noConversion"/>
  </si>
  <si>
    <t>网友反映平丰村非法工厂每天晚上冒黑烟</t>
    <phoneticPr fontId="4" type="noConversion"/>
  </si>
  <si>
    <t>尊敬的领导：您好！在您百忙之中打扰您！同呼吸共命运，蓝天保卫战，可是家门口的空气和污染严重污染，区域边界问题突出，龙泉区和成华区交界处。成华区龙潭平丰村已经拆迁，可是非法工厂，有点向塑料加工厂，每天晚上冒黑烟，浓烟刺鼻，已经影响了老百姓的生活，危害健康。请领导找相关部门负责人出面治理一下，老百姓感谢您。</t>
    <phoneticPr fontId="4" type="noConversion"/>
  </si>
  <si>
    <t>http://liuyan.people.com.cn/threads/content?tid=4831874</t>
    <phoneticPr fontId="4" type="noConversion"/>
  </si>
  <si>
    <t>网友反映民兴北苑后门附近工地夜间施工噪声扰民</t>
    <phoneticPr fontId="4" type="noConversion"/>
  </si>
  <si>
    <t>民兴北苑后门，彻夜施工，噪音太大，对老百姓的生活影响太大。施工工地无任何公示牌，什么的工程需要彻夜施工？？？请回复！</t>
    <phoneticPr fontId="4" type="noConversion"/>
  </si>
  <si>
    <t>https://ly.scol.com.cn/thread?tid=2759139</t>
    <phoneticPr fontId="4" type="noConversion"/>
  </si>
  <si>
    <t>网友反映成都儿童专科医院附近噪声夜间污染问题</t>
    <phoneticPr fontId="4" type="noConversion"/>
  </si>
  <si>
    <t>爱琴海的水很蓝</t>
    <phoneticPr fontId="4" type="noConversion"/>
  </si>
  <si>
    <t>夜间噪音分贝测试，均超过正常数值，求解决 2成都·成都儿童专科医院 ​​​</t>
    <phoneticPr fontId="4" type="noConversion"/>
  </si>
  <si>
    <t>https://weibo.com/1751348563/FvfdofyQL</t>
    <phoneticPr fontId="4" type="noConversion"/>
  </si>
  <si>
    <t>网友反映雅和南二路附近运渣车噪声问题</t>
    <phoneticPr fontId="4" type="noConversion"/>
  </si>
  <si>
    <t>黄色预警解除了么？不是运渣车全天禁止通行，楼下一辆一辆的过@成都高新交通  @成都交警  @成都环保  @四川环保  @成都服务 2成都·碗碗香(雅和南二路店) ​​​​</t>
    <phoneticPr fontId="4" type="noConversion"/>
  </si>
  <si>
    <t>https://weibo.com/2340055163/FveDzDt3O</t>
    <phoneticPr fontId="4" type="noConversion"/>
  </si>
  <si>
    <t>网友反映双华路三段国栋新厂冒白烟问题</t>
    <phoneticPr fontId="4" type="noConversion"/>
  </si>
  <si>
    <t>车伙伴</t>
    <phoneticPr fontId="4" type="noConversion"/>
  </si>
  <si>
    <t>雾霾成都原来是这些企业引起的，大家说该怎么处理 L车伙伴的秒拍视频 ​​​​</t>
    <phoneticPr fontId="4" type="noConversion"/>
  </si>
  <si>
    <t>https://weibo.com/5620077141/FvcQbnVyM</t>
    <phoneticPr fontId="4" type="noConversion"/>
  </si>
  <si>
    <t>网友反映双华路三段国栋新厂大量冒白烟问题</t>
    <phoneticPr fontId="4" type="noConversion"/>
  </si>
  <si>
    <t>齐天大剩九九归一</t>
    <phoneticPr fontId="4" type="noConversion"/>
  </si>
  <si>
    <t xml:space="preserve"> @四川环保 成雅双流北出口，后面那个烟囱又开始冒烟了。 ​​​​</t>
    <phoneticPr fontId="4" type="noConversion"/>
  </si>
  <si>
    <t>https://weibo.com/1714538434/FvjWzttzG</t>
    <phoneticPr fontId="4" type="noConversion"/>
  </si>
  <si>
    <t>网友反映远大中央公园小区2栋楼下小郡肝串串油烟扰民</t>
    <phoneticPr fontId="4" type="noConversion"/>
  </si>
  <si>
    <t>尊敬的天府新区领导您好：
       感谢您在百忙之中关注您管辖区人民诉求。希望您能为我们解决成都双流县南湖大道（远大中央公园）小区楼下小郡肝串串味道大量排放不达标味道到导致远大中央公园2栋串串店楼上味道刺鼻，经过物业和业主现场勘察，串串店铺未设置独立烟道，和业主共用烟道排放不达标刺鼻气味，导致新装修的房屋无法开窗透气，楼上业主房屋内有大量异味，大量业主与物业公司和串串店沟通整顿投诉至今未解决，夜间串串经营高峰期间排放体量更大，楼上业主无法开窗睡觉。请相关领导现场核实，及时有效处理辖区人民的困扰。谢谢</t>
    <phoneticPr fontId="4" type="noConversion"/>
  </si>
  <si>
    <t>http://liuyan.people.com.cn/threads/content?tid=4831565</t>
    <phoneticPr fontId="4" type="noConversion"/>
  </si>
  <si>
    <t>网友反映科伦药厂夜间大量冒白烟</t>
    <phoneticPr fontId="4" type="noConversion"/>
  </si>
  <si>
    <t>今生来聊</t>
    <phoneticPr fontId="4" type="noConversion"/>
  </si>
  <si>
    <t>百度贴吧</t>
    <phoneticPr fontId="4" type="noConversion"/>
  </si>
  <si>
    <t>四川，成都，新都科伦药厂大排污。
新都蜀龙大道中段科伦药厂夜间排浓烟，整夜噪声不停，难入睡。</t>
    <phoneticPr fontId="4" type="noConversion"/>
  </si>
  <si>
    <t>http://tieba.baidu.com/p/5435216992</t>
    <phoneticPr fontId="4" type="noConversion"/>
  </si>
  <si>
    <t>网友反映大丰街道蓝光花满庭二期垃圾中转站选址问题</t>
    <phoneticPr fontId="4" type="noConversion"/>
  </si>
  <si>
    <t>特拉法尔jia·罗</t>
    <phoneticPr fontId="4" type="noConversion"/>
  </si>
  <si>
    <t>新都区大丰街道在居民集住区蓝光花满庭二期隔壁100米处违建拉圾中转站。查环保刚走就开始违建，附近的花二北区，花二南区，凯旋公馆、凯旋东岸、凯旋里、博雅新城都是高密度人口聚居地 ，垃圾回收站距离水厂距离不超过1公里，如果造成地下水体污染，活用水的安全如何保障？ 业主维权警察暴力镇压已致事态升级</t>
    <phoneticPr fontId="4" type="noConversion"/>
  </si>
  <si>
    <t>http://weibo.com/5625458672/Fvf5s0VDK</t>
    <phoneticPr fontId="4" type="noConversion"/>
  </si>
  <si>
    <t>网友反映江源镇附近大量小型工厂排污空气臭得很</t>
    <phoneticPr fontId="4" type="noConversion"/>
  </si>
  <si>
    <t>栀子花滚轮cc</t>
    <phoneticPr fontId="4" type="noConversion"/>
  </si>
  <si>
    <t>希望各级环保部门加大力度整治工厂的排污行为，现在这周边的大小型工厂太多，环境和空气严重污染，连呼吸都很困难，臭得很！请关闭这些工厂！@成都环保部门 |崇州·江源镇</t>
    <phoneticPr fontId="4" type="noConversion"/>
  </si>
  <si>
    <t>http://weibo.com/5627723346/FvdwZtIUa</t>
    <phoneticPr fontId="4" type="noConversion"/>
  </si>
  <si>
    <t>网友反映光华国际小区物管搞商业活动噪音扰民</t>
    <phoneticPr fontId="4" type="noConversion"/>
  </si>
  <si>
    <t>海伦公主正品代购</t>
    <phoneticPr fontId="4" type="noConversion"/>
  </si>
  <si>
    <t>投诉光华国际小区物管，每天6到7点在小区内搞让商家商业活动，噪音巨大！十分扰民，给身心带来很大的伤害 @温江发布 @成都发布 @温江房管 @金温江 @环保督查处 ​​​​</t>
    <phoneticPr fontId="4" type="noConversion"/>
  </si>
  <si>
    <t>https://weibo.com/2803404750/Fvnpx543a</t>
    <phoneticPr fontId="4" type="noConversion"/>
  </si>
  <si>
    <t>网友反映逸都路半夜施工扰民</t>
    <phoneticPr fontId="4" type="noConversion"/>
  </si>
  <si>
    <t>妤你有约</t>
    <phoneticPr fontId="4" type="noConversion"/>
  </si>
  <si>
    <t xml:space="preserve">这么大半夜的施工，床都在晃，噪音污染严重，还要不要人睡觉了，求关注@成都服务 </t>
    <phoneticPr fontId="4" type="noConversion"/>
  </si>
  <si>
    <t>https://weibo.com/3003437532/Fvqpu00HB</t>
    <phoneticPr fontId="4" type="noConversion"/>
  </si>
  <si>
    <t>网友反映川陕立交桥下施工噪音污染超标</t>
    <phoneticPr fontId="4" type="noConversion"/>
  </si>
  <si>
    <t>民主Raymond优</t>
    <phoneticPr fontId="4" type="noConversion"/>
  </si>
  <si>
    <t xml:space="preserve"> @文旅成华  @成都发布  成都市三环路改造工程～川陕立交桥下施工现场实时数据，噪音污染超标了</t>
    <phoneticPr fontId="4" type="noConversion"/>
  </si>
  <si>
    <t>https://weibo.com/1352200175/FvoWYxFpz</t>
    <phoneticPr fontId="4" type="noConversion"/>
  </si>
  <si>
    <t>网友反映大丰花满庭2期外的垃圾站臭气熏天</t>
    <phoneticPr fontId="4" type="noConversion"/>
  </si>
  <si>
    <t>新都区，大丰街道，花满庭2期，小区1号门外的垃圾站，经历了投诉维权后，仍然在建!记者曝光，群众反对，政府仍然在建！周边万万群众请求回复！垃圾站不能建在居民小区旁边！盼回复!</t>
    <phoneticPr fontId="4" type="noConversion"/>
  </si>
  <si>
    <t>https://ly.scol.com.cn/thread?tid=2759151&amp;display=1&amp;domainid=13&amp;act=domain&amp;page=1</t>
    <phoneticPr fontId="4" type="noConversion"/>
  </si>
  <si>
    <t xml:space="preserve">网友大成网新闻跟评反映驿都中铁建国际城后面一煤厂产生的煤灰满天飞
</t>
    <phoneticPr fontId="4" type="noConversion"/>
  </si>
  <si>
    <t>~candy.Z~</t>
    <phoneticPr fontId="4" type="noConversion"/>
  </si>
  <si>
    <t>成都龙泉驿区驿都西路3777号中铁建国际城后面还是有一家煤厂，煤灰灰满天飞，请环保部门认真管制下~~</t>
    <phoneticPr fontId="4" type="noConversion"/>
  </si>
  <si>
    <t>http://coral.qq.com/2233981081</t>
    <phoneticPr fontId="4" type="noConversion"/>
  </si>
  <si>
    <t>网友反映大面蓝光公园华府半夜施工扰民</t>
    <phoneticPr fontId="4" type="noConversion"/>
  </si>
  <si>
    <t>后知后觉198304</t>
    <phoneticPr fontId="4" type="noConversion"/>
  </si>
  <si>
    <t xml:space="preserve"> @成都市政府门户网站 龙泉大面蓝光公园华府半夜两点还在施工，我30多楼天天晚上不睡觉就听他施工声音，这个该什谁管啊，找谁举报啊，声音超过100分贝拉@龙泉驿城市管理 @龙泉驿区城乡建设局 @成都商报  @新浪四川 C1:F4</t>
    <phoneticPr fontId="4" type="noConversion"/>
  </si>
  <si>
    <t>https://weibo.com/5343156223/FvqcK704J</t>
    <phoneticPr fontId="4" type="noConversion"/>
  </si>
  <si>
    <t>网友反映永商镇七星村自来水污染</t>
    <phoneticPr fontId="4" type="noConversion"/>
  </si>
  <si>
    <t>哈哈哈哈哈哈哈哈你妹啊</t>
    <phoneticPr fontId="4" type="noConversion"/>
  </si>
  <si>
    <t>请新津县相关政府看一看，村里刚通的自来水，这个怎么喝，能喝吗？？？？以前就是有点味道，现在更夸张了，黄沙水就来了@水城新津  @新津服务   @新津环保  @健康新津  @新津城市管理  @新津新闻在线  @新津民政  @新津水务  @新津那些事儿  @新津网微博  @看新津 O网页链接 ​​​​</t>
    <phoneticPr fontId="4" type="noConversion"/>
  </si>
  <si>
    <t>https://weibo.com/1525742612/FvDZjBepr</t>
    <phoneticPr fontId="4" type="noConversion"/>
  </si>
  <si>
    <t>网友反映四川环保工作不力</t>
    <phoneticPr fontId="4" type="noConversion"/>
  </si>
  <si>
    <t>成都之阙</t>
    <phoneticPr fontId="4" type="noConversion"/>
  </si>
  <si>
    <t>#一目了然##蔚蓝地图#今日AQI、水质、废气、废水。第822天转发成都环境数据。其实四川各地市环保局全部开通微博也没啥用，像省城环保的官微就只看得到官威@公众环境马军 @邹毅的邹 @么么meM @成都环保 @四川环保 @蔚蓝地图 @四川发布  @成都发布 @see官方微博  @中国环境新闻 @环保部发布 ​​ ​​​ ​​​​</t>
    <phoneticPr fontId="4" type="noConversion"/>
  </si>
  <si>
    <t>https://weibo.com/1798716465/FvCKTox5J</t>
    <phoneticPr fontId="4" type="noConversion"/>
  </si>
  <si>
    <t>网友反映成都温江5级空气污染预警</t>
    <phoneticPr fontId="4" type="noConversion"/>
  </si>
  <si>
    <t>辰辰小辰</t>
    <phoneticPr fontId="4" type="noConversion"/>
  </si>
  <si>
    <t>成都温江5级空气污染预警</t>
    <phoneticPr fontId="4" type="noConversion"/>
  </si>
  <si>
    <t>https://weibo.com/2460622113/FvBz9d6ML</t>
    <phoneticPr fontId="4" type="noConversion"/>
  </si>
  <si>
    <t xml:space="preserve">网友咨询五环路噪音问题
</t>
    <phoneticPr fontId="4" type="noConversion"/>
  </si>
  <si>
    <t>成都五环路过龙泉城区怎样规划的呢？会不会对周围居民造成噪音污染。</t>
    <phoneticPr fontId="4" type="noConversion"/>
  </si>
  <si>
    <t>http://liuyan.people.com.cn/threads/content?tid=4836330</t>
    <phoneticPr fontId="4" type="noConversion"/>
  </si>
  <si>
    <t>网民反映郫县中冶中央公园噪音扰民</t>
    <phoneticPr fontId="4" type="noConversion"/>
  </si>
  <si>
    <t>匿名网民</t>
    <phoneticPr fontId="4" type="noConversion"/>
  </si>
  <si>
    <t>郫县郫筒镇中冶中央公园在建工地抽水泵24小时工作特别是晚上噪音非常明显，之前投诉几次相关部门告知让工地停止使用抽水泵，但是一直在运转！</t>
    <phoneticPr fontId="4" type="noConversion"/>
  </si>
  <si>
    <t>http://liuyan.people.com.cn/threads/content?tid=4837950</t>
    <phoneticPr fontId="4" type="noConversion"/>
  </si>
  <si>
    <t>网民反映无有毒有害废品专门回收点 不知如何处理有毒有害废品</t>
    <phoneticPr fontId="4" type="noConversion"/>
  </si>
  <si>
    <t>凯凯凯哥哥</t>
    <phoneticPr fontId="4" type="noConversion"/>
  </si>
  <si>
    <t xml:space="preserve">家里的有毒有害废品，真的不知道该往哪儿仍
周围几乎看不到专门的回收站／桶 </t>
    <phoneticPr fontId="4" type="noConversion"/>
  </si>
  <si>
    <t>https://weibo.com/2549247214/FvMCqjuUy?type=comment#_rnd1511071765163</t>
    <phoneticPr fontId="4" type="noConversion"/>
  </si>
  <si>
    <t>网民反映成都成华区圣灯社区民兴北苑居民抵制大型的垃圾中转站 称其在上风口污染环境</t>
    <phoneticPr fontId="4" type="noConversion"/>
  </si>
  <si>
    <t>美好明天199711</t>
    <phoneticPr fontId="4" type="noConversion"/>
  </si>
  <si>
    <t>我的家住在四川成都成华区圣灯社区民兴北苑，我们小区是个搬迁项目，附近的几千人，两年前搬迁到这里，小区安静，邻居和睦！最近几天，被小区门口建设的大型的垃圾中转站烦恼不已！在6月开始，小区门口就开始建设，说是建停公交车的场地，以及菜市场，前几天在小区门口另外一个空地上大型的建设设备开始施工，建设方告诉我们是建设公园，直到拉来了很多大型的排水管后，大家就感到很奇怪，修公园需要那么大的排水管吗？最后通过大家去各处打听，才得到一个意想不到的结果，大型的垃圾中转站！！如果不是发现排水管有问题，直到建成肯定附近的居民都不知道！愤怒的附近居民阻止了建设施工！11月17城市建设有关单位以及施工单位的人来到工地，还在口口宣称这是公园，不是垃圾中转站，附近居民不相信，要他们出具保证书他们又不肯。这样的回答让居民无法接受，继续僵持。。。
针对这件事我先不管它的对错，就单单一个能骗就骗能拖就拖的方法就不是解决问题的态度，你现在说不是垃圾中转站，建成以后还能瞒得住吗？那不是激化矛盾吗？
我们再来看看你建的位置，小区正门口，几千人啊！！200多米就是成都市第十二幼儿园，还有成都理工大学附属小学，成都才艺学校！我就想问问规划者如果把你家安在这里，你愿意吗？把你的小孩送到这里读书，你放心吗？中转站的位置更奇葩的是，在这些居民，学校的上风口！
为什么我说这垃圾的中转站合法不合理呢？你们建设单位有批文，是合法的，我不可否认，但是这个规划是几年前的规划，现在每个城市建设都很快，一年一个样，更不用说是几年前的了！以现在的情况，我想问问有关部门，合理吗？</t>
    <phoneticPr fontId="4" type="noConversion"/>
  </si>
  <si>
    <t>https://weibo.com/6402917119/FvFwQa7TK?type=comment#_rnd1511072117510</t>
    <phoneticPr fontId="4" type="noConversion"/>
  </si>
  <si>
    <t>网民反映新鸿路附近半夜地铁施工噪音扰人</t>
    <phoneticPr fontId="4" type="noConversion"/>
  </si>
  <si>
    <t>泰格_张</t>
    <phoneticPr fontId="4" type="noConversion"/>
  </si>
  <si>
    <t>修地铁到底还有没有底线了？现在几点了？外面工地还在弄得超级大声施工 以前到一点钟不说了现在越来越过分。大家已经够理解城市要建造要升级，但是是不是不要做的太绝了！？ 从小孩到老人没人能睡着</t>
  </si>
  <si>
    <t>https://weibo.com/1985702857/FvJCejJHI?type=comment</t>
    <phoneticPr fontId="4" type="noConversion"/>
  </si>
  <si>
    <t>网友反映均隆滨河路夜晚施工扰民</t>
    <phoneticPr fontId="4" type="noConversion"/>
  </si>
  <si>
    <t>元气少女粘粘</t>
    <phoneticPr fontId="4" type="noConversion"/>
  </si>
  <si>
    <t xml:space="preserve"> @成都全接触 @四川环保 @锦江发布 @平安锦江 成都天仙桥北路16号院背后的均隆滨河路最近一周每天晚上9点左右开始施工，持续轰鸣到凌晨4点左右[困]声音大到近距离飞机起飞一样，楼房都在震动，已经不足以用扰民噪音来形容[怒骂]不知道背后有多牛逼的施工证在支持他们如此猖狂？？？本视频录于今日凌晨3点出头，声音来自于手手机的自然收音环境音～还有多款视频供支持[怒] </t>
    <phoneticPr fontId="4" type="noConversion"/>
  </si>
  <si>
    <t>https://weibo.com/1957806314/FvNnE3bkI</t>
    <phoneticPr fontId="4" type="noConversion"/>
  </si>
  <si>
    <t>网友反映公租房（据说是公租房）修建工地深夜施工扰民</t>
    <phoneticPr fontId="4" type="noConversion"/>
  </si>
  <si>
    <t>成华区公租房（据说是公租房）修建工地深夜施工严重扰民！和新都区木锦新城B区仅隔一条河的成华区属地一工地经常半夜连续施工已有数月，严重扰民！之前查环保消停过一段时间，现在半夜了施工到天亮！望有关部门严查！</t>
    <phoneticPr fontId="4" type="noConversion"/>
  </si>
  <si>
    <t>https://ly.scol.com.cn/thread?tid=2759220&amp;display=1&amp;domainid=13&amp;act=domain&amp;page=1</t>
    <phoneticPr fontId="4" type="noConversion"/>
  </si>
  <si>
    <t>网友反映花园镇共和村一小沟遭猪粪污染臭气熏天</t>
    <phoneticPr fontId="4" type="noConversion"/>
  </si>
  <si>
    <t>我是郫都区花园镇共和村六大队七组的村民，我居住在郫都区和都江堰交接的地方我们旁边有条沟，沟里现在每天晚上都要排一次大粪太臭了，白天看到又脏又臭，都江堰的人有个养猪场现在养成习惯每天晚上排大粪，我们这里是两交界的地方都没有人管，太脏臭了，我希望上级领导跟我们做主，得到解决。</t>
    <phoneticPr fontId="4" type="noConversion"/>
  </si>
  <si>
    <t>http://liuyan.people.com.cn/threads/content?tid=4837965</t>
    <phoneticPr fontId="4" type="noConversion"/>
  </si>
  <si>
    <t>周报总数日期</t>
    <phoneticPr fontId="4" type="noConversion"/>
  </si>
  <si>
    <t>数量</t>
    <phoneticPr fontId="4" type="noConversion"/>
  </si>
  <si>
    <t>倍数</t>
    <phoneticPr fontId="4" type="noConversion"/>
  </si>
  <si>
    <t>基层数量</t>
    <phoneticPr fontId="4" type="noConversion"/>
  </si>
  <si>
    <t>人民网-地方领导人留言板</t>
    <phoneticPr fontId="4" type="noConversion"/>
  </si>
  <si>
    <t>大成网新闻跟评</t>
    <phoneticPr fontId="4" type="noConversion"/>
  </si>
  <si>
    <t>网友反映应龙路段南郡楼盘凌晨施工扰民</t>
    <phoneticPr fontId="4" type="noConversion"/>
  </si>
  <si>
    <t>Bear_xiaojing</t>
    <phoneticPr fontId="4" type="noConversion"/>
  </si>
  <si>
    <t>新浪微博</t>
    <phoneticPr fontId="4" type="noConversion"/>
  </si>
  <si>
    <t>凌晨了，高新区应龙路段名为“南郡”的楼盘，凌晨了还在施工！严重扰民，该怎么办呢？@天府新城那些事儿 @人民日报 @成都这点事 @华西都市报 @成都环保局 ​​​​</t>
    <phoneticPr fontId="4" type="noConversion"/>
  </si>
  <si>
    <t>https://weibo.com/2619083583/FvRObgy5n</t>
    <phoneticPr fontId="4" type="noConversion"/>
  </si>
  <si>
    <t>网友反映华阳镇街区一工地半夜施工扰民</t>
    <phoneticPr fontId="4" type="noConversion"/>
  </si>
  <si>
    <t>网瘾逗比·钟</t>
    <phoneticPr fontId="4" type="noConversion"/>
  </si>
  <si>
    <t xml:space="preserve"> @成都环保 @成都日常事 @成都日报 凌晨一点多还在施工，噪音超级大，白天施工噪音也超级大</t>
    <phoneticPr fontId="4" type="noConversion"/>
  </si>
  <si>
    <t>https://weibo.com/3014622603/FvSl6ugPC</t>
    <phoneticPr fontId="4" type="noConversion"/>
  </si>
  <si>
    <t>网友反映黄水镇一工厂排放浓烟</t>
    <phoneticPr fontId="4" type="noConversion"/>
  </si>
  <si>
    <t>晓晓虹1987</t>
    <phoneticPr fontId="4" type="noConversion"/>
  </si>
  <si>
    <t xml:space="preserve">今年的天气情况在政府的治理下是好了很多，但是今早路过双流大件路口，看到这样的景象@成都环保 @平安成都 @双流气象 @双流广播电视台 @成都发布 </t>
    <phoneticPr fontId="4" type="noConversion"/>
  </si>
  <si>
    <t>https://weibo.com/2823944240/FvUR0jmmN</t>
    <phoneticPr fontId="4" type="noConversion"/>
  </si>
  <si>
    <t>网友反映均隆滨河路夜晚施工扰民</t>
    <phoneticPr fontId="4" type="noConversion"/>
  </si>
  <si>
    <t>元气少女粘粘</t>
    <phoneticPr fontId="4" type="noConversion"/>
  </si>
  <si>
    <t xml:space="preserve"> @成都全接触 @四川环保 @锦江发布 @平安锦江 成都天仙桥北路16号院背后的均隆滨河路最近一周每天晚上9点左右开始施工，持续轰鸣到凌晨4点左右[困]声音大到近距离飞机起飞一样，楼房都在震动，已经不足以用扰民噪音来形容[怒骂]不知道背后有多牛逼的施工证在支持他们如此猖狂？？？本视频录于今日凌晨3点出头，声音来自于手手机的自然收音环境音～还有多款视频供支持[怒] </t>
    <phoneticPr fontId="4" type="noConversion"/>
  </si>
  <si>
    <t>https://weibo.com/1957806314/FvNnE3bkI</t>
    <phoneticPr fontId="4" type="noConversion"/>
  </si>
  <si>
    <t>网友反映公租房（据说是公租房）修建工地深夜施工扰民</t>
    <phoneticPr fontId="4" type="noConversion"/>
  </si>
  <si>
    <t>匿名网友</t>
    <phoneticPr fontId="4" type="noConversion"/>
  </si>
  <si>
    <t>成华区公租房（据说是公租房）修建工地深夜施工严重扰民！和新都区木锦新城B区仅隔一条河的成华区属地一工地经常半夜连续施工已有数月，严重扰民！之前查环保消停过一段时间，现在半夜了施工到天亮！望有关部门严查！</t>
    <phoneticPr fontId="4" type="noConversion"/>
  </si>
  <si>
    <t>https://ly.scol.com.cn/thread?tid=2759220&amp;display=1&amp;domainid=13&amp;act=domain&amp;page=1</t>
    <phoneticPr fontId="4" type="noConversion"/>
  </si>
  <si>
    <t>网友反映花园镇共和村一小沟遭猪粪污染臭气熏天</t>
    <phoneticPr fontId="4" type="noConversion"/>
  </si>
  <si>
    <t>匿名网友</t>
    <phoneticPr fontId="4" type="noConversion"/>
  </si>
  <si>
    <t>人民网-地方领导人留言板</t>
    <phoneticPr fontId="4" type="noConversion"/>
  </si>
  <si>
    <t>我是郫都区花园镇共和村六大队七组的村民，我居住在郫都区和都江堰交接的地方我们旁边有条沟，沟里现在每天晚上都要排一次大粪太臭了，白天看到又脏又臭，都江堰的人有个养猪场现在养成习惯每天晚上排大粪，我们这里是两交界的地方都没有人管，太脏臭了，我希望上级领导跟我们做主，得到解决。</t>
    <phoneticPr fontId="4" type="noConversion"/>
  </si>
  <si>
    <t>http://liuyan.people.com.cn/threads/content?tid=4837965</t>
    <phoneticPr fontId="4" type="noConversion"/>
  </si>
  <si>
    <t>网友反映东郊记忆铁塔厂凌晨施工扰民</t>
    <phoneticPr fontId="4" type="noConversion"/>
  </si>
  <si>
    <t>Calvin丶1</t>
    <phoneticPr fontId="4" type="noConversion"/>
  </si>
  <si>
    <t>新浪微博</t>
    <phoneticPr fontId="4" type="noConversion"/>
  </si>
  <si>
    <t>东郊记忆铁塔厂这几天怎么又是做到凌晨五点哦，噪音太大了，根本无法睡觉，是不是现在投诉根本没用了？一直说解决问题，从来没看你们认真解决过，你们的工作人员是不是摆设？@成华城市管理 @成都城市管理 @成都市政府门户网站 @成都新闻爆料 @成都环保 ​​​​</t>
    <phoneticPr fontId="4" type="noConversion"/>
  </si>
  <si>
    <t>https://weibo.com/5140276007/Fw2sios2q</t>
    <phoneticPr fontId="4" type="noConversion"/>
  </si>
  <si>
    <t>网友反映洛带早晚山上的垃圾场特别特别臭</t>
    <phoneticPr fontId="4" type="noConversion"/>
  </si>
  <si>
    <t>全球通国际旅行社小林94522</t>
    <phoneticPr fontId="4" type="noConversion"/>
  </si>
  <si>
    <t xml:space="preserve">洛带的空气真的很糟糕，早晚山上的垃圾场特别特别臭，有时候臭到出门都会忍不住带口罩希望有关部门改善一下@成都环保 @龙泉驿环保 </t>
    <phoneticPr fontId="4" type="noConversion"/>
  </si>
  <si>
    <t>https://weibo.com/5756260785/Fw0RUxrsL</t>
    <phoneticPr fontId="4" type="noConversion"/>
  </si>
  <si>
    <t>网友反映世茂城二期地下停车场负一楼出入口垃圾如山</t>
    <phoneticPr fontId="4" type="noConversion"/>
  </si>
  <si>
    <t>世茂城二期 地下停车场负一楼出入口，垃圾如山，11月初开始就一直向物业中心反映，物管中心一直以环保不允许拉建渣为由，不清运建渣且越堆越多，11月15日市重污染天气应急指挥部已经发文接触重污染天气黄色预警，17日凌晨起已经准许建渣外弃，其他的项目都已经在正常的作业了，但是小区物业仍旧不处理，还拿出一个不知从哪儿得来的消息说这是不清运的原因（如附件），忘城管、环保、房管等部门等给个明确的说法，并督促物业尽快清运建渣，并另行选址堆放装修建渣（入住小区三年了，以前从不对在这儿，今年夏天开始堆放，之前是会及时清理，现在是根本不清理，物业表示那个地方本就是他们划定的堆放场地，凭什么物业说那儿是那儿就是）</t>
    <phoneticPr fontId="4" type="noConversion"/>
  </si>
  <si>
    <t>http://liuyan.people.com.cn/threads/content?tid=4839800</t>
    <phoneticPr fontId="4" type="noConversion"/>
  </si>
  <si>
    <t>网友反映华侨城原岸小区居民遭受成彭立交噪音影响</t>
    <phoneticPr fontId="4" type="noConversion"/>
  </si>
  <si>
    <t>匿名网友</t>
    <phoneticPr fontId="4" type="noConversion"/>
  </si>
  <si>
    <t>人民网-地方领导人留言板</t>
    <phoneticPr fontId="4" type="noConversion"/>
  </si>
  <si>
    <t xml:space="preserve">成彭立交桥下华侨城原岸小区目前已经日臻完善，住民越来越多，但噪音扰民严重。主要原因是成彭立交车速过快，大货车较多，随意鸣笛，肆意超车，噪音极大，特别是深夜，时常有震感，让居民有“垂死病中惊坐起”的痛苦。跪请政府：一、采取限速措施，整顿违法交通人员；二、采取降噪措施，在桥上装隔音网；三、栽种绿化树，在桥两侧移植高大树木。  恳请政府相关部门派员实地调研考证，借鉴国内外有关地区科学防噪做法，让住民远离噪音困扰，让人民日益增长的美好睡觉需要同噪音太充分太平衡之间的矛盾能够得到缓和，腾出精力共同建设美好大成都！
</t>
    <phoneticPr fontId="4" type="noConversion"/>
  </si>
  <si>
    <t>http://liuyan.people.com.cn/threads/content?tid=4840061</t>
    <phoneticPr fontId="4" type="noConversion"/>
  </si>
  <si>
    <t>网友反映赤虎桥南街香澜半岛小区门口脏乱差</t>
    <phoneticPr fontId="4" type="noConversion"/>
  </si>
  <si>
    <t>成都市成华区赤虎桥南街香澜半岛小区门口，每天从早晨到深夜，数十家流动摊贩，占道经营现象非常严重，有烧烤摊、卤菜摊、服饰摊、卖炒菜摊（移动餐馆）、还有洗车场，油烟非常大、污水到处倒，洗车场乱停放车辆，满地污水。各摊贩和顾客夜晚噪音非常大，严重影响附近居民正常生活。环保督察期间很好，检查一过，政府管理部门就完全放任不管！难道政府就是做表面活路，有检查就做过场给领导和检查人员看？请罗市长过问一下，还老百姓一下舒适的生活环境，要求不高，不要走过场。 （没有调查就没有发言权，不信，您可以到现场暗访！）</t>
    <phoneticPr fontId="4" type="noConversion"/>
  </si>
  <si>
    <t>http://liuyan.people.com.cn/threads/content?tid=4839895</t>
    <phoneticPr fontId="4" type="noConversion"/>
  </si>
  <si>
    <t>网友反映嘉祥外国语学校在建工地通宵施工扰民</t>
    <phoneticPr fontId="4" type="noConversion"/>
  </si>
  <si>
    <t>尊敬的市长，您好！
     我是温江区涌泉街道洲际春天广场住户。小区旁边的在建工地 嘉祥外国语学校 （详细地址：温江区涌泉街道鹏程路与清泉南街交叉口，涌泉派出所后面）从2017年10月29日夜间开始通宵噪声施工扰民。从10月29日开始，我拨打过成都市市民热线12345不少于3次，用成都市网络问政平台手机软件投诉不少于2次，每次投诉以后，任务都会下发到温江区建设局，温江区建设局每次都给我电话回访过，但是嘉祥外国语学校在建工地噪声问题从未改善过。每次回访，温江区建设局都会让我在事发时拨打他们的24显小时值班电话02882722857，他们回访时承诺，拨打该号码后，会有工作人员立即过来处理。今天凌晨02：00左右，我再次被噪声吵的无法入眠，拨打02882722857后，温江区建设局值班人员接到电话，承诺马上派人过来处理，但是直至天明，施工噪声也未停止过。我不清楚是什么情况，是温江区建设局管不了，还是他们压根就没管，只是走过场。时至今日，我已经不打算再拨打12345，我对温江区建设局的这种工作方式持严重怀疑态度。希望领导帮忙解决一下。万分感谢。我作为普通百姓，只希望晚上有一个可以正常睡眠的环境。</t>
    <phoneticPr fontId="4" type="noConversion"/>
  </si>
  <si>
    <t>http://liuyan.people.com.cn/threads/content?tid=4839403</t>
    <phoneticPr fontId="4" type="noConversion"/>
  </si>
  <si>
    <t>网友反映牧华路三段九龙仓时代上城小区门口垃圾成山</t>
    <phoneticPr fontId="4" type="noConversion"/>
  </si>
  <si>
    <t>领导好！我是天府新区牧华路三段九龙仓时代上城小区的业主，我想向领导部门反映一下目前我们小区楼下街道的环境问题。从两个月前开始，大量摊贩开始占道经营，在上午买卖高峰期甚至把四根道的公路都挡成只剩一根道，车辆行人通过非常不方便！如果他们仅仅卖蔬菜，可以理解，毕竟都不容易，但后面就有了在公路杀鸡杀鱼的现象！血水流得满路都是，街道旁的垃圾桶原本没有多少垃圾，现在每天堆积成山，臭味熏天。据我观察，这些摊贩还大部分都自带面包车或三轮车，可能怕执法人员来了被逮住。但问题是，这一两个月，我没有看到过执法人员来管理！任由这些摊贩就在公路上叫卖。我们楼下是正经的大马路，又不是小巷子菜市场，现在虽说周边楼盘在建，入住率不高，但也不能当成荒无人烟的废弃街道吧？每天早上的叫卖声，楼下的臭味，满街的污水，试问谁在这种环境可以忍受？图片为我在家里拍的下午4点的样子，可以看见杀鱼的摊子。请求相关部门派些执法人员来监督一下，还我们干净的生活环境。谢谢！</t>
    <phoneticPr fontId="4" type="noConversion"/>
  </si>
  <si>
    <t>https://ly.scol.com.cn/thread?tid=2759232&amp;display=1&amp;domainid=13&amp;act=domain&amp;page=1</t>
    <phoneticPr fontId="4" type="noConversion"/>
  </si>
  <si>
    <t>网友反映光华文化广场下穿隧道项目深夜施工严重扰民</t>
    <phoneticPr fontId="4" type="noConversion"/>
  </si>
  <si>
    <t>成都网络理政</t>
    <phoneticPr fontId="4" type="noConversion"/>
  </si>
  <si>
    <t>市长： 您好！ 我想投诉温泉大道与光华大道交汇口处的光华文化广场下穿隧道项目深夜施工，严重扰民。 从11月16日开始，每天晚上9开左右开始，到凌晨4点过，就开始有挖掘机开始挖渣土，渣土车不停歇的运输，声音分贝达到90以上，严重影响周边好多小区群众的夜间休息。不知道该项目是否获得夜间施工许可证，挖运渣土也不属于连续作业项目，为什么需要深夜施工，请有关部门能够解决改问题，处罚违规人员。 另外，已经录了视频，可以提供给相关调查单位。</t>
    <phoneticPr fontId="4" type="noConversion"/>
  </si>
  <si>
    <t>http://12345.chengdu.gov.cn/searchMailDeal?mailID=310745&amp;class=210&amp;WorkFPkId=234959</t>
    <phoneticPr fontId="4" type="noConversion"/>
  </si>
  <si>
    <t>网友反映紫竹西街65号楼南门旁烧烤店油烟扰民</t>
    <phoneticPr fontId="4" type="noConversion"/>
  </si>
  <si>
    <t>只吃一碗的快乐生活</t>
    <phoneticPr fontId="4" type="noConversion"/>
  </si>
  <si>
    <t xml:space="preserve"> @芳草街道办事处 @成都环保 @芳草城管执法中队_706 @成都城市管理 @成都高新 来看看我们这儿的烧烤店比雾霾更可怕！老人小孩咳嗽不止！今天晚上随拍，天天如此！快来救救我们！地址在成都市高新区紫竹西街65号楼南门旁光头烧烤。</t>
    <phoneticPr fontId="4" type="noConversion"/>
  </si>
  <si>
    <t>https://weibo.com/2319056302/Fwa8GfSHU</t>
    <phoneticPr fontId="4" type="noConversion"/>
  </si>
  <si>
    <t xml:space="preserve">网友反映光明城市附近一工地夜晚施工扰民
</t>
    <phoneticPr fontId="4" type="noConversion"/>
  </si>
  <si>
    <t>秋旻</t>
    <phoneticPr fontId="4" type="noConversion"/>
  </si>
  <si>
    <t>今天依旧在施工！政府你们受理案件，处理速度堪忧！#高新区##剑南大道##噪音##成都市长##城建#</t>
    <phoneticPr fontId="4" type="noConversion"/>
  </si>
  <si>
    <t>https://weibo.com/1666192992/FwazkDGv9</t>
    <phoneticPr fontId="4" type="noConversion"/>
  </si>
  <si>
    <t>网友反映塔子山公园地铁站旁中房优山深夜施工扰民</t>
    <phoneticPr fontId="4" type="noConversion"/>
  </si>
  <si>
    <t>秋色韵枫</t>
    <phoneticPr fontId="4" type="noConversion"/>
  </si>
  <si>
    <t>现在是凌晨12点20分！塔子山公园地铁站旁中房优山还在深夜施工！噪音污染严重扰民！这已经是连续第三个晚上深夜施工了！严重影响周边居民的夜间休息！望相关部门调查一下！@成都环保</t>
    <phoneticPr fontId="4" type="noConversion"/>
  </si>
  <si>
    <t>https://weibo.com/3845325020/FwaNkbYxv</t>
    <phoneticPr fontId="4" type="noConversion"/>
  </si>
  <si>
    <t>网友反映龙树路一馒头店油烟随意排放扰民</t>
    <phoneticPr fontId="4" type="noConversion"/>
  </si>
  <si>
    <t>香粉婷婷</t>
    <phoneticPr fontId="4" type="noConversion"/>
  </si>
  <si>
    <t xml:space="preserve"> @成都城市管理  @成都工商  @成都环保  @成华龙潭街道  成华区龙树路3号 隆兴嘉苑2号门，一家名为:益然香精制馒头店，租用一个楼梯间进行早餐贩卖，楼梯间无任何油烟处理设施，每天炸油条油烟直接排放，对楼上居民造成很大很大的困扰，请相关部门联合对其进行处理。</t>
    <phoneticPr fontId="4" type="noConversion"/>
  </si>
  <si>
    <t>https://weibo.com/1059243783/FwdDYnvK1</t>
    <phoneticPr fontId="4" type="noConversion"/>
  </si>
  <si>
    <t>龙泉驿区</t>
    <phoneticPr fontId="4" type="noConversion"/>
  </si>
  <si>
    <t>网友反映大面街道附近工厂夜间偷排废气</t>
    <phoneticPr fontId="4" type="noConversion"/>
  </si>
  <si>
    <t>你好，我已经是第二投诉了。我在10月份就龙泉驿区大面街道附近工厂夜间偷排废气污染问题进行过投诉。从8月问题发生至今没有得到任何解决！环保局监察执法大队告知找不到排放源。可知这味道刺鼻难闻，且几乎每夜都会排放，夜不能寐，严重影响到人们健康和生活！
如此大的味道连环保执法大队都找不到原因，更让我们这些居民百姓更是束手无策！苦不堪言！恳请有关部门彻查相关企业停止毒气排放！恳请领导为老百姓解决问题！</t>
    <phoneticPr fontId="4" type="noConversion"/>
  </si>
  <si>
    <t>http://liuyan.people.com.cn/threads/content?tid=4840948</t>
    <phoneticPr fontId="4" type="noConversion"/>
  </si>
  <si>
    <t>网友反映嘉祥外国语学校通宵施工扰民</t>
    <phoneticPr fontId="4" type="noConversion"/>
  </si>
  <si>
    <t>尊敬的王书记，您好！
    我是成都市温江区涌泉街道 洲际春天广场小区的住户。近段时间我及本小区的邻居深受施工噪声的伤害。我通过成都市市民热线12345投诉 嘉祥外国语学校（地址：温江区涌泉街道鹏程路与清泉南街交叉口） 通宵噪声施工问题，不少于5次，每次任务都会下发到温江区建设局，温江区建设局每次都会走过场，进行回访，但从未采取实质性行动。通宵施工噪声问题一直得不到解决。这种严重扰民的行为，我不清楚是如何通过相关单位的夜间施工许可证审批的。昨天凌晨2点，我难以忍受施工噪声，拨打了成都市温江区建设局24小时值班电话，温江区建设局有工作人员接电话，并承诺马上派人到现场处理，可是直到天亮也没见温江区建设局工作人员过来处理。
我所在小区旁边另外一个在建工地 天来汇景下穿工程也是通宵噪声施工。其他邻居投诉以后，温江区建设局同样走过场，不处理。
请问领导，温江区建设局到底是一个什么样的职能部门？他们凭什么能够这样懒政，不作为？
这两个工地还都存在一个问题：就是白天不施工，晚上通宵噪声施工。
相关部门审批夜间施工许可证请求时，是否曾考虑过它们会严重扰民。难道有了夜间施工许可证这块挡箭牌，就可以为所欲为，随意严重扰民？
近一个月的噪声严重影响了我的生活，我作为一名普通民众，希望领导能监督相关部门，认真履行职能，让我和我的邻居晚上能有一个安静的休息环境。谢谢。</t>
    <phoneticPr fontId="4" type="noConversion"/>
  </si>
  <si>
    <t>http://liuyan.people.com.cn/threads/content?tid=4840903</t>
    <phoneticPr fontId="4" type="noConversion"/>
  </si>
  <si>
    <t>网友反映通盈街东段“东堂湖茶坊”直接将厨房油烟排到小区里</t>
    <phoneticPr fontId="4" type="noConversion"/>
  </si>
  <si>
    <t>市委书记您好！位于通盈街东段澳龙名城沿街商铺的“东堂湖茶坊”，直接将厨房油烟排到小区里（烟管排烟口在小区住宅二楼与三楼之间的位置），给小区三栋、四栋住户带来极大影响。</t>
    <phoneticPr fontId="4" type="noConversion"/>
  </si>
  <si>
    <t>http://12345.chengdu.gov.cn/searchMailDeal?mailID=311519&amp;class=210&amp;WorkFPkId=235485</t>
    <phoneticPr fontId="4" type="noConversion"/>
  </si>
  <si>
    <t>网友反映老成仁路靠近天府大道方向路段夜间施工扰民</t>
    <phoneticPr fontId="4" type="noConversion"/>
  </si>
  <si>
    <t>杜稀奇古怪</t>
    <phoneticPr fontId="4" type="noConversion"/>
  </si>
  <si>
    <t xml:space="preserve"> @成都高新 @成都高新规建局 @高新城管环保 老成仁路靠近天府大道方向路段，夜间施工，连续半个多月了，各种一推再推投诉无门 ，最晚施工到一两点，有了夜间许可证就可以为所欲为了吗？夜间许可证是可以随意颁发吗？</t>
    <phoneticPr fontId="4" type="noConversion"/>
  </si>
  <si>
    <t>https://weibo.com/2364635265/FwjRgvmr0</t>
    <phoneticPr fontId="4" type="noConversion"/>
  </si>
  <si>
    <t>网友反映太升南路恒大广场门前污水横流臭气熏天</t>
    <phoneticPr fontId="4" type="noConversion"/>
  </si>
  <si>
    <t>世界和平_6392</t>
    <phoneticPr fontId="4" type="noConversion"/>
  </si>
  <si>
    <t>成都太升南路恒大广场门前污水横流，臭气熏天，已经半年了，路人</t>
    <phoneticPr fontId="4" type="noConversion"/>
  </si>
  <si>
    <t>https://weibo.com/3276897175/FwoafmDqm</t>
    <phoneticPr fontId="4" type="noConversion"/>
  </si>
  <si>
    <t>网友反映玉林北街正一空地施工队凌晨施工扰民</t>
    <phoneticPr fontId="4" type="noConversion"/>
  </si>
  <si>
    <t>virgo-jorain</t>
    <phoneticPr fontId="4" type="noConversion"/>
  </si>
  <si>
    <t xml:space="preserve">#成都市长信箱#玉林北街正的一个小区玉林品上正对一片空地，施工队每天晚上八九点开始一直作业到凌晨，根本睡不着觉，不明白为什么半夜施工，严重扰民 </t>
    <phoneticPr fontId="4" type="noConversion"/>
  </si>
  <si>
    <t>https://weibo.com/1987506651/Fwj9lf1Wt</t>
    <phoneticPr fontId="4" type="noConversion"/>
  </si>
  <si>
    <t>网友反映羊马镇猫渡村的水出现严重污染</t>
    <phoneticPr fontId="4" type="noConversion"/>
  </si>
  <si>
    <t>尊敬的领导，我家住在崇州市羊马镇猫渡村，现在我们水出现严重污染，出现了发黄，人无法饮用，有没有自来水，严重影响了生活，望请领导重视，</t>
    <phoneticPr fontId="4" type="noConversion"/>
  </si>
  <si>
    <t>http://liuyan.people.com.cn/threads/content?tid=4844111</t>
    <phoneticPr fontId="4" type="noConversion"/>
  </si>
  <si>
    <t>网友反映华府大道与剑南大道交界处地铁5号线半夜施工扰民</t>
    <phoneticPr fontId="4" type="noConversion"/>
  </si>
  <si>
    <t>您好 我是居住在剑南大道旁边的居民 因为最近剑南大道和华府大道交界处地铁5号线施工 晚上一直噪音不断 附近的居民都深受其扰 打过12345投诉 但被告知5到十个工作日内会处理 已经持续几天了 还是噪音不断 严重影响到老人身体健康 我们工作上班 以及小孩学习 不知道能不能有一个合理的解决办法</t>
    <phoneticPr fontId="4" type="noConversion"/>
  </si>
  <si>
    <t>http://liuyan.people.com.cn/threads/content?tid=4842809</t>
    <phoneticPr fontId="4" type="noConversion"/>
  </si>
  <si>
    <t>网友反映人民塘乐彩城附近垃圾站严重影响生活</t>
    <phoneticPr fontId="4" type="noConversion"/>
  </si>
  <si>
    <t>我是成都成华区人民塘乐彩城的居民，政府在没有公示的情况下突然修垃圾站在小区门口，我们周围居民人口集中，旁边还有学校，修垃圾站严重影响我们的日常生活！希望能够调查民意，重新选址！</t>
    <phoneticPr fontId="4" type="noConversion"/>
  </si>
  <si>
    <t>http://liuyan.people.com.cn/threads/content?tid=4845301</t>
    <phoneticPr fontId="4" type="noConversion"/>
  </si>
  <si>
    <t>网友反映和美东路177号蓝光锦绣城9栋商铺噪音扰民</t>
    <phoneticPr fontId="4" type="noConversion"/>
  </si>
  <si>
    <t>成华区和美东路177号蓝光锦绣城9栋不良商家匠作羊虾、羊肉汤、小二班串串、美蛙鱼头这几家店的后厨房炒菜灶具和抽油烟机每天发出很大的噪音，且其后厨正开门对着蓝光锦绣城住宅小区8栋居民，这几个不良商家，每天晚上都要把持续不断的噪音延续到晚上12点，生意好的时候还会持续到凌晨一两点，严重影响8栋居民的正常休息。打市长热线投诉过后没有一点整改，每天仍然是很大的噪音，让人晚上无法休息，家里老人小孩都要12点过才且必须要等到他们营业结束才能够休息睡觉，希望范书记能在百忙中关注一下这个问题，督促保和社区街道办能够切实的解决不良商家制造的噪音问题，还小区居民一个安静的休息空间，希望能督促保和社区街道办或环保部门让这些商业停业整改，在整改的噪音达标后再营业，谢谢。</t>
    <phoneticPr fontId="4" type="noConversion"/>
  </si>
  <si>
    <t>http://liuyan.people.com.cn/threads/content?tid=4842803</t>
    <phoneticPr fontId="4" type="noConversion"/>
  </si>
  <si>
    <t>网友反映宏达世纪丽景小区一卤味店卤肉味扰民</t>
    <phoneticPr fontId="4" type="noConversion"/>
  </si>
  <si>
    <t>尊敬的罗市长您好，宏达世纪丽景小区4栋2单元卤味在9月消停了二三十天，最近又开卖卤鸭,卖饭。同样的时间熟悉的味道又回来了。经常6、7点开始，每天有种住在菜市场的错觉。之前已经投诉很多次结果还是一样，觉得特别委屈。我觉得我们诉求真的不过分，只是不想每天被异味唤醒，恳请书记为我们主持一个公道</t>
    <phoneticPr fontId="4" type="noConversion"/>
  </si>
  <si>
    <t>http://liuyan.people.com.cn/threads/content?tid=4844217</t>
    <phoneticPr fontId="4" type="noConversion"/>
  </si>
  <si>
    <t>网友反映西部材料城切割机声音扰民</t>
    <phoneticPr fontId="4" type="noConversion"/>
  </si>
  <si>
    <t>谢谢领导对我们簇桥名苑四期业主的帮助，但是西部材料城真的没有断电，就是你说的哪个切割机的声音不但没有减退反而就像打雷、闪电般，从早上8点到下午6点，真是恼火，包括星期六、星期天。请领导大人和相关部门帮帮我们，我们需要安静，小孩需要学习。谢谢！</t>
    <phoneticPr fontId="4" type="noConversion"/>
  </si>
  <si>
    <t>https://ly.scol.com.cn/thread?tid=2759261&amp;display=1&amp;domainid=13&amp;act=domain&amp;page=1</t>
    <phoneticPr fontId="4" type="noConversion"/>
  </si>
  <si>
    <t>网友反映地铁五号线光明城市段凌晨施工扰民</t>
    <phoneticPr fontId="4" type="noConversion"/>
  </si>
  <si>
    <t>叔叔_我们不撸</t>
    <phoneticPr fontId="4" type="noConversion"/>
  </si>
  <si>
    <t>成都地铁5号线，连续几天施工到凌晨两点以后，噪音严重影响正常休息，请问夜间施工许可证办了吗？！请问监管部门去哪了？！杀人不过头点地@华西都市报  @人民网  @四川发布  @四川环保  @头条新闻  @成都地铁</t>
    <phoneticPr fontId="4" type="noConversion"/>
  </si>
  <si>
    <t>https://weibo.com/1931177157/FwuB1dfjx</t>
    <phoneticPr fontId="4" type="noConversion"/>
  </si>
  <si>
    <t>网友反映晋原镇一工厂排放浓烟</t>
    <phoneticPr fontId="4" type="noConversion"/>
  </si>
  <si>
    <t>骑螺看唱本</t>
    <phoneticPr fontId="4" type="noConversion"/>
  </si>
  <si>
    <t xml:space="preserve">太阳伴着一股浓烟升起@成都环保 </t>
    <phoneticPr fontId="4" type="noConversion"/>
  </si>
  <si>
    <t>https://weibo.com/6073056835/FwwS10Xs0</t>
    <phoneticPr fontId="4" type="noConversion"/>
  </si>
  <si>
    <t>网友反映北站西二路拆迁扬尘污染严重</t>
    <phoneticPr fontId="4" type="noConversion"/>
  </si>
  <si>
    <t>故都不在</t>
    <phoneticPr fontId="4" type="noConversion"/>
  </si>
  <si>
    <t>新浪微博</t>
    <phoneticPr fontId="4" type="noConversion"/>
  </si>
  <si>
    <t>蓝天里的一抹黄色 。北站西二路拆迁现场 拆迁房子为什么不能撒点水@成都商报报料  @成都这点事  @成都环保局</t>
    <phoneticPr fontId="4" type="noConversion"/>
  </si>
  <si>
    <t>https://weibo.com/1918373391/FwxHrqwVz</t>
    <phoneticPr fontId="4" type="noConversion"/>
  </si>
  <si>
    <t>网友反映有施工单位在人民塘片区修建垃圾站</t>
    <phoneticPr fontId="4" type="noConversion"/>
  </si>
  <si>
    <t>匿名网友</t>
    <phoneticPr fontId="4" type="noConversion"/>
  </si>
  <si>
    <t>人民网-地方领导人留言板</t>
    <phoneticPr fontId="4" type="noConversion"/>
  </si>
  <si>
    <t>尊敬的市领导，我是蓝光乐彩城的业主，近期有施工单位在人民塘片区修建垃圾站，附近有四所幼儿园、三所小学、初中还有10万居民，和几年前不可同日而语，恳请领导聆听广大人民的呼声，综合考虑目前的情况，重新择址修建，还我们一个绿色的生话环境，给祖国的花朵一个清新健康的校园</t>
    <phoneticPr fontId="4" type="noConversion"/>
  </si>
  <si>
    <t>http://liuyan.people.com.cn/threads/content?tid=4845456</t>
    <phoneticPr fontId="4" type="noConversion"/>
  </si>
  <si>
    <t>网友反映淮口客运站出站口就是垃圾堆</t>
    <phoneticPr fontId="4" type="noConversion"/>
  </si>
  <si>
    <t>成都金堂县淮口客运站的厕所长期臭气熏天，十分邋遢。客运站基础设施落后破旧，墙面掉漆地砖发黑，旅客等候区面积小座椅很少，无冷热水等便民设施。同时车站出站口就是垃圾堆，车站外的绿化带占道严重，绿化无人管理蓬头垢面。客运站作为城市对外窗口，人流量巨大，如此糟糕的环境，有损金堂形象，交通部门应该有所作为。
   同时该客运站面积小，设施简陋已经无法满足淮州新城的发展，建议整体搬迁新建一座标准化大型客运站，增加线路，方便群众出行。</t>
    <phoneticPr fontId="4" type="noConversion"/>
  </si>
  <si>
    <t>http://liuyan.people.com.cn/threads/content?tid=4845162</t>
    <phoneticPr fontId="4" type="noConversion"/>
  </si>
  <si>
    <t>网友反映佳灵路口地铁施工噪音扰民</t>
    <phoneticPr fontId="4" type="noConversion"/>
  </si>
  <si>
    <t>武侯区武阳大道佳灵路口地铁施工长期对美丽天城小区、下一站都市写字楼造成交通不便，空气和噪音污染。工期一拖再拖，和前期工期公示严重不符，先已找不到新的工期公示了。请问该项工程何时完工。</t>
    <phoneticPr fontId="4" type="noConversion"/>
  </si>
  <si>
    <t>http://12345.chengdu.gov.cn/searchMailDeal?mailID=312565&amp;class=210&amp;WorkFPkId=236127</t>
    <phoneticPr fontId="4" type="noConversion"/>
  </si>
  <si>
    <t>网友反映大丰镇成博小区居民楼违法加工噪音扰民</t>
    <phoneticPr fontId="4" type="noConversion"/>
  </si>
  <si>
    <t>xinduqubuzuowei</t>
    <phoneticPr fontId="4" type="noConversion"/>
  </si>
  <si>
    <t>麻辣社区-问政四川</t>
    <phoneticPr fontId="4" type="noConversion"/>
  </si>
  <si>
    <t>居民楼违法加工噪音扰民问题难解决，大丰特色街道办上门执法举报人！！！
成都市新都区大丰街道办。 电话839110406
我拉黑你是为你好，等一等我汇报一下领导，你等一下我们马上派人来协调，等一等我在开会，您好我在学习现在不方便，我们现场督办今天放假，我上楼取个文件马上给你答复，什么事我从来没接过你这种电话，我上去给你协调一下（直接回办公室喝茶），你好这里是大丰街道办，直接挂断，居民楼加工这个我们管不到，农民素质差你不知道吗？又是加工噪音扰民问题吗？随便你去哪里投诉，最后都会到我这里...
地点：成都市新都区大丰镇成博小区三栋一单元十六楼三号。
本该于2017年10月底停止的违法加工低频噪音震动噪音 在2017年11月中旬又开始马达轰鸣震动伴随“低频噪音”不断响起，2017年11月23日上午多次拨通了成都市新都区大丰镇特色街道办的电话839-11406，上午成都市新都区大丰特色街道办联合警察阻止群众不要在举报这种居民楼加工扰民的问题，跑到群众家中来走过场，用手机不断录像拍摄，因噪音震动导致神经衰弱问题多次向相关部门反应，迟迟得不到解决其中原因令人十分震惊，
噪音持续几年之久了，于今日终于画上了问号，终于知道近一年新都区的信访信箱每次复制粘贴走过场是什么人员在不作为了，政府给群工局，群工局给各个部门，区环保踢给房管局，房管局踢给规划局，规划局踢给街道办，街道办没有任何单位可以传递下去了，于是和辖区派出所警察同志上门威胁群众投诉噪音，街道办联合警察的目的是什么闻所未闻，上门服务举报人，不去制止违法加工的噪音，跑来给举报人做了思想工作，根本不去管违法行为，然后甩手就走，执法部门跑来让人感受人间冷暖吗？（我们向来不解决问题，只提出解决问题的人。）
首先我今天从未拨通过报警电话，突然一名不请自来的人民警察敲门进来没在意。
（今日大丰街道办事处带着派出所人员对该举报人进行了劝导，做了思想工作，不要再次继续举报，哪怕他每日加工，而不是对举报的问题进行处理，在谈话中楼上住户照常不停不断加工，传来震震噪音，他们就在我家做工作，期间根本没上过楼一次。接下来令人震惊的一幕发生了，）
大丰派出所警号X30030的警官，进门站了一会马上就开始充满抱怨提高音量大声的说道，你们为什么投诉别人缝纫机加工扰民，你不知道我跑了好多次你们烦不烦？这里是安置小区你买房的时候就该想清楚，农民素质差我们管不了，违法加工性质不一样，他们违法加工的事我管不了，更是说出雷人语录，你买房子的时候为什么不挨家挨户敲门了解下情况，我说噪音确实扰民，警察说工人没买社保，就靠这个维持生活，我说你总要分个时间段，然后开始说举报人不要太过分了，我家修地铁还吵的不得了，别人没有买社保，你就不能理解一下吗，我说我等了几天没停止加工，我才给街道办打的电话，又开始了扯人家每天用工业缝纫机打棉絮被套窗帘哪有什么噪音，我想他们打到几点就打到几点，这个事情我管不了，安置农民素质差，我不会管，这是他亲口说的，穿上警服的人员说这种话，每当反问他违法不违法，噪音扰民不扰民，他就提高音量不断重复这几句话，麻烦你不要没事找事胡乱举报，管我啥事转身就走了。（小区本来就是让人居住的环境，不是一个加工场所，我连个好的休息环境都没有，这一年内昼夜不分的加工已经弄的我神经衰弱了，现在到了冬季在家的时间变得长了，加工扰民还可以让警察理直气壮帮忙维权的人已经不多见了，一年时间内做不了群众工作，跑来数落投诉人的人民警察已经不多见了。作为一名合法居民，一民合法纳税人，我觉得我受到了歧视。）
大丰街道办几名工作人员，摄像人员到达现场测试分贝噪音分贝高达55.5db，新都区环保局测试分贝58.8db，蒋姓工作人员九月份，到住户家当着物管的面承诺，十月底肯定停止，现在开始说我们什么时候给你承诺过停止加工扰民，我们只是转述一下事实，但人家不停止，这就不管我们的事情了，你现在跑来让我不要继续举报，停止一切行为这是为什么呢，我觉得好笑，我们的执法部门，先让我们三个月不要再举报了，说十月底马上停，我完全信了新都区政府的公信力，结果还是没停，再次忍无可忍拨通新都区大丰街道办电话，到达现场测试分贝55.5db的低频噪音配合震动，整个房间都是嗡嗡嗡的，居然告诉我没有影响，隔着那么多层封闭测试还有如此惊人的数据，55.5db，街道办蒋姓工作人员说我马上去在跟他们协商一下，然后我们在家等了半小时，噪音持续不断，拨通他们办公室电话，他原来都回办公室喝茶聊天了，根本没上楼沟通过，我多次在电话里对他说，你到底去过没有，他说敲门没开，我说到底去过没有，他说我有事情要忙，我说到底去过没有，他说我们会给你处理的，我说你上去敲门沟通没有，他直接挂断电话，并没有协商过，是直接回的办公室，街道办执法部门联合警察是在抹黑新都的执法水平，还是在为了回访更方便跑来拍照留念，到此一游，汇报领导。
噪音问题还是持续存在，到底新都区哪个部门可以管，居民楼工业缝纫机加工扰民，其他政府都是立马行动，唯独新都区的部分执法人员你推我让，群众的事件像一个烫手的山芋，首先稳定住群众情绪，让他不要在上网发帖回复，下次噪音加工扰民违法，该不该我管是另外一回事，我只是来稳定你的情绪，我根本就没上去过，没有上去跟居民楼里的加工点进行沟通协调。 （这种形式主义走过场不作为的态度，你们怎么看呢。）
维权路漫漫，试问谁想自己家楼上有个加工点时不时产生噪音和震动让自己神经衰弱，首先他没有证，其次居民楼不是工业用房，再次确实影响到了周围居民，执法部门协调一年"居民楼加工噪音"了没有协调下来，执法部门居然跑来给我做工作，一边在我家对着我录像一边说，谢谢你们大丰特色街道办，我长那么大第一次见识了！
人耳可以听不到周围环境，但现场的仪器不会骗人55.5db！最高分贝73.4db! 这还是你们隔着数层楼，做了一年隔音减震措施在我家中测试的结果！
第一，这里面我什么利益都没有，我就想保障自己和家人的合法居住环境，不被服装加工点的工业马达噪音干扰。
第二，我受到过口头威胁，警告，跑入家中的谩骂，部分警察和稀泥的能力有目共睹，还有不请自来的，也有社区好心人提醒安全的。
第三，无论如何贵在坚持，希望大家以后买房不要到新都大丰，这里的配套设施，和执法水平低，民风颇具特色。
第四，得不到解决就算了，部门联合执法做思想工作，不去管加工扰民噪音的问题，跑来让举报人放宽心，每天听多听就习惯了。
直至今日天黑声音照常响起，可以肯定早上的执法人员根本没有去协调劝解过，而是直接回去喝茶了。</t>
    <phoneticPr fontId="4" type="noConversion"/>
  </si>
  <si>
    <t>http://www.mala.cn/thread-15027221-1-1.html</t>
    <phoneticPr fontId="4" type="noConversion"/>
  </si>
  <si>
    <t>网友反映犀浦镇一小区楼下开美食节噪音扰民</t>
    <phoneticPr fontId="4" type="noConversion"/>
  </si>
  <si>
    <t>Ms-JuliaQiu</t>
    <phoneticPr fontId="4" type="noConversion"/>
  </si>
  <si>
    <t>#成都爆料#小区下面开美食节，严重受到噪声污染，难道真的为了盈利不考虑我们的感受吗？白天上班艰辛，晚上只求安安静静的睡眠时间，大晚上还一直吵一直吵！[闪电侠][闪电侠][闪电侠][闪电侠]请相关部门治理！@郫都公安 @郫都城市管理 @郫都环保 @郫都发布 @郫都公安</t>
    <phoneticPr fontId="4" type="noConversion"/>
  </si>
  <si>
    <t>https://weibo.com/3325525740/FwAAhtqNS</t>
    <phoneticPr fontId="4" type="noConversion"/>
  </si>
  <si>
    <t>网友反映红光镇工业港某工厂直接排放污水到沱江河</t>
    <phoneticPr fontId="4" type="noConversion"/>
  </si>
  <si>
    <t>君哥028</t>
    <phoneticPr fontId="4" type="noConversion"/>
  </si>
  <si>
    <t xml:space="preserve"> @成都环保 污水出口就在郫都区红光镇现在工业港旁边的沱江河，具体地方就在水电站排水口旁边，河道下游还有几个排污口，都是没经过处理直接排放的，只是最近水流减小才能发现，平时水流很大根本看不见，希望你们能处理好…… </t>
    <phoneticPr fontId="4" type="noConversion"/>
  </si>
  <si>
    <t>https://weibo.com/3628964211/FwzYn4lZl</t>
    <phoneticPr fontId="4" type="noConversion"/>
  </si>
  <si>
    <t>网友反映人民南路三段24号在建工地发出巨大噪音</t>
    <phoneticPr fontId="4" type="noConversion"/>
  </si>
  <si>
    <t>林止</t>
    <phoneticPr fontId="4" type="noConversion"/>
  </si>
  <si>
    <t>https://weibo.com/2622514102/FwDUSb6M8</t>
    <phoneticPr fontId="4" type="noConversion"/>
  </si>
  <si>
    <t>网友反映农院街东景雅苑小区楼下一茶馆噪音扰民</t>
    <phoneticPr fontId="4" type="noConversion"/>
  </si>
  <si>
    <t>http://liuyan.people.com.cn/threads/content?tid=4846989</t>
    <phoneticPr fontId="4" type="noConversion"/>
  </si>
  <si>
    <t>尊敬的领导：
     金牛区五块石小学外因楼房拆除，未浇水，扬尘严重，已至学校教室窗户无法开启，严重影响学校小孩的身体健康，烦请相关部门查证，谢谢！</t>
    <phoneticPr fontId="4" type="noConversion"/>
  </si>
  <si>
    <t>http://liuyan.people.com.cn/threads/content?tid=4846789</t>
    <phoneticPr fontId="4" type="noConversion"/>
  </si>
  <si>
    <t>网友反映犀浦镇校园东路368号附近建筑工地噪音扰民</t>
    <phoneticPr fontId="4" type="noConversion"/>
  </si>
  <si>
    <t>省长你好，我想投诉一下，郫县犀浦镇，校园东路368号附近的建筑工地，噪音扰民，每天晚上机器施工到半夜凌晨，一两点，附近居民根本无法休息，小孩上学也无法安心睡觉。</t>
    <phoneticPr fontId="4" type="noConversion"/>
  </si>
  <si>
    <t>http://liuyan.people.com.cn/threads/content?tid=4846817</t>
    <phoneticPr fontId="4" type="noConversion"/>
  </si>
  <si>
    <t>网友反映天府大道中段天荟小区某居民住改商扰民</t>
    <phoneticPr fontId="4" type="noConversion"/>
  </si>
  <si>
    <t>http://liuyan.people.com.cn/threads/content?tid=4847938</t>
    <phoneticPr fontId="4" type="noConversion"/>
  </si>
  <si>
    <t>网友反映成都市羊西线河水污染。</t>
    <phoneticPr fontId="4" type="noConversion"/>
  </si>
  <si>
    <t>雨茫0506</t>
  </si>
  <si>
    <t>这个水太脏了吧，而且离近了还有一股臭味，虽然不知道是属于生活污水还是工业污水，但可以肯定收到了侮辱。</t>
  </si>
  <si>
    <t>http://weibo.com/6373815283/FwRjhcCnN</t>
  </si>
  <si>
    <t>网友反映成华区万科路隆鑫印象东方项目侧运送土方车辆出工地不冲洗，造成大面积道路污染。</t>
    <phoneticPr fontId="4" type="noConversion"/>
  </si>
  <si>
    <t>雨城邻居_127</t>
  </si>
  <si>
    <t>扬尘污染</t>
    <phoneticPr fontId="4" type="noConversion"/>
  </si>
  <si>
    <t>成华区万科路隆鑫印象东方项目靠“万科路”和“和秀路”侧运送土方车辆出工地不冲洗，造成大面积道路污染，扬尘飞起，这种情况已经持续大概一周。 </t>
  </si>
  <si>
    <t>http://weibo.com/3197265677/FwR28AIfP</t>
  </si>
  <si>
    <t>网友反映西航港位置有白烟排放</t>
    <phoneticPr fontId="4" type="noConversion"/>
  </si>
  <si>
    <t>萍_Zi</t>
  </si>
  <si>
    <t>浓浓的白烟，怪不得成都那天都是雾霾</t>
  </si>
  <si>
    <t>http://weibo.com/2412855060/FwQPxDwZQ</t>
  </si>
  <si>
    <t>网友反映芳草东街大吊车、大件运输车、柴油排放污染</t>
    <phoneticPr fontId="4" type="noConversion"/>
  </si>
  <si>
    <t>犟海洋08005</t>
  </si>
  <si>
    <t>芳草东街暗访调查这大吊车、大件运输车、柴油排放污染是否达到国标？他们白天黑夜24小时扰民，且严重的是路两边居民住户学校学生、在三四楼以下开窗户都能闻到刺激鼻子柴油排放污染味！难道中央巡视一离开，这怪味就应该来侵害居民健康吗？我们要环保要健康，不要地铁</t>
  </si>
  <si>
    <t>http://weibo.com/5196092090/FwMmFizEH</t>
  </si>
  <si>
    <t>网友反映大邑保利中央峰景凌晨浇灌混凝土，噪音巨大</t>
    <phoneticPr fontId="4" type="noConversion"/>
  </si>
  <si>
    <t>赤裸裸的小绵羊007</t>
  </si>
  <si>
    <t>四川.成都.大邑保利中央峰景凌晨抓紧时间浇混泥土，中空玻璃都无法对付这个噪声</t>
  </si>
  <si>
    <t>http://weibo.com/6260474103/FwMpVsliG</t>
  </si>
  <si>
    <t>上周汇总</t>
    <phoneticPr fontId="4" type="noConversion"/>
  </si>
  <si>
    <t>城郊分类</t>
    <phoneticPr fontId="4" type="noConversion"/>
  </si>
  <si>
    <t>二圈层</t>
  </si>
  <si>
    <t>中心城区</t>
  </si>
  <si>
    <t>三圈层</t>
  </si>
  <si>
    <t>郊区新城</t>
  </si>
  <si>
    <t>城区</t>
  </si>
  <si>
    <t>上周汇总</t>
    <phoneticPr fontId="4" type="noConversion"/>
  </si>
  <si>
    <t>上周汇总</t>
    <phoneticPr fontId="13" type="noConversion"/>
  </si>
  <si>
    <t>网友反映五块石小学外因楼房拆除扬尘严重</t>
    <phoneticPr fontId="4" type="noConversion"/>
  </si>
  <si>
    <t>武侯区天府大道中段500号东方希望天祥广场·天荟小区3栋2单元3104号，私自将住宅性质房屋改为商用，开设桌游室，在深夜十一二点发出来的巨大噪音让周围的住户深受困扰，而且因为桌游吧的开设，让许多非业主人员也可以进入到住宅楼内，严重影响到小区住户的安全，请问这种情况该如何处理？其他业主该如何维权？</t>
    <phoneticPr fontId="4" type="noConversion"/>
  </si>
  <si>
    <t>#噪音扰民# 11月25日凌晨2点31分，人民南路三段24号，在建工地依然发出巨大噪音，伴随高声呼喊。承诺12点以后不施工？做好降噪措施？这批管理人员是小时候没家长管教还是长大受教育太少？懂不懂承诺是什么？正常睡个觉就那么难？@成都市政府门户网站  @成都城市管理  @成都建工集团 ​​​​</t>
    <phoneticPr fontId="4" type="noConversion"/>
  </si>
  <si>
    <t>尊敬的王书记：
   在您百忙之中打扰您，实在没有办法。
  我们是成都市锦江区工农院街107号东景雅苑小区的住户，工农院街107号附11号，也就是东景雅苑临近田家炳中学的小巷，也就是我们的楼下有一家原香茶楼。该茶楼内侧的3个包间的窗户在我们小区内，我们楼下。该茶楼包间香烟烟雾、噪音、吵闹声长期存在。烟雾导致我们楼上30余家长期白天晚上不能开窗，楼道1--6楼也长期弥漫烟味烟味。麻将噪音和吵闹声从白天持续达晚上12点，很多时候是通宵。
 这么一个小问题，我们先后4次向成都市市长信箱反映，结果回答非常漂亮，烟味噪音依旧，甚至变本加厉。实在没有办法，我又向成都市环保局书面反映，他们推诿到成都市城管委；我们向成都市城管委反映，他们又推诿到成都市公安局和房管局。生存成问题，没有办法只有向您反映了。希望书记能帮助我们关停这家距离学校不到200米的娱乐场所；或者请他们钉牢窗户，不要开窗，自己消化噪音和香烟烟雾；或者请他们加装烟道排污。
  如果他们拒不整改，我们保留维护自己权益的所有办法。谢谢书记</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</si>
</sst>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quot;月&quot;d&quot;日&quot;;@"/>
    <numFmt numFmtId="177" formatCode="[=0]&quot;&quot;;General"/>
  </numFmts>
  <fonts count="21" x14ac:knownFonts="1">
    <font>
      <sz val="11"/>
      <color theme="1"/>
      <name val="宋体"/>
      <charset val="134"/>
      <scheme val="minor"/>
    </font>
    <font>
      <b/>
      <sz val="11"/>
      <color theme="1"/>
      <name val="宋体"/>
      <family val="3"/>
      <charset val="134"/>
      <scheme val="minor"/>
    </font>
    <font>
      <u/>
      <sz val="11"/>
      <color rgb="FF0000FF"/>
      <name val="宋体"/>
      <family val="3"/>
      <charset val="134"/>
      <scheme val="minor"/>
    </font>
    <font>
      <sz val="11"/>
      <color theme="1"/>
      <name val="宋体"/>
      <family val="3"/>
      <charset val="134"/>
      <scheme val="minor"/>
    </font>
    <font>
      <sz val="9"/>
      <name val="宋体"/>
      <family val="3"/>
      <charset val="134"/>
      <scheme val="minor"/>
    </font>
    <font>
      <sz val="9"/>
      <name val="宋体"/>
      <family val="3"/>
      <charset val="134"/>
      <scheme val="minor"/>
    </font>
    <font>
      <sz val="10.5"/>
      <color rgb="FF333333"/>
      <name val="宋体"/>
      <family val="3"/>
      <charset val="134"/>
      <scheme val="minor"/>
    </font>
    <font>
      <sz val="11"/>
      <color rgb="FFEB7350"/>
      <name val="宋体"/>
      <family val="3"/>
      <charset val="134"/>
      <scheme val="minor"/>
    </font>
    <font>
      <sz val="11"/>
      <color rgb="FF333333"/>
      <name val="Arial"/>
      <family val="2"/>
    </font>
    <font>
      <sz val="11"/>
      <color rgb="FF333333"/>
      <name val="宋体"/>
      <family val="3"/>
      <charset val="134"/>
    </font>
    <font>
      <u/>
      <sz val="11"/>
      <color rgb="FF0000FF"/>
      <name val="宋体"/>
      <family val="3"/>
      <charset val="134"/>
      <scheme val="minor"/>
    </font>
    <font>
      <u/>
      <sz val="11"/>
      <color rgb="FF800080"/>
      <name val="宋体"/>
      <family val="3"/>
      <charset val="134"/>
      <scheme val="minor"/>
    </font>
    <font>
      <b/>
      <sz val="12"/>
      <color theme="1"/>
      <name val="宋体"/>
      <family val="3"/>
      <charset val="134"/>
      <scheme val="minor"/>
    </font>
    <font>
      <sz val="9"/>
      <name val="宋体"/>
      <family val="3"/>
      <charset val="134"/>
      <scheme val="minor"/>
    </font>
    <font>
      <sz val="11"/>
      <color rgb="FFE00101"/>
      <name val="微软雅黑"/>
      <family val="2"/>
      <charset val="134"/>
    </font>
    <font>
      <sz val="11"/>
      <color rgb="FF333333"/>
      <name val="微软雅黑"/>
      <family val="2"/>
      <charset val="134"/>
    </font>
    <font>
      <sz val="11"/>
      <color rgb="FFFF0000"/>
      <name val="宋体"/>
      <family val="3"/>
      <charset val="134"/>
      <scheme val="minor"/>
    </font>
    <font>
      <sz val="9"/>
      <color indexed="81"/>
      <name val="宋体"/>
      <family val="3"/>
      <charset val="134"/>
    </font>
    <font>
      <b/>
      <sz val="9"/>
      <color indexed="81"/>
      <name val="宋体"/>
      <family val="3"/>
      <charset val="134"/>
    </font>
    <font>
      <sz val="11"/>
      <color theme="1"/>
      <name val="宋体"/>
      <family val="3"/>
      <charset val="134"/>
    </font>
    <font>
      <u/>
      <sz val="11"/>
      <color rgb="FF0000FF"/>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0" fillId="0" borderId="0" applyNumberFormat="0" applyFill="0" applyBorder="0" applyAlignment="0" applyProtection="0">
      <alignment vertical="center"/>
    </xf>
  </cellStyleXfs>
  <cellXfs count="79">
    <xf numFmtId="0" fontId="0" fillId="0" borderId="0" xfId="0">
      <alignment vertical="center"/>
    </xf>
    <xf numFmtId="0" fontId="0" fillId="0" borderId="0" xfId="0" applyFont="1"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0" xfId="0" applyFont="1" applyBorder="1" applyAlignment="1">
      <alignment horizontal="center" vertical="center"/>
    </xf>
    <xf numFmtId="0" fontId="3" fillId="0" borderId="0" xfId="0" applyFont="1" applyFill="1" applyBorder="1"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ont="1" applyFill="1" applyBorder="1" applyAlignment="1">
      <alignment horizontal="center" vertical="center"/>
    </xf>
    <xf numFmtId="0" fontId="3" fillId="0" borderId="0" xfId="2" applyFont="1" applyBorder="1" applyAlignment="1">
      <alignment horizontal="center" vertical="center"/>
    </xf>
    <xf numFmtId="0" fontId="3" fillId="0" borderId="0" xfId="2" applyFont="1" applyBorder="1" applyAlignment="1">
      <alignment horizontal="center" vertical="center"/>
    </xf>
    <xf numFmtId="0" fontId="0" fillId="0" borderId="0" xfId="0" applyAlignment="1">
      <alignment horizontal="center" vertical="center"/>
    </xf>
    <xf numFmtId="0" fontId="3" fillId="0" borderId="0" xfId="2" applyFont="1" applyBorder="1" applyAlignment="1">
      <alignment horizontal="center" vertical="center"/>
    </xf>
    <xf numFmtId="0" fontId="3" fillId="0" borderId="0" xfId="2" applyFont="1" applyBorder="1" applyAlignment="1">
      <alignment horizontal="center" vertical="center"/>
    </xf>
    <xf numFmtId="0" fontId="3" fillId="0" borderId="0" xfId="0" applyFont="1" applyFill="1" applyBorder="1" applyAlignment="1">
      <alignment horizontal="left" vertical="center"/>
    </xf>
    <xf numFmtId="0" fontId="3" fillId="0" borderId="0" xfId="0" applyFont="1" applyFill="1" applyBorder="1" applyAlignment="1">
      <alignment horizontal="left" vertical="top" wrapText="1"/>
    </xf>
    <xf numFmtId="22" fontId="0" fillId="0" borderId="0" xfId="0" applyNumberFormat="1" applyFont="1" applyFill="1" applyBorder="1" applyAlignment="1">
      <alignment horizontal="left" vertical="center"/>
    </xf>
    <xf numFmtId="22" fontId="3" fillId="0" borderId="0" xfId="0" applyNumberFormat="1" applyFont="1" applyFill="1" applyBorder="1" applyAlignment="1">
      <alignment horizontal="left" vertical="center"/>
    </xf>
    <xf numFmtId="22" fontId="3" fillId="0" borderId="0" xfId="2" applyNumberFormat="1" applyFont="1" applyFill="1" applyBorder="1" applyAlignment="1">
      <alignment horizontal="left" vertical="center"/>
    </xf>
    <xf numFmtId="0" fontId="0" fillId="0" borderId="0" xfId="0" applyBorder="1" applyAlignment="1">
      <alignment horizontal="left" vertical="center"/>
    </xf>
    <xf numFmtId="0" fontId="2" fillId="0" borderId="0" xfId="1" applyBorder="1" applyAlignment="1">
      <alignment horizontal="left" vertical="center" wrapText="1"/>
    </xf>
    <xf numFmtId="0" fontId="2" fillId="0" borderId="0" xfId="1" applyFill="1" applyBorder="1" applyAlignment="1">
      <alignment horizontal="left" vertical="center" wrapText="1"/>
    </xf>
    <xf numFmtId="0" fontId="10" fillId="0" borderId="0" xfId="3" applyBorder="1" applyAlignment="1">
      <alignment horizontal="left" vertical="center" wrapText="1"/>
    </xf>
    <xf numFmtId="0" fontId="10" fillId="0" borderId="0" xfId="3" applyFill="1" applyBorder="1" applyAlignment="1">
      <alignment horizontal="left" vertical="center" wrapText="1"/>
    </xf>
    <xf numFmtId="0" fontId="11" fillId="0" borderId="0" xfId="3" applyFont="1" applyFill="1" applyBorder="1" applyAlignment="1">
      <alignment horizontal="left" vertical="center" wrapText="1"/>
    </xf>
    <xf numFmtId="0" fontId="12" fillId="0" borderId="0" xfId="0" applyFont="1" applyAlignment="1">
      <alignment horizontal="center" vertical="center"/>
    </xf>
    <xf numFmtId="14" fontId="0" fillId="0" borderId="0" xfId="0" applyNumberFormat="1" applyBorder="1" applyAlignment="1">
      <alignment horizontal="center" vertical="center"/>
    </xf>
    <xf numFmtId="14" fontId="0" fillId="0" borderId="0" xfId="0" applyNumberFormat="1">
      <alignment vertical="center"/>
    </xf>
    <xf numFmtId="176" fontId="0" fillId="0" borderId="0" xfId="0" applyNumberFormat="1">
      <alignment vertical="center"/>
    </xf>
    <xf numFmtId="0" fontId="0" fillId="0" borderId="0" xfId="0" applyFont="1" applyFill="1" applyBorder="1" applyAlignment="1">
      <alignment horizontal="left" vertical="center"/>
    </xf>
    <xf numFmtId="0" fontId="3" fillId="0" borderId="0" xfId="2" applyFont="1" applyFill="1" applyBorder="1" applyAlignment="1">
      <alignment horizontal="left" vertical="center"/>
    </xf>
    <xf numFmtId="0" fontId="3" fillId="0" borderId="0" xfId="0" applyFont="1" applyAlignment="1">
      <alignment horizontal="left" vertical="top" wrapText="1"/>
    </xf>
    <xf numFmtId="0" fontId="2" fillId="0" borderId="0" xfId="1" applyBorder="1" applyAlignment="1">
      <alignment horizontal="left" vertical="center"/>
    </xf>
    <xf numFmtId="0" fontId="1" fillId="0"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applyAlignment="1">
      <alignment vertical="center"/>
    </xf>
    <xf numFmtId="0" fontId="3" fillId="0" borderId="0" xfId="2" applyFont="1" applyFill="1" applyBorder="1" applyAlignment="1">
      <alignment vertical="center"/>
    </xf>
    <xf numFmtId="0" fontId="0" fillId="0" borderId="0" xfId="0" applyBorder="1" applyAlignment="1">
      <alignment vertical="center"/>
    </xf>
    <xf numFmtId="0" fontId="1" fillId="0" borderId="1" xfId="0" applyFont="1" applyFill="1" applyBorder="1" applyAlignment="1">
      <alignment horizontal="left" vertical="center"/>
    </xf>
    <xf numFmtId="0" fontId="6" fillId="0" borderId="0" xfId="0" applyFont="1" applyFill="1" applyBorder="1" applyAlignment="1">
      <alignment vertical="center"/>
    </xf>
    <xf numFmtId="0" fontId="6" fillId="0" borderId="0" xfId="2" applyFont="1" applyFill="1" applyBorder="1" applyAlignment="1">
      <alignment vertical="center"/>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3" fillId="0" borderId="0" xfId="0" applyFont="1" applyFill="1" applyBorder="1" applyAlignment="1">
      <alignment horizontal="center" vertical="top" wrapText="1"/>
    </xf>
    <xf numFmtId="0" fontId="2" fillId="0" borderId="0" xfId="1" applyFill="1" applyBorder="1" applyAlignment="1">
      <alignment horizontal="center" vertical="center" wrapText="1"/>
    </xf>
    <xf numFmtId="0" fontId="2" fillId="0" borderId="0" xfId="1" applyBorder="1" applyAlignment="1">
      <alignment horizontal="center" vertical="center" wrapText="1"/>
    </xf>
    <xf numFmtId="0" fontId="2" fillId="0" borderId="0" xfId="1" applyFill="1" applyBorder="1" applyAlignment="1">
      <alignment horizontal="left" vertical="top" wrapText="1"/>
    </xf>
    <xf numFmtId="0" fontId="3" fillId="0" borderId="0" xfId="0" applyFont="1">
      <alignment vertical="center"/>
    </xf>
    <xf numFmtId="0" fontId="2" fillId="0" borderId="0" xfId="1" applyBorder="1" applyAlignment="1">
      <alignment horizontal="left" vertical="top" wrapText="1"/>
    </xf>
    <xf numFmtId="0" fontId="0" fillId="0" borderId="0" xfId="0" applyAlignment="1">
      <alignment horizontal="left" vertical="top"/>
    </xf>
    <xf numFmtId="0" fontId="3" fillId="0" borderId="0" xfId="0" applyFont="1" applyFill="1" applyBorder="1">
      <alignment vertical="center"/>
    </xf>
    <xf numFmtId="0" fontId="0" fillId="0" borderId="0" xfId="0" applyAlignment="1">
      <alignment horizontal="left" vertical="top" wrapText="1"/>
    </xf>
    <xf numFmtId="0" fontId="3" fillId="0" borderId="0" xfId="0" applyFont="1" applyAlignment="1">
      <alignment horizontal="center" vertical="center"/>
    </xf>
    <xf numFmtId="0" fontId="1" fillId="0" borderId="0" xfId="0" applyFont="1" applyAlignment="1">
      <alignment horizontal="center" vertical="center"/>
    </xf>
    <xf numFmtId="0" fontId="1" fillId="0" borderId="0" xfId="0" applyFont="1">
      <alignment vertical="center"/>
    </xf>
    <xf numFmtId="0" fontId="3" fillId="0" borderId="0" xfId="0" applyFont="1" applyFill="1" applyBorder="1" applyAlignment="1">
      <alignment horizontal="center" vertical="center" wrapText="1"/>
    </xf>
    <xf numFmtId="22" fontId="0" fillId="0" borderId="0" xfId="0" applyNumberFormat="1" applyBorder="1" applyAlignment="1">
      <alignment horizontal="center" vertical="center"/>
    </xf>
    <xf numFmtId="22" fontId="0" fillId="0" borderId="0" xfId="0" applyNumberFormat="1" applyFont="1" applyFill="1" applyBorder="1" applyAlignment="1">
      <alignment horizontal="center" vertical="center"/>
    </xf>
    <xf numFmtId="177" fontId="0" fillId="0" borderId="0" xfId="0" applyNumberFormat="1" applyBorder="1" applyAlignment="1">
      <alignment horizontal="center" vertical="center"/>
    </xf>
    <xf numFmtId="22" fontId="3" fillId="0" borderId="0" xfId="0" applyNumberFormat="1" applyFont="1" applyBorder="1" applyAlignment="1">
      <alignment horizontal="center" vertical="center"/>
    </xf>
    <xf numFmtId="0" fontId="2" fillId="0" borderId="0" xfId="1">
      <alignment vertical="center"/>
    </xf>
    <xf numFmtId="0" fontId="2" fillId="0" borderId="0" xfId="1" applyAlignment="1">
      <alignment horizontal="left" vertical="top" wrapText="1"/>
    </xf>
    <xf numFmtId="14" fontId="3" fillId="0" borderId="0" xfId="0" applyNumberFormat="1" applyFont="1">
      <alignment vertical="center"/>
    </xf>
    <xf numFmtId="14" fontId="16" fillId="0" borderId="0" xfId="0" applyNumberFormat="1" applyFont="1">
      <alignment vertical="center"/>
    </xf>
    <xf numFmtId="0" fontId="3" fillId="0" borderId="2" xfId="0" applyFont="1" applyBorder="1" applyAlignment="1">
      <alignment horizontal="center" vertical="center"/>
    </xf>
    <xf numFmtId="0" fontId="0" fillId="0" borderId="2" xfId="0" applyBorder="1" applyAlignment="1">
      <alignment horizontal="center" vertical="center"/>
    </xf>
    <xf numFmtId="0" fontId="3" fillId="0" borderId="0" xfId="0" applyFont="1" applyFill="1" applyBorder="1" applyAlignment="1">
      <alignment horizontal="left" vertical="center" wrapText="1"/>
    </xf>
    <xf numFmtId="0" fontId="3" fillId="0" borderId="0" xfId="0" applyFont="1" applyAlignment="1">
      <alignment vertical="center" wrapText="1"/>
    </xf>
    <xf numFmtId="0" fontId="19" fillId="0" borderId="0" xfId="0" applyFont="1" applyBorder="1" applyAlignment="1">
      <alignment horizontal="center" vertical="center"/>
    </xf>
    <xf numFmtId="0" fontId="19" fillId="0" borderId="0" xfId="0" applyFont="1" applyFill="1" applyBorder="1" applyAlignment="1">
      <alignment horizontal="left" vertical="center"/>
    </xf>
    <xf numFmtId="0" fontId="19" fillId="0" borderId="0" xfId="0" applyFont="1" applyFill="1" applyBorder="1" applyAlignment="1">
      <alignment horizontal="center" vertical="center"/>
    </xf>
    <xf numFmtId="22" fontId="19" fillId="0" borderId="0" xfId="0" applyNumberFormat="1" applyFont="1" applyFill="1" applyBorder="1" applyAlignment="1">
      <alignment horizontal="left" vertical="center"/>
    </xf>
    <xf numFmtId="0" fontId="19" fillId="0" borderId="0" xfId="0" applyFont="1" applyFill="1" applyBorder="1" applyAlignment="1">
      <alignment horizontal="left" vertical="top" wrapText="1"/>
    </xf>
    <xf numFmtId="0" fontId="20" fillId="0" borderId="0" xfId="1" applyFont="1">
      <alignment vertical="center"/>
    </xf>
    <xf numFmtId="0" fontId="19" fillId="0" borderId="0" xfId="0" applyFont="1" applyAlignment="1">
      <alignment vertical="center" wrapText="1"/>
    </xf>
    <xf numFmtId="14" fontId="1" fillId="0" borderId="0" xfId="0" applyNumberFormat="1" applyFont="1">
      <alignment vertical="center"/>
    </xf>
    <xf numFmtId="22" fontId="1" fillId="0" borderId="0" xfId="0" applyNumberFormat="1" applyFont="1" applyFill="1" applyBorder="1" applyAlignment="1">
      <alignment horizontal="left" vertical="center"/>
    </xf>
  </cellXfs>
  <cellStyles count="4">
    <cellStyle name="常规" xfId="0" builtinId="0"/>
    <cellStyle name="常规 2" xfId="2"/>
    <cellStyle name="超链接" xfId="1" builtinId="8"/>
    <cellStyle name="超链接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en-US" sz="1600"/>
              <a:t>环保信息区域分布情况</a:t>
            </a:r>
          </a:p>
        </c:rich>
      </c:tx>
      <c:layout/>
      <c:overlay val="0"/>
      <c:spPr>
        <a:noFill/>
        <a:ln>
          <a:noFill/>
        </a:ln>
        <a:effectLst/>
      </c:spPr>
    </c:title>
    <c:autoTitleDeleted val="0"/>
    <c:plotArea>
      <c:layout/>
      <c:barChart>
        <c:barDir val="col"/>
        <c:grouping val="clustered"/>
        <c:varyColors val="0"/>
        <c:ser>
          <c:idx val="0"/>
          <c:order val="0"/>
          <c:tx>
            <c:strRef>
              <c:f>区域分布情况!$B$1</c:f>
              <c:strCache>
                <c:ptCount val="1"/>
                <c:pt idx="0">
                  <c:v>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区域分布情况!$A$2:$A$24</c:f>
              <c:strCache>
                <c:ptCount val="23"/>
                <c:pt idx="0">
                  <c:v>彭州</c:v>
                </c:pt>
                <c:pt idx="1">
                  <c:v>简阳</c:v>
                </c:pt>
                <c:pt idx="2">
                  <c:v>邛崃</c:v>
                </c:pt>
                <c:pt idx="3">
                  <c:v>都江堰</c:v>
                </c:pt>
                <c:pt idx="4">
                  <c:v>蒲江</c:v>
                </c:pt>
                <c:pt idx="5">
                  <c:v>青白江区</c:v>
                </c:pt>
                <c:pt idx="6">
                  <c:v>成都</c:v>
                </c:pt>
                <c:pt idx="7">
                  <c:v>新津</c:v>
                </c:pt>
                <c:pt idx="8">
                  <c:v>青羊区</c:v>
                </c:pt>
                <c:pt idx="9">
                  <c:v>金堂</c:v>
                </c:pt>
                <c:pt idx="10">
                  <c:v>天府新区</c:v>
                </c:pt>
                <c:pt idx="11">
                  <c:v>崇州</c:v>
                </c:pt>
                <c:pt idx="12">
                  <c:v>新都区</c:v>
                </c:pt>
                <c:pt idx="13">
                  <c:v>高新区</c:v>
                </c:pt>
                <c:pt idx="14">
                  <c:v>金牛区</c:v>
                </c:pt>
                <c:pt idx="15">
                  <c:v>锦江区</c:v>
                </c:pt>
                <c:pt idx="16">
                  <c:v>成华区</c:v>
                </c:pt>
                <c:pt idx="17">
                  <c:v>温江区</c:v>
                </c:pt>
                <c:pt idx="18">
                  <c:v>武侯区</c:v>
                </c:pt>
                <c:pt idx="19">
                  <c:v>龙泉驿区</c:v>
                </c:pt>
                <c:pt idx="20">
                  <c:v>大邑</c:v>
                </c:pt>
                <c:pt idx="21">
                  <c:v>郫都区</c:v>
                </c:pt>
                <c:pt idx="22">
                  <c:v>双流区</c:v>
                </c:pt>
              </c:strCache>
            </c:strRef>
          </c:cat>
          <c:val>
            <c:numRef>
              <c:f>区域分布情况!$B$2:$B$24</c:f>
              <c:numCache>
                <c:formatCode>General</c:formatCode>
                <c:ptCount val="23"/>
                <c:pt idx="0">
                  <c:v>6</c:v>
                </c:pt>
                <c:pt idx="1">
                  <c:v>9</c:v>
                </c:pt>
                <c:pt idx="2">
                  <c:v>2</c:v>
                </c:pt>
                <c:pt idx="3">
                  <c:v>11</c:v>
                </c:pt>
                <c:pt idx="4">
                  <c:v>4</c:v>
                </c:pt>
                <c:pt idx="5">
                  <c:v>4</c:v>
                </c:pt>
                <c:pt idx="6">
                  <c:v>64</c:v>
                </c:pt>
                <c:pt idx="7">
                  <c:v>11</c:v>
                </c:pt>
                <c:pt idx="8">
                  <c:v>44</c:v>
                </c:pt>
                <c:pt idx="9">
                  <c:v>9</c:v>
                </c:pt>
                <c:pt idx="10">
                  <c:v>15</c:v>
                </c:pt>
                <c:pt idx="11">
                  <c:v>16</c:v>
                </c:pt>
                <c:pt idx="12">
                  <c:v>28</c:v>
                </c:pt>
                <c:pt idx="13">
                  <c:v>37</c:v>
                </c:pt>
                <c:pt idx="14">
                  <c:v>36</c:v>
                </c:pt>
                <c:pt idx="15">
                  <c:v>56</c:v>
                </c:pt>
                <c:pt idx="16">
                  <c:v>68</c:v>
                </c:pt>
                <c:pt idx="17">
                  <c:v>35</c:v>
                </c:pt>
                <c:pt idx="18">
                  <c:v>58</c:v>
                </c:pt>
                <c:pt idx="19">
                  <c:v>45</c:v>
                </c:pt>
                <c:pt idx="20">
                  <c:v>15</c:v>
                </c:pt>
                <c:pt idx="21">
                  <c:v>52</c:v>
                </c:pt>
                <c:pt idx="22">
                  <c:v>64</c:v>
                </c:pt>
              </c:numCache>
            </c:numRef>
          </c:val>
          <c:extLst xmlns:c16r2="http://schemas.microsoft.com/office/drawing/2015/06/chart">
            <c:ext xmlns:c16="http://schemas.microsoft.com/office/drawing/2014/chart" uri="{C3380CC4-5D6E-409C-BE32-E72D297353CC}">
              <c16:uniqueId val="{00000000-4180-4154-AB9F-86367DC8E97D}"/>
            </c:ext>
          </c:extLst>
        </c:ser>
        <c:dLbls>
          <c:dLblPos val="outEnd"/>
          <c:showLegendKey val="0"/>
          <c:showVal val="1"/>
          <c:showCatName val="0"/>
          <c:showSerName val="0"/>
          <c:showPercent val="0"/>
          <c:showBubbleSize val="0"/>
        </c:dLbls>
        <c:gapWidth val="219"/>
        <c:overlap val="-27"/>
        <c:axId val="343754112"/>
        <c:axId val="343752432"/>
      </c:barChart>
      <c:catAx>
        <c:axId val="3437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43752432"/>
        <c:crosses val="autoZero"/>
        <c:auto val="1"/>
        <c:lblAlgn val="ctr"/>
        <c:lblOffset val="100"/>
        <c:noMultiLvlLbl val="0"/>
      </c:catAx>
      <c:valAx>
        <c:axId val="3437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43754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zh-CN" sz="1600" b="1" i="0" u="none" strike="noStrike" baseline="0">
                <a:effectLst/>
              </a:rPr>
              <a:t>报送信息</a:t>
            </a:r>
            <a:r>
              <a:rPr lang="zh-CN" altLang="en-US" sz="1600" b="1" i="0" u="none" strike="noStrike" baseline="0">
                <a:effectLst/>
              </a:rPr>
              <a:t>来源网站分布</a:t>
            </a:r>
            <a:r>
              <a:rPr lang="zh-CN" altLang="zh-CN" sz="1600" b="1" i="0" u="none" strike="noStrike" baseline="0">
                <a:effectLst/>
              </a:rPr>
              <a:t>情况</a:t>
            </a:r>
            <a:endParaRPr lang="zh-CN" alt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9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网站分布!$J$1</c:f>
              <c:strCache>
                <c:ptCount val="1"/>
                <c:pt idx="0">
                  <c:v>一周汇总</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dLbl>
              <c:idx val="0"/>
              <c:layout>
                <c:manualLayout>
                  <c:x val="-0.44984802431610943"/>
                  <c:y val="-0.1218274111675126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7223910840932116"/>
                  <c:y val="7.7834179357021999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4.0526849037487338E-3"/>
                  <c:y val="-0.1184433164128595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2.0263424518743668E-2"/>
                  <c:y val="-3.722504230118446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4.0526849037487336E-2"/>
                  <c:y val="4.7377326565143763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3.7601416844171072E-2"/>
                  <c:y val="0.17597292724196278"/>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网站分布!$A$2:$A$7</c:f>
              <c:strCache>
                <c:ptCount val="6"/>
                <c:pt idx="0">
                  <c:v>新浪微博</c:v>
                </c:pt>
                <c:pt idx="1">
                  <c:v>人民网-地方领导人留言板</c:v>
                </c:pt>
                <c:pt idx="2">
                  <c:v>成都网络理政</c:v>
                </c:pt>
                <c:pt idx="3">
                  <c:v>四川在线-问政四川</c:v>
                </c:pt>
                <c:pt idx="4">
                  <c:v>麻辣社区-问政四川</c:v>
                </c:pt>
                <c:pt idx="5">
                  <c:v>百度贴吧</c:v>
                </c:pt>
              </c:strCache>
            </c:strRef>
          </c:cat>
          <c:val>
            <c:numRef>
              <c:f>网站分布!$J$2:$J$7</c:f>
              <c:numCache>
                <c:formatCode>General</c:formatCode>
                <c:ptCount val="6"/>
                <c:pt idx="0">
                  <c:v>11</c:v>
                </c:pt>
                <c:pt idx="1">
                  <c:v>4</c:v>
                </c:pt>
                <c:pt idx="2">
                  <c:v>0</c:v>
                </c:pt>
                <c:pt idx="3">
                  <c:v>0</c:v>
                </c:pt>
                <c:pt idx="4">
                  <c:v>0</c:v>
                </c:pt>
                <c:pt idx="5">
                  <c:v>0</c:v>
                </c:pt>
              </c:numCache>
            </c:numRef>
          </c:val>
        </c:ser>
        <c:dLbls>
          <c:dLblPos val="outEnd"/>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区域分布情况!$J$1</c:f>
              <c:strCache>
                <c:ptCount val="1"/>
                <c:pt idx="0">
                  <c:v>一周汇总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区域分布情况!$A$2:$A$24</c:f>
              <c:strCache>
                <c:ptCount val="23"/>
                <c:pt idx="0">
                  <c:v>彭州</c:v>
                </c:pt>
                <c:pt idx="1">
                  <c:v>简阳</c:v>
                </c:pt>
                <c:pt idx="2">
                  <c:v>邛崃</c:v>
                </c:pt>
                <c:pt idx="3">
                  <c:v>都江堰</c:v>
                </c:pt>
                <c:pt idx="4">
                  <c:v>蒲江</c:v>
                </c:pt>
                <c:pt idx="5">
                  <c:v>青白江区</c:v>
                </c:pt>
                <c:pt idx="6">
                  <c:v>成都</c:v>
                </c:pt>
                <c:pt idx="7">
                  <c:v>新津</c:v>
                </c:pt>
                <c:pt idx="8">
                  <c:v>青羊区</c:v>
                </c:pt>
                <c:pt idx="9">
                  <c:v>金堂</c:v>
                </c:pt>
                <c:pt idx="10">
                  <c:v>天府新区</c:v>
                </c:pt>
                <c:pt idx="11">
                  <c:v>崇州</c:v>
                </c:pt>
                <c:pt idx="12">
                  <c:v>新都区</c:v>
                </c:pt>
                <c:pt idx="13">
                  <c:v>高新区</c:v>
                </c:pt>
                <c:pt idx="14">
                  <c:v>金牛区</c:v>
                </c:pt>
                <c:pt idx="15">
                  <c:v>锦江区</c:v>
                </c:pt>
                <c:pt idx="16">
                  <c:v>成华区</c:v>
                </c:pt>
                <c:pt idx="17">
                  <c:v>温江区</c:v>
                </c:pt>
                <c:pt idx="18">
                  <c:v>武侯区</c:v>
                </c:pt>
                <c:pt idx="19">
                  <c:v>龙泉驿区</c:v>
                </c:pt>
                <c:pt idx="20">
                  <c:v>大邑</c:v>
                </c:pt>
                <c:pt idx="21">
                  <c:v>郫都区</c:v>
                </c:pt>
                <c:pt idx="22">
                  <c:v>双流区</c:v>
                </c:pt>
              </c:strCache>
            </c:strRef>
          </c:cat>
          <c:val>
            <c:numRef>
              <c:f>区域分布情况!$J$2:$J$24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c:v>
                </c:pt>
                <c:pt idx="15">
                  <c:v>1</c:v>
                </c:pt>
                <c:pt idx="16">
                  <c:v>1</c:v>
                </c:pt>
                <c:pt idx="17">
                  <c:v>0</c:v>
                </c:pt>
                <c:pt idx="18">
                  <c:v>2</c:v>
                </c:pt>
                <c:pt idx="19">
                  <c:v>0</c:v>
                </c:pt>
                <c:pt idx="20">
                  <c:v>2</c:v>
                </c:pt>
                <c:pt idx="21">
                  <c:v>4</c:v>
                </c:pt>
                <c:pt idx="22">
                  <c:v>2</c:v>
                </c:pt>
              </c:numCache>
            </c:numRef>
          </c:val>
        </c:ser>
        <c:dLbls>
          <c:dLblPos val="outEnd"/>
          <c:showLegendKey val="0"/>
          <c:showVal val="1"/>
          <c:showCatName val="0"/>
          <c:showSerName val="0"/>
          <c:showPercent val="0"/>
          <c:showBubbleSize val="0"/>
        </c:dLbls>
        <c:gapWidth val="182"/>
        <c:axId val="94767456"/>
        <c:axId val="254540928"/>
      </c:barChart>
      <c:catAx>
        <c:axId val="9476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254540928"/>
        <c:crosses val="autoZero"/>
        <c:auto val="1"/>
        <c:lblAlgn val="ctr"/>
        <c:lblOffset val="100"/>
        <c:noMultiLvlLbl val="0"/>
      </c:catAx>
      <c:valAx>
        <c:axId val="25454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767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zh-CN" sz="1600" b="1" i="0" u="none" strike="noStrike" baseline="0">
                <a:effectLst/>
              </a:rPr>
              <a:t>报送信息</a:t>
            </a:r>
            <a:r>
              <a:rPr lang="zh-CN" altLang="en-US" sz="1600" b="1" i="0" u="none" strike="noStrike" baseline="0">
                <a:effectLst/>
              </a:rPr>
              <a:t>来源网站分布</a:t>
            </a:r>
            <a:r>
              <a:rPr lang="zh-CN" altLang="zh-CN" sz="1600" b="1" i="0" u="none" strike="noStrike" baseline="0">
                <a:effectLst/>
              </a:rPr>
              <a:t>情况</a:t>
            </a:r>
            <a:endParaRPr lang="zh-CN" alt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9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网站分布!$J$1</c:f>
              <c:strCache>
                <c:ptCount val="1"/>
                <c:pt idx="0">
                  <c:v>一周汇总</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dLbl>
              <c:idx val="0"/>
              <c:layout>
                <c:manualLayout>
                  <c:x val="-0.44984802431610943"/>
                  <c:y val="-0.1218274111675126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7223910840932116"/>
                  <c:y val="7.783417935702199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4.0526849037487338E-3"/>
                  <c:y val="-0.1184433164128595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2.0263424518743668E-2"/>
                  <c:y val="-3.722504230118446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4.0526849037487336E-2"/>
                  <c:y val="4.737732656514376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3.7601416844171072E-2"/>
                  <c:y val="0.17597292724196278"/>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网站分布!$A$2:$A$7</c:f>
              <c:strCache>
                <c:ptCount val="6"/>
                <c:pt idx="0">
                  <c:v>新浪微博</c:v>
                </c:pt>
                <c:pt idx="1">
                  <c:v>人民网-地方领导人留言板</c:v>
                </c:pt>
                <c:pt idx="2">
                  <c:v>成都网络理政</c:v>
                </c:pt>
                <c:pt idx="3">
                  <c:v>四川在线-问政四川</c:v>
                </c:pt>
                <c:pt idx="4">
                  <c:v>麻辣社区-问政四川</c:v>
                </c:pt>
                <c:pt idx="5">
                  <c:v>百度贴吧</c:v>
                </c:pt>
              </c:strCache>
            </c:strRef>
          </c:cat>
          <c:val>
            <c:numRef>
              <c:f>网站分布!$J$2:$J$7</c:f>
              <c:numCache>
                <c:formatCode>General</c:formatCode>
                <c:ptCount val="6"/>
                <c:pt idx="0">
                  <c:v>11</c:v>
                </c:pt>
                <c:pt idx="1">
                  <c:v>4</c:v>
                </c:pt>
                <c:pt idx="2">
                  <c:v>0</c:v>
                </c:pt>
                <c:pt idx="3">
                  <c:v>0</c:v>
                </c:pt>
                <c:pt idx="4">
                  <c:v>0</c:v>
                </c:pt>
                <c:pt idx="5">
                  <c:v>0</c:v>
                </c:pt>
              </c:numCache>
            </c:numRef>
          </c:val>
        </c:ser>
        <c:dLbls>
          <c:dLblPos val="outEnd"/>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en-US" sz="1600"/>
              <a:t>环保信息走势图（</a:t>
            </a:r>
            <a:r>
              <a:rPr lang="en-US" altLang="zh-CN" sz="1600"/>
              <a:t>8</a:t>
            </a:r>
            <a:r>
              <a:rPr lang="zh-CN" altLang="en-US" sz="1600"/>
              <a:t>月）</a:t>
            </a:r>
          </a:p>
        </c:rich>
      </c:tx>
      <c:overlay val="0"/>
      <c:spPr>
        <a:noFill/>
        <a:ln>
          <a:noFill/>
        </a:ln>
        <a:effectLst/>
      </c:spPr>
    </c:title>
    <c:autoTitleDeleted val="0"/>
    <c:plotArea>
      <c:layout/>
      <c:lineChart>
        <c:grouping val="standard"/>
        <c:varyColors val="0"/>
        <c:ser>
          <c:idx val="0"/>
          <c:order val="0"/>
          <c:tx>
            <c:strRef>
              <c:f>走势图!$B$1</c:f>
              <c:strCache>
                <c:ptCount val="1"/>
                <c:pt idx="0">
                  <c:v>数量</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走势图!$A$2:$A$32</c:f>
              <c:numCache>
                <c:formatCode>m/d/yyyy</c:formatCode>
                <c:ptCount val="31"/>
                <c:pt idx="0" formatCode="m&quot;月&quot;d&quot;日&quot;;@">
                  <c:v>42948</c:v>
                </c:pt>
                <c:pt idx="1">
                  <c:v>42949</c:v>
                </c:pt>
                <c:pt idx="2">
                  <c:v>42950</c:v>
                </c:pt>
                <c:pt idx="3">
                  <c:v>42951</c:v>
                </c:pt>
                <c:pt idx="4">
                  <c:v>42952</c:v>
                </c:pt>
                <c:pt idx="5">
                  <c:v>42953</c:v>
                </c:pt>
                <c:pt idx="6">
                  <c:v>42954</c:v>
                </c:pt>
                <c:pt idx="7">
                  <c:v>42955</c:v>
                </c:pt>
                <c:pt idx="8">
                  <c:v>42956</c:v>
                </c:pt>
                <c:pt idx="9">
                  <c:v>42957</c:v>
                </c:pt>
                <c:pt idx="10">
                  <c:v>42958</c:v>
                </c:pt>
                <c:pt idx="11">
                  <c:v>42959</c:v>
                </c:pt>
                <c:pt idx="12">
                  <c:v>42960</c:v>
                </c:pt>
                <c:pt idx="13">
                  <c:v>42961</c:v>
                </c:pt>
                <c:pt idx="14">
                  <c:v>42962</c:v>
                </c:pt>
                <c:pt idx="15">
                  <c:v>42963</c:v>
                </c:pt>
                <c:pt idx="16">
                  <c:v>42964</c:v>
                </c:pt>
                <c:pt idx="17">
                  <c:v>42965</c:v>
                </c:pt>
                <c:pt idx="18">
                  <c:v>42966</c:v>
                </c:pt>
                <c:pt idx="19">
                  <c:v>42967</c:v>
                </c:pt>
                <c:pt idx="20">
                  <c:v>42968</c:v>
                </c:pt>
                <c:pt idx="21">
                  <c:v>42969</c:v>
                </c:pt>
                <c:pt idx="22">
                  <c:v>42970</c:v>
                </c:pt>
                <c:pt idx="23">
                  <c:v>42971</c:v>
                </c:pt>
                <c:pt idx="24">
                  <c:v>42972</c:v>
                </c:pt>
                <c:pt idx="25">
                  <c:v>42973</c:v>
                </c:pt>
                <c:pt idx="26">
                  <c:v>42974</c:v>
                </c:pt>
                <c:pt idx="27">
                  <c:v>42975</c:v>
                </c:pt>
                <c:pt idx="28">
                  <c:v>42976</c:v>
                </c:pt>
                <c:pt idx="29">
                  <c:v>42977</c:v>
                </c:pt>
                <c:pt idx="30">
                  <c:v>42978</c:v>
                </c:pt>
              </c:numCache>
            </c:numRef>
          </c:cat>
          <c:val>
            <c:numRef>
              <c:f>走势图!$B$2:$B$32</c:f>
              <c:numCache>
                <c:formatCode>General</c:formatCode>
                <c:ptCount val="31"/>
                <c:pt idx="0">
                  <c:v>0</c:v>
                </c:pt>
                <c:pt idx="1">
                  <c:v>0</c:v>
                </c:pt>
                <c:pt idx="2">
                  <c:v>0</c:v>
                </c:pt>
                <c:pt idx="3">
                  <c:v>0</c:v>
                </c:pt>
                <c:pt idx="4">
                  <c:v>6</c:v>
                </c:pt>
                <c:pt idx="5">
                  <c:v>5</c:v>
                </c:pt>
                <c:pt idx="6">
                  <c:v>5</c:v>
                </c:pt>
                <c:pt idx="7">
                  <c:v>9</c:v>
                </c:pt>
                <c:pt idx="8">
                  <c:v>7</c:v>
                </c:pt>
                <c:pt idx="9">
                  <c:v>6</c:v>
                </c:pt>
                <c:pt idx="10">
                  <c:v>3</c:v>
                </c:pt>
                <c:pt idx="11">
                  <c:v>7</c:v>
                </c:pt>
                <c:pt idx="12">
                  <c:v>4</c:v>
                </c:pt>
                <c:pt idx="13">
                  <c:v>11</c:v>
                </c:pt>
                <c:pt idx="14">
                  <c:v>12</c:v>
                </c:pt>
                <c:pt idx="15">
                  <c:v>10</c:v>
                </c:pt>
                <c:pt idx="16">
                  <c:v>10</c:v>
                </c:pt>
                <c:pt idx="17">
                  <c:v>15</c:v>
                </c:pt>
                <c:pt idx="18">
                  <c:v>3</c:v>
                </c:pt>
                <c:pt idx="19">
                  <c:v>8</c:v>
                </c:pt>
                <c:pt idx="20">
                  <c:v>3</c:v>
                </c:pt>
                <c:pt idx="21">
                  <c:v>2</c:v>
                </c:pt>
                <c:pt idx="22">
                  <c:v>7</c:v>
                </c:pt>
                <c:pt idx="23">
                  <c:v>4</c:v>
                </c:pt>
                <c:pt idx="24">
                  <c:v>4</c:v>
                </c:pt>
                <c:pt idx="25">
                  <c:v>10</c:v>
                </c:pt>
                <c:pt idx="26">
                  <c:v>1</c:v>
                </c:pt>
                <c:pt idx="27">
                  <c:v>6</c:v>
                </c:pt>
                <c:pt idx="28">
                  <c:v>2</c:v>
                </c:pt>
                <c:pt idx="29">
                  <c:v>11</c:v>
                </c:pt>
                <c:pt idx="30">
                  <c:v>6</c:v>
                </c:pt>
              </c:numCache>
            </c:numRef>
          </c:val>
          <c:smooth val="0"/>
          <c:extLst xmlns:c16r2="http://schemas.microsoft.com/office/drawing/2015/06/chart">
            <c:ext xmlns:c16="http://schemas.microsoft.com/office/drawing/2014/chart" uri="{C3380CC4-5D6E-409C-BE32-E72D297353CC}">
              <c16:uniqueId val="{00000000-7D49-4832-90BF-F04846275E4E}"/>
            </c:ext>
          </c:extLst>
        </c:ser>
        <c:dLbls>
          <c:dLblPos val="t"/>
          <c:showLegendKey val="0"/>
          <c:showVal val="1"/>
          <c:showCatName val="0"/>
          <c:showSerName val="0"/>
          <c:showPercent val="0"/>
          <c:showBubbleSize val="0"/>
        </c:dLbls>
        <c:smooth val="0"/>
        <c:axId val="354433952"/>
        <c:axId val="354434512"/>
      </c:lineChart>
      <c:dateAx>
        <c:axId val="354433952"/>
        <c:scaling>
          <c:orientation val="minMax"/>
        </c:scaling>
        <c:delete val="0"/>
        <c:axPos val="b"/>
        <c:numFmt formatCode="m&quot;月&quot;d&quot;日&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54434512"/>
        <c:crosses val="autoZero"/>
        <c:auto val="1"/>
        <c:lblOffset val="100"/>
        <c:baseTimeUnit val="days"/>
      </c:dateAx>
      <c:valAx>
        <c:axId val="35443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5443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en-US" sz="1600"/>
              <a:t>环保信息走势图（</a:t>
            </a:r>
            <a:r>
              <a:rPr lang="en-US" altLang="zh-CN" sz="1600"/>
              <a:t>9</a:t>
            </a:r>
            <a:r>
              <a:rPr lang="zh-CN" altLang="en-US" sz="1600"/>
              <a:t>月）</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走势图!$A$33:$A$62</c:f>
              <c:numCache>
                <c:formatCode>m/d/yyyy</c:formatCode>
                <c:ptCount val="30"/>
                <c:pt idx="0" formatCode="m&quot;月&quot;d&quot;日&quot;;@">
                  <c:v>42979</c:v>
                </c:pt>
                <c:pt idx="1">
                  <c:v>42980</c:v>
                </c:pt>
                <c:pt idx="2">
                  <c:v>42981</c:v>
                </c:pt>
                <c:pt idx="3">
                  <c:v>42982</c:v>
                </c:pt>
                <c:pt idx="4">
                  <c:v>42983</c:v>
                </c:pt>
                <c:pt idx="5">
                  <c:v>42984</c:v>
                </c:pt>
                <c:pt idx="6">
                  <c:v>42985</c:v>
                </c:pt>
                <c:pt idx="7">
                  <c:v>42986</c:v>
                </c:pt>
                <c:pt idx="8">
                  <c:v>42987</c:v>
                </c:pt>
                <c:pt idx="9">
                  <c:v>42988</c:v>
                </c:pt>
                <c:pt idx="10">
                  <c:v>42989</c:v>
                </c:pt>
                <c:pt idx="11">
                  <c:v>42990</c:v>
                </c:pt>
                <c:pt idx="12">
                  <c:v>42991</c:v>
                </c:pt>
                <c:pt idx="13">
                  <c:v>42992</c:v>
                </c:pt>
                <c:pt idx="14">
                  <c:v>42993</c:v>
                </c:pt>
                <c:pt idx="15">
                  <c:v>42994</c:v>
                </c:pt>
                <c:pt idx="16">
                  <c:v>42995</c:v>
                </c:pt>
                <c:pt idx="17">
                  <c:v>42996</c:v>
                </c:pt>
                <c:pt idx="18">
                  <c:v>42997</c:v>
                </c:pt>
                <c:pt idx="19">
                  <c:v>42998</c:v>
                </c:pt>
                <c:pt idx="20">
                  <c:v>42999</c:v>
                </c:pt>
                <c:pt idx="21">
                  <c:v>43000</c:v>
                </c:pt>
                <c:pt idx="22">
                  <c:v>43001</c:v>
                </c:pt>
                <c:pt idx="23">
                  <c:v>43002</c:v>
                </c:pt>
                <c:pt idx="24" formatCode="m&quot;月&quot;d&quot;日&quot;;@">
                  <c:v>43003</c:v>
                </c:pt>
                <c:pt idx="25">
                  <c:v>43004</c:v>
                </c:pt>
                <c:pt idx="26">
                  <c:v>43005</c:v>
                </c:pt>
                <c:pt idx="27">
                  <c:v>43006</c:v>
                </c:pt>
                <c:pt idx="28">
                  <c:v>43007</c:v>
                </c:pt>
                <c:pt idx="29">
                  <c:v>43008</c:v>
                </c:pt>
              </c:numCache>
            </c:numRef>
          </c:cat>
          <c:val>
            <c:numRef>
              <c:f>走势图!$B$33:$B$62</c:f>
              <c:numCache>
                <c:formatCode>General</c:formatCode>
                <c:ptCount val="30"/>
                <c:pt idx="0">
                  <c:v>4</c:v>
                </c:pt>
                <c:pt idx="1">
                  <c:v>9</c:v>
                </c:pt>
                <c:pt idx="2">
                  <c:v>4</c:v>
                </c:pt>
                <c:pt idx="3">
                  <c:v>10</c:v>
                </c:pt>
                <c:pt idx="4">
                  <c:v>6</c:v>
                </c:pt>
                <c:pt idx="5">
                  <c:v>5</c:v>
                </c:pt>
                <c:pt idx="6">
                  <c:v>4</c:v>
                </c:pt>
                <c:pt idx="7">
                  <c:v>3</c:v>
                </c:pt>
                <c:pt idx="8">
                  <c:v>6</c:v>
                </c:pt>
                <c:pt idx="9">
                  <c:v>4</c:v>
                </c:pt>
                <c:pt idx="10">
                  <c:v>6</c:v>
                </c:pt>
                <c:pt idx="11">
                  <c:v>5</c:v>
                </c:pt>
                <c:pt idx="12">
                  <c:v>14</c:v>
                </c:pt>
                <c:pt idx="13">
                  <c:v>5</c:v>
                </c:pt>
                <c:pt idx="14">
                  <c:v>8</c:v>
                </c:pt>
                <c:pt idx="15">
                  <c:v>18</c:v>
                </c:pt>
                <c:pt idx="16">
                  <c:v>7</c:v>
                </c:pt>
                <c:pt idx="17">
                  <c:v>6</c:v>
                </c:pt>
                <c:pt idx="18">
                  <c:v>13</c:v>
                </c:pt>
                <c:pt idx="19">
                  <c:v>5</c:v>
                </c:pt>
                <c:pt idx="20">
                  <c:v>10</c:v>
                </c:pt>
                <c:pt idx="21">
                  <c:v>6</c:v>
                </c:pt>
                <c:pt idx="22">
                  <c:v>7</c:v>
                </c:pt>
                <c:pt idx="23">
                  <c:v>7</c:v>
                </c:pt>
                <c:pt idx="24">
                  <c:v>10</c:v>
                </c:pt>
                <c:pt idx="25">
                  <c:v>7</c:v>
                </c:pt>
                <c:pt idx="26">
                  <c:v>4</c:v>
                </c:pt>
                <c:pt idx="27">
                  <c:v>6</c:v>
                </c:pt>
                <c:pt idx="28">
                  <c:v>5</c:v>
                </c:pt>
                <c:pt idx="29">
                  <c:v>2</c:v>
                </c:pt>
              </c:numCache>
            </c:numRef>
          </c:val>
          <c:smooth val="0"/>
          <c:extLst xmlns:c16r2="http://schemas.microsoft.com/office/drawing/2015/06/chart">
            <c:ext xmlns:c16="http://schemas.microsoft.com/office/drawing/2014/chart" uri="{C3380CC4-5D6E-409C-BE32-E72D297353CC}">
              <c16:uniqueId val="{00000000-7D49-4832-90BF-F04846275E4E}"/>
            </c:ext>
          </c:extLst>
        </c:ser>
        <c:dLbls>
          <c:dLblPos val="t"/>
          <c:showLegendKey val="0"/>
          <c:showVal val="1"/>
          <c:showCatName val="0"/>
          <c:showSerName val="0"/>
          <c:showPercent val="0"/>
          <c:showBubbleSize val="0"/>
        </c:dLbls>
        <c:smooth val="0"/>
        <c:axId val="354436752"/>
        <c:axId val="354437312"/>
      </c:lineChart>
      <c:dateAx>
        <c:axId val="354436752"/>
        <c:scaling>
          <c:orientation val="minMax"/>
        </c:scaling>
        <c:delete val="0"/>
        <c:axPos val="b"/>
        <c:numFmt formatCode="m&quot;月&quot;d&quot;日&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54437312"/>
        <c:crosses val="autoZero"/>
        <c:auto val="1"/>
        <c:lblOffset val="100"/>
        <c:baseTimeUnit val="days"/>
      </c:dateAx>
      <c:valAx>
        <c:axId val="3544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5443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en-US" sz="1600"/>
              <a:t>环保信息走势图（</a:t>
            </a:r>
            <a:r>
              <a:rPr lang="en-US" altLang="zh-CN" sz="1600"/>
              <a:t>10</a:t>
            </a:r>
            <a:r>
              <a:rPr lang="zh-CN" altLang="en-US" sz="1600"/>
              <a:t>月）</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走势图!$A$92:$A$98</c:f>
              <c:numCache>
                <c:formatCode>m/d/yyyy</c:formatCode>
                <c:ptCount val="7"/>
                <c:pt idx="0">
                  <c:v>43038</c:v>
                </c:pt>
                <c:pt idx="1">
                  <c:v>43039</c:v>
                </c:pt>
                <c:pt idx="2">
                  <c:v>43040</c:v>
                </c:pt>
                <c:pt idx="3">
                  <c:v>43041</c:v>
                </c:pt>
                <c:pt idx="4">
                  <c:v>43042</c:v>
                </c:pt>
                <c:pt idx="5">
                  <c:v>43043</c:v>
                </c:pt>
                <c:pt idx="6">
                  <c:v>43044</c:v>
                </c:pt>
              </c:numCache>
            </c:numRef>
          </c:cat>
          <c:val>
            <c:numRef>
              <c:f>走势图!$B$92:$B$98</c:f>
              <c:numCache>
                <c:formatCode>General</c:formatCode>
                <c:ptCount val="7"/>
                <c:pt idx="0">
                  <c:v>6</c:v>
                </c:pt>
                <c:pt idx="1">
                  <c:v>0</c:v>
                </c:pt>
                <c:pt idx="2">
                  <c:v>4</c:v>
                </c:pt>
                <c:pt idx="3">
                  <c:v>7</c:v>
                </c:pt>
                <c:pt idx="4">
                  <c:v>10</c:v>
                </c:pt>
                <c:pt idx="5">
                  <c:v>8</c:v>
                </c:pt>
                <c:pt idx="6">
                  <c:v>10</c:v>
                </c:pt>
              </c:numCache>
            </c:numRef>
          </c:val>
          <c:smooth val="0"/>
          <c:extLst xmlns:c16r2="http://schemas.microsoft.com/office/drawing/2015/06/chart">
            <c:ext xmlns:c16="http://schemas.microsoft.com/office/drawing/2014/chart" uri="{C3380CC4-5D6E-409C-BE32-E72D297353CC}">
              <c16:uniqueId val="{00000000-7D49-4832-90BF-F04846275E4E}"/>
            </c:ext>
          </c:extLst>
        </c:ser>
        <c:dLbls>
          <c:dLblPos val="t"/>
          <c:showLegendKey val="0"/>
          <c:showVal val="1"/>
          <c:showCatName val="0"/>
          <c:showSerName val="0"/>
          <c:showPercent val="0"/>
          <c:showBubbleSize val="0"/>
        </c:dLbls>
        <c:smooth val="0"/>
        <c:axId val="351116048"/>
        <c:axId val="351116608"/>
      </c:lineChart>
      <c:dateAx>
        <c:axId val="3511160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51116608"/>
        <c:crosses val="autoZero"/>
        <c:auto val="1"/>
        <c:lblOffset val="100"/>
        <c:baseTimeUnit val="days"/>
      </c:dateAx>
      <c:valAx>
        <c:axId val="3511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51116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en-US" sz="1600"/>
              <a:t>环保信息走势图（</a:t>
            </a:r>
            <a:r>
              <a:rPr lang="en-US" altLang="zh-CN" sz="1600"/>
              <a:t>11</a:t>
            </a:r>
            <a:r>
              <a:rPr lang="zh-CN" altLang="en-US" sz="1600"/>
              <a:t>月）</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走势图!$D$79:$D$85</c:f>
              <c:numCache>
                <c:formatCode>m"月"d"日";@</c:formatCode>
                <c:ptCount val="7"/>
                <c:pt idx="0">
                  <c:v>43063</c:v>
                </c:pt>
                <c:pt idx="1">
                  <c:v>43064</c:v>
                </c:pt>
                <c:pt idx="2">
                  <c:v>43065</c:v>
                </c:pt>
                <c:pt idx="3">
                  <c:v>43066</c:v>
                </c:pt>
                <c:pt idx="4">
                  <c:v>43067</c:v>
                </c:pt>
                <c:pt idx="5">
                  <c:v>43068</c:v>
                </c:pt>
                <c:pt idx="6">
                  <c:v>43069</c:v>
                </c:pt>
              </c:numCache>
            </c:numRef>
          </c:cat>
          <c:val>
            <c:numRef>
              <c:f>走势图!$E$79:$E$85</c:f>
              <c:numCache>
                <c:formatCode>General</c:formatCode>
                <c:ptCount val="7"/>
                <c:pt idx="0">
                  <c:v>9</c:v>
                </c:pt>
                <c:pt idx="1">
                  <c:v>2</c:v>
                </c:pt>
                <c:pt idx="2">
                  <c:v>4</c:v>
                </c:pt>
                <c:pt idx="3">
                  <c:v>0</c:v>
                </c:pt>
                <c:pt idx="4">
                  <c:v>0</c:v>
                </c:pt>
                <c:pt idx="5">
                  <c:v>0</c:v>
                </c:pt>
                <c:pt idx="6">
                  <c:v>0</c:v>
                </c:pt>
              </c:numCache>
            </c:numRef>
          </c:val>
          <c:smooth val="0"/>
          <c:extLst xmlns:c16r2="http://schemas.microsoft.com/office/drawing/2015/06/chart">
            <c:ext xmlns:c16="http://schemas.microsoft.com/office/drawing/2014/chart" uri="{C3380CC4-5D6E-409C-BE32-E72D297353CC}">
              <c16:uniqueId val="{00000000-7D49-4832-90BF-F04846275E4E}"/>
            </c:ext>
          </c:extLst>
        </c:ser>
        <c:dLbls>
          <c:dLblPos val="t"/>
          <c:showLegendKey val="0"/>
          <c:showVal val="1"/>
          <c:showCatName val="0"/>
          <c:showSerName val="0"/>
          <c:showPercent val="0"/>
          <c:showBubbleSize val="0"/>
        </c:dLbls>
        <c:smooth val="0"/>
        <c:axId val="351118848"/>
        <c:axId val="351119408"/>
      </c:lineChart>
      <c:dateAx>
        <c:axId val="351118848"/>
        <c:scaling>
          <c:orientation val="minMax"/>
        </c:scaling>
        <c:delete val="0"/>
        <c:axPos val="b"/>
        <c:numFmt formatCode="m&quot;月&quot;d&quot;日&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51119408"/>
        <c:crosses val="autoZero"/>
        <c:auto val="1"/>
        <c:lblOffset val="100"/>
        <c:baseTimeUnit val="days"/>
      </c:dateAx>
      <c:valAx>
        <c:axId val="3511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5111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zh-CN" altLang="en-US" sz="1600"/>
              <a:t>环保信息区域分布情况</a:t>
            </a:r>
          </a:p>
        </c:rich>
      </c:tx>
      <c:layout/>
      <c:overlay val="0"/>
      <c:spPr>
        <a:noFill/>
        <a:ln>
          <a:noFill/>
        </a:ln>
        <a:effectLst/>
      </c:spPr>
    </c:title>
    <c:autoTitleDeleted val="0"/>
    <c:plotArea>
      <c:layout/>
      <c:barChart>
        <c:barDir val="col"/>
        <c:grouping val="clustered"/>
        <c:varyColors val="0"/>
        <c:ser>
          <c:idx val="0"/>
          <c:order val="0"/>
          <c:tx>
            <c:strRef>
              <c:f>区域分布情况!$B$1</c:f>
              <c:strCache>
                <c:ptCount val="1"/>
                <c:pt idx="0">
                  <c:v>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区域分布情况!$A$2:$A$24</c:f>
              <c:strCache>
                <c:ptCount val="23"/>
                <c:pt idx="0">
                  <c:v>彭州</c:v>
                </c:pt>
                <c:pt idx="1">
                  <c:v>简阳</c:v>
                </c:pt>
                <c:pt idx="2">
                  <c:v>邛崃</c:v>
                </c:pt>
                <c:pt idx="3">
                  <c:v>都江堰</c:v>
                </c:pt>
                <c:pt idx="4">
                  <c:v>蒲江</c:v>
                </c:pt>
                <c:pt idx="5">
                  <c:v>青白江区</c:v>
                </c:pt>
                <c:pt idx="6">
                  <c:v>成都</c:v>
                </c:pt>
                <c:pt idx="7">
                  <c:v>新津</c:v>
                </c:pt>
                <c:pt idx="8">
                  <c:v>青羊区</c:v>
                </c:pt>
                <c:pt idx="9">
                  <c:v>金堂</c:v>
                </c:pt>
                <c:pt idx="10">
                  <c:v>天府新区</c:v>
                </c:pt>
                <c:pt idx="11">
                  <c:v>崇州</c:v>
                </c:pt>
                <c:pt idx="12">
                  <c:v>新都区</c:v>
                </c:pt>
                <c:pt idx="13">
                  <c:v>高新区</c:v>
                </c:pt>
                <c:pt idx="14">
                  <c:v>金牛区</c:v>
                </c:pt>
                <c:pt idx="15">
                  <c:v>锦江区</c:v>
                </c:pt>
                <c:pt idx="16">
                  <c:v>成华区</c:v>
                </c:pt>
                <c:pt idx="17">
                  <c:v>温江区</c:v>
                </c:pt>
                <c:pt idx="18">
                  <c:v>武侯区</c:v>
                </c:pt>
                <c:pt idx="19">
                  <c:v>龙泉驿区</c:v>
                </c:pt>
                <c:pt idx="20">
                  <c:v>大邑</c:v>
                </c:pt>
                <c:pt idx="21">
                  <c:v>郫都区</c:v>
                </c:pt>
                <c:pt idx="22">
                  <c:v>双流区</c:v>
                </c:pt>
              </c:strCache>
            </c:strRef>
          </c:cat>
          <c:val>
            <c:numRef>
              <c:f>区域分布情况!$B$2:$B$24</c:f>
              <c:numCache>
                <c:formatCode>General</c:formatCode>
                <c:ptCount val="23"/>
                <c:pt idx="0">
                  <c:v>6</c:v>
                </c:pt>
                <c:pt idx="1">
                  <c:v>9</c:v>
                </c:pt>
                <c:pt idx="2">
                  <c:v>2</c:v>
                </c:pt>
                <c:pt idx="3">
                  <c:v>11</c:v>
                </c:pt>
                <c:pt idx="4">
                  <c:v>4</c:v>
                </c:pt>
                <c:pt idx="5">
                  <c:v>4</c:v>
                </c:pt>
                <c:pt idx="6">
                  <c:v>64</c:v>
                </c:pt>
                <c:pt idx="7">
                  <c:v>11</c:v>
                </c:pt>
                <c:pt idx="8">
                  <c:v>44</c:v>
                </c:pt>
                <c:pt idx="9">
                  <c:v>9</c:v>
                </c:pt>
                <c:pt idx="10">
                  <c:v>15</c:v>
                </c:pt>
                <c:pt idx="11">
                  <c:v>16</c:v>
                </c:pt>
                <c:pt idx="12">
                  <c:v>28</c:v>
                </c:pt>
                <c:pt idx="13">
                  <c:v>37</c:v>
                </c:pt>
                <c:pt idx="14">
                  <c:v>36</c:v>
                </c:pt>
                <c:pt idx="15">
                  <c:v>56</c:v>
                </c:pt>
                <c:pt idx="16">
                  <c:v>68</c:v>
                </c:pt>
                <c:pt idx="17">
                  <c:v>35</c:v>
                </c:pt>
                <c:pt idx="18">
                  <c:v>58</c:v>
                </c:pt>
                <c:pt idx="19">
                  <c:v>45</c:v>
                </c:pt>
                <c:pt idx="20">
                  <c:v>15</c:v>
                </c:pt>
                <c:pt idx="21">
                  <c:v>52</c:v>
                </c:pt>
                <c:pt idx="22">
                  <c:v>64</c:v>
                </c:pt>
              </c:numCache>
            </c:numRef>
          </c:val>
          <c:extLst xmlns:c16r2="http://schemas.microsoft.com/office/drawing/2015/06/chart">
            <c:ext xmlns:c16="http://schemas.microsoft.com/office/drawing/2014/chart" uri="{C3380CC4-5D6E-409C-BE32-E72D297353CC}">
              <c16:uniqueId val="{00000000-4180-4154-AB9F-86367DC8E97D}"/>
            </c:ext>
          </c:extLst>
        </c:ser>
        <c:dLbls>
          <c:dLblPos val="outEnd"/>
          <c:showLegendKey val="0"/>
          <c:showVal val="1"/>
          <c:showCatName val="0"/>
          <c:showSerName val="0"/>
          <c:showPercent val="0"/>
          <c:showBubbleSize val="0"/>
        </c:dLbls>
        <c:gapWidth val="219"/>
        <c:overlap val="-27"/>
        <c:axId val="351122208"/>
        <c:axId val="351122768"/>
      </c:barChart>
      <c:catAx>
        <c:axId val="3511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51122768"/>
        <c:crosses val="autoZero"/>
        <c:auto val="1"/>
        <c:lblAlgn val="ctr"/>
        <c:lblOffset val="100"/>
        <c:noMultiLvlLbl val="0"/>
      </c:catAx>
      <c:valAx>
        <c:axId val="35112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5112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区域分布情况!$J$1</c:f>
              <c:strCache>
                <c:ptCount val="1"/>
                <c:pt idx="0">
                  <c:v>一周汇总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区域分布情况!$A$2:$A$24</c:f>
              <c:strCache>
                <c:ptCount val="23"/>
                <c:pt idx="0">
                  <c:v>彭州</c:v>
                </c:pt>
                <c:pt idx="1">
                  <c:v>简阳</c:v>
                </c:pt>
                <c:pt idx="2">
                  <c:v>邛崃</c:v>
                </c:pt>
                <c:pt idx="3">
                  <c:v>都江堰</c:v>
                </c:pt>
                <c:pt idx="4">
                  <c:v>蒲江</c:v>
                </c:pt>
                <c:pt idx="5">
                  <c:v>青白江区</c:v>
                </c:pt>
                <c:pt idx="6">
                  <c:v>成都</c:v>
                </c:pt>
                <c:pt idx="7">
                  <c:v>新津</c:v>
                </c:pt>
                <c:pt idx="8">
                  <c:v>青羊区</c:v>
                </c:pt>
                <c:pt idx="9">
                  <c:v>金堂</c:v>
                </c:pt>
                <c:pt idx="10">
                  <c:v>天府新区</c:v>
                </c:pt>
                <c:pt idx="11">
                  <c:v>崇州</c:v>
                </c:pt>
                <c:pt idx="12">
                  <c:v>新都区</c:v>
                </c:pt>
                <c:pt idx="13">
                  <c:v>高新区</c:v>
                </c:pt>
                <c:pt idx="14">
                  <c:v>金牛区</c:v>
                </c:pt>
                <c:pt idx="15">
                  <c:v>锦江区</c:v>
                </c:pt>
                <c:pt idx="16">
                  <c:v>成华区</c:v>
                </c:pt>
                <c:pt idx="17">
                  <c:v>温江区</c:v>
                </c:pt>
                <c:pt idx="18">
                  <c:v>武侯区</c:v>
                </c:pt>
                <c:pt idx="19">
                  <c:v>龙泉驿区</c:v>
                </c:pt>
                <c:pt idx="20">
                  <c:v>大邑</c:v>
                </c:pt>
                <c:pt idx="21">
                  <c:v>郫都区</c:v>
                </c:pt>
                <c:pt idx="22">
                  <c:v>双流区</c:v>
                </c:pt>
              </c:strCache>
            </c:strRef>
          </c:cat>
          <c:val>
            <c:numRef>
              <c:f>区域分布情况!$J$2:$J$24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c:v>
                </c:pt>
                <c:pt idx="15">
                  <c:v>1</c:v>
                </c:pt>
                <c:pt idx="16">
                  <c:v>1</c:v>
                </c:pt>
                <c:pt idx="17">
                  <c:v>0</c:v>
                </c:pt>
                <c:pt idx="18">
                  <c:v>2</c:v>
                </c:pt>
                <c:pt idx="19">
                  <c:v>0</c:v>
                </c:pt>
                <c:pt idx="20">
                  <c:v>2</c:v>
                </c:pt>
                <c:pt idx="21">
                  <c:v>4</c:v>
                </c:pt>
                <c:pt idx="22">
                  <c:v>2</c:v>
                </c:pt>
              </c:numCache>
            </c:numRef>
          </c:val>
        </c:ser>
        <c:dLbls>
          <c:dLblPos val="outEnd"/>
          <c:showLegendKey val="0"/>
          <c:showVal val="1"/>
          <c:showCatName val="0"/>
          <c:showSerName val="0"/>
          <c:showPercent val="0"/>
          <c:showBubbleSize val="0"/>
        </c:dLbls>
        <c:gapWidth val="182"/>
        <c:axId val="349154288"/>
        <c:axId val="349154848"/>
      </c:barChart>
      <c:catAx>
        <c:axId val="34915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349154848"/>
        <c:crosses val="autoZero"/>
        <c:auto val="1"/>
        <c:lblAlgn val="ctr"/>
        <c:lblOffset val="100"/>
        <c:noMultiLvlLbl val="0"/>
      </c:catAx>
      <c:valAx>
        <c:axId val="34915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915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666749</xdr:colOff>
      <xdr:row>32</xdr:row>
      <xdr:rowOff>66675</xdr:rowOff>
    </xdr:from>
    <xdr:to>
      <xdr:col>18</xdr:col>
      <xdr:colOff>285750</xdr:colOff>
      <xdr:row>53</xdr:row>
      <xdr:rowOff>9525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390524</xdr:colOff>
      <xdr:row>54</xdr:row>
      <xdr:rowOff>104775</xdr:rowOff>
    </xdr:from>
    <xdr:to>
      <xdr:col>9</xdr:col>
      <xdr:colOff>561974</xdr:colOff>
      <xdr:row>82</xdr:row>
      <xdr:rowOff>38100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14</xdr:row>
      <xdr:rowOff>66675</xdr:rowOff>
    </xdr:from>
    <xdr:to>
      <xdr:col>11</xdr:col>
      <xdr:colOff>495300</xdr:colOff>
      <xdr:row>37</xdr:row>
      <xdr:rowOff>47625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590549</xdr:colOff>
      <xdr:row>1</xdr:row>
      <xdr:rowOff>0</xdr:rowOff>
    </xdr:from>
    <xdr:to>
      <xdr:col>17</xdr:col>
      <xdr:colOff>428625</xdr:colOff>
      <xdr:row>22</xdr:row>
      <xdr:rowOff>114300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23</xdr:row>
      <xdr:rowOff>114300</xdr:rowOff>
    </xdr:from>
    <xdr:to>
      <xdr:col>17</xdr:col>
      <xdr:colOff>381001</xdr:colOff>
      <xdr:row>45</xdr:row>
      <xdr:rowOff>57150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46</xdr:row>
      <xdr:rowOff>47625</xdr:rowOff>
    </xdr:from>
    <xdr:to>
      <xdr:col>17</xdr:col>
      <xdr:colOff>314326</xdr:colOff>
      <xdr:row>67</xdr:row>
      <xdr:rowOff>161925</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86</xdr:row>
      <xdr:rowOff>66675</xdr:rowOff>
    </xdr:from>
    <xdr:to>
      <xdr:col>17</xdr:col>
      <xdr:colOff>123826</xdr:colOff>
      <xdr:row>108</xdr:row>
      <xdr:rowOff>9525</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371474</xdr:colOff>
      <xdr:row>33</xdr:row>
      <xdr:rowOff>19050</xdr:rowOff>
    </xdr:from>
    <xdr:to>
      <xdr:col>24</xdr:col>
      <xdr:colOff>676275</xdr:colOff>
      <xdr:row>53</xdr:row>
      <xdr:rowOff>133350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761999</xdr:colOff>
      <xdr:row>52</xdr:row>
      <xdr:rowOff>28575</xdr:rowOff>
    </xdr:from>
    <xdr:to>
      <xdr:col>20</xdr:col>
      <xdr:colOff>561974</xdr:colOff>
      <xdr:row>79</xdr:row>
      <xdr:rowOff>133350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523875</xdr:colOff>
      <xdr:row>13</xdr:row>
      <xdr:rowOff>123825</xdr:rowOff>
    </xdr:from>
    <xdr:to>
      <xdr:col>17</xdr:col>
      <xdr:colOff>447675</xdr:colOff>
      <xdr:row>35</xdr:row>
      <xdr:rowOff>104775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eibo.com/1751892927/FhXGfEXWp" TargetMode="External"/><Relationship Id="rId21" Type="http://schemas.openxmlformats.org/officeDocument/2006/relationships/hyperlink" Target="http://weibo.com/5752452998/Fg8rZ9vpa?type=comment" TargetMode="External"/><Relationship Id="rId324" Type="http://schemas.openxmlformats.org/officeDocument/2006/relationships/hyperlink" Target="http://liuyan.people.com.cn/threads/content?tid=4752840" TargetMode="External"/><Relationship Id="rId531" Type="http://schemas.openxmlformats.org/officeDocument/2006/relationships/hyperlink" Target="https://weibo.com/5216157376/FtPCUrV66" TargetMode="External"/><Relationship Id="rId629" Type="http://schemas.openxmlformats.org/officeDocument/2006/relationships/hyperlink" Target="http://liuyan.people.com.cn/threads/content?tid=4840061" TargetMode="External"/><Relationship Id="rId170" Type="http://schemas.openxmlformats.org/officeDocument/2006/relationships/hyperlink" Target="http://weibo.com/5180248504/FjHfU4BOK" TargetMode="External"/><Relationship Id="rId268" Type="http://schemas.openxmlformats.org/officeDocument/2006/relationships/hyperlink" Target="http://weibo.com/5669876580/Fm78ydfd2" TargetMode="External"/><Relationship Id="rId475" Type="http://schemas.openxmlformats.org/officeDocument/2006/relationships/hyperlink" Target="http://liuyan.people.com.cn/threads/content?tid=4802578" TargetMode="External"/><Relationship Id="rId32" Type="http://schemas.openxmlformats.org/officeDocument/2006/relationships/hyperlink" Target="http://weibo.com/6071593702/FglVXj8Td" TargetMode="External"/><Relationship Id="rId128" Type="http://schemas.openxmlformats.org/officeDocument/2006/relationships/hyperlink" Target="http://weibo.com/1788636942/FisNBiSwi" TargetMode="External"/><Relationship Id="rId335" Type="http://schemas.openxmlformats.org/officeDocument/2006/relationships/hyperlink" Target="https://weibo.com/5373335767/Fn4rOknKY" TargetMode="External"/><Relationship Id="rId542" Type="http://schemas.openxmlformats.org/officeDocument/2006/relationships/hyperlink" Target="https://weibo.com/2303125017/Fu1imnvg6" TargetMode="External"/><Relationship Id="rId181" Type="http://schemas.openxmlformats.org/officeDocument/2006/relationships/hyperlink" Target="http://liuyan.people.com.cn/threads/content?tid=4724935" TargetMode="External"/><Relationship Id="rId402" Type="http://schemas.openxmlformats.org/officeDocument/2006/relationships/hyperlink" Target="https://weibo.com/3225982057/Fpr07vraT" TargetMode="External"/><Relationship Id="rId279" Type="http://schemas.openxmlformats.org/officeDocument/2006/relationships/hyperlink" Target="http://liuyan.people.com.cn/threads/content?tid=4745705" TargetMode="External"/><Relationship Id="rId486" Type="http://schemas.openxmlformats.org/officeDocument/2006/relationships/hyperlink" Target="http://12345.chengdu.gov.cn/searchMailDeal?mailID=301326&amp;class=210&amp;WorkFPkId=229101" TargetMode="External"/><Relationship Id="rId43" Type="http://schemas.openxmlformats.org/officeDocument/2006/relationships/hyperlink" Target="http://weibo.com/1998961204/FgJnaop2v" TargetMode="External"/><Relationship Id="rId139" Type="http://schemas.openxmlformats.org/officeDocument/2006/relationships/hyperlink" Target="http://weibo.com/2893612013/Fj1Dr8Nzl" TargetMode="External"/><Relationship Id="rId346" Type="http://schemas.openxmlformats.org/officeDocument/2006/relationships/hyperlink" Target="http://liuyan.people.com.cn/threads/content?tid=4757901" TargetMode="External"/><Relationship Id="rId553" Type="http://schemas.openxmlformats.org/officeDocument/2006/relationships/hyperlink" Target="http://liuyan.people.com.cn/threads/content?tid=4824245" TargetMode="External"/><Relationship Id="rId192" Type="http://schemas.openxmlformats.org/officeDocument/2006/relationships/hyperlink" Target="http://liuyan.people.com.cn/threads/content?tid=4726608" TargetMode="External"/><Relationship Id="rId206" Type="http://schemas.openxmlformats.org/officeDocument/2006/relationships/hyperlink" Target="http://weibo.com/2174259725/FkzPpe1Bh" TargetMode="External"/><Relationship Id="rId413" Type="http://schemas.openxmlformats.org/officeDocument/2006/relationships/hyperlink" Target="http://liuyan.people.com.cn/threads/content?tid=4775035" TargetMode="External"/><Relationship Id="rId497" Type="http://schemas.openxmlformats.org/officeDocument/2006/relationships/hyperlink" Target="http://liuyan.people.com.cn/threads/content?tid=4811305" TargetMode="External"/><Relationship Id="rId620" Type="http://schemas.openxmlformats.org/officeDocument/2006/relationships/hyperlink" Target="https://weibo.com/2619083583/FvRObgy5n" TargetMode="External"/><Relationship Id="rId357" Type="http://schemas.openxmlformats.org/officeDocument/2006/relationships/hyperlink" Target="https://weibo.com/1653787573/Fnvd6caWC" TargetMode="External"/><Relationship Id="rId54" Type="http://schemas.openxmlformats.org/officeDocument/2006/relationships/hyperlink" Target="http://weibo.com/2886392370/FgJTUFQzZ" TargetMode="External"/><Relationship Id="rId217" Type="http://schemas.openxmlformats.org/officeDocument/2006/relationships/hyperlink" Target="http://weibo.com/1620071283/Fl9GKzCRJ" TargetMode="External"/><Relationship Id="rId564" Type="http://schemas.openxmlformats.org/officeDocument/2006/relationships/hyperlink" Target="https://ly.scol.com.cn/thread?tid=2759073&amp;display=1&amp;domainid=13&amp;act=domain&amp;page=1" TargetMode="External"/><Relationship Id="rId424" Type="http://schemas.openxmlformats.org/officeDocument/2006/relationships/hyperlink" Target="http://liuyan.people.com.cn/threads/content?tid=4784344" TargetMode="External"/><Relationship Id="rId631" Type="http://schemas.openxmlformats.org/officeDocument/2006/relationships/hyperlink" Target="http://liuyan.people.com.cn/threads/content?tid=4839403" TargetMode="External"/><Relationship Id="rId270" Type="http://schemas.openxmlformats.org/officeDocument/2006/relationships/hyperlink" Target="http://weibo.com/1314044715/Fm0jpvDAD" TargetMode="External"/><Relationship Id="rId65" Type="http://schemas.openxmlformats.org/officeDocument/2006/relationships/hyperlink" Target="http://weibo.com/2612422885/Fh7vzurcU" TargetMode="External"/><Relationship Id="rId130" Type="http://schemas.openxmlformats.org/officeDocument/2006/relationships/hyperlink" Target="http://weibo.com/1657466985/Fiuvf8e6k" TargetMode="External"/><Relationship Id="rId368" Type="http://schemas.openxmlformats.org/officeDocument/2006/relationships/hyperlink" Target="http://liuyan.people.com.cn/threads/content?tid=4764124" TargetMode="External"/><Relationship Id="rId575" Type="http://schemas.openxmlformats.org/officeDocument/2006/relationships/hyperlink" Target="https://weibo.com/1673477222/FuRmjz0tB" TargetMode="External"/><Relationship Id="rId228" Type="http://schemas.openxmlformats.org/officeDocument/2006/relationships/hyperlink" Target="http://weibo.com/1624340307/FlmHjg1Fq" TargetMode="External"/><Relationship Id="rId435" Type="http://schemas.openxmlformats.org/officeDocument/2006/relationships/hyperlink" Target="http://liuyan.people.com.cn/threads/content?tid=4788101" TargetMode="External"/><Relationship Id="rId642" Type="http://schemas.openxmlformats.org/officeDocument/2006/relationships/hyperlink" Target="https://weibo.com/3276897175/FwoafmDqm" TargetMode="External"/><Relationship Id="rId281" Type="http://schemas.openxmlformats.org/officeDocument/2006/relationships/hyperlink" Target="http://liuyan.people.com.cn/threads/content?tid=4744256" TargetMode="External"/><Relationship Id="rId502" Type="http://schemas.openxmlformats.org/officeDocument/2006/relationships/hyperlink" Target="https://weibo.com/2570322515/FtgeFn6SG" TargetMode="External"/><Relationship Id="rId76" Type="http://schemas.openxmlformats.org/officeDocument/2006/relationships/hyperlink" Target="http://weibo.com/2458261184/FhgMFmC94" TargetMode="External"/><Relationship Id="rId141" Type="http://schemas.openxmlformats.org/officeDocument/2006/relationships/hyperlink" Target="http://weibo.com/1881285103/FiQmPl2rk" TargetMode="External"/><Relationship Id="rId379" Type="http://schemas.openxmlformats.org/officeDocument/2006/relationships/hyperlink" Target="https://weibo.com/2622514102/FopLH51hY" TargetMode="External"/><Relationship Id="rId586" Type="http://schemas.openxmlformats.org/officeDocument/2006/relationships/hyperlink" Target="http://liuyan.people.com.cn/threads/content?tid=4827698" TargetMode="External"/><Relationship Id="rId7" Type="http://schemas.openxmlformats.org/officeDocument/2006/relationships/hyperlink" Target="http://weibo.com/3933304134/FfJE87gHG?type=comment" TargetMode="External"/><Relationship Id="rId239" Type="http://schemas.openxmlformats.org/officeDocument/2006/relationships/hyperlink" Target="http://weibo.com/6078660063/FltCG7FY3" TargetMode="External"/><Relationship Id="rId446" Type="http://schemas.openxmlformats.org/officeDocument/2006/relationships/hyperlink" Target="https://weibo.com/1300583440/FrFlh1JZg" TargetMode="External"/><Relationship Id="rId653" Type="http://schemas.openxmlformats.org/officeDocument/2006/relationships/hyperlink" Target="http://liuyan.people.com.cn/threads/content?tid=4845456" TargetMode="External"/><Relationship Id="rId292" Type="http://schemas.openxmlformats.org/officeDocument/2006/relationships/hyperlink" Target="http://liuyan.people.com.cn/threads/content?tid=4745675" TargetMode="External"/><Relationship Id="rId306" Type="http://schemas.openxmlformats.org/officeDocument/2006/relationships/hyperlink" Target="https://weibo.com/1587112482/FmAukraSc" TargetMode="External"/><Relationship Id="rId87" Type="http://schemas.openxmlformats.org/officeDocument/2006/relationships/hyperlink" Target="http://weibo.com/2697281253/FhuoQozQo" TargetMode="External"/><Relationship Id="rId513" Type="http://schemas.openxmlformats.org/officeDocument/2006/relationships/hyperlink" Target="http://weibo.com/1615254265/FtsJeaJdt" TargetMode="External"/><Relationship Id="rId597" Type="http://schemas.openxmlformats.org/officeDocument/2006/relationships/hyperlink" Target="http://liuyan.people.com.cn/threads/content?tid=4831874" TargetMode="External"/><Relationship Id="rId152" Type="http://schemas.openxmlformats.org/officeDocument/2006/relationships/hyperlink" Target="http://liuyan.people.com.cn/threads/content?tid=4717037" TargetMode="External"/><Relationship Id="rId457" Type="http://schemas.openxmlformats.org/officeDocument/2006/relationships/hyperlink" Target="http://liuyan.people.com.cn/threads/content?tid=4793541" TargetMode="External"/><Relationship Id="rId664" Type="http://schemas.openxmlformats.org/officeDocument/2006/relationships/hyperlink" Target="http://weibo.com/6373815283/FwRjhcCnN" TargetMode="External"/><Relationship Id="rId14" Type="http://schemas.openxmlformats.org/officeDocument/2006/relationships/hyperlink" Target="http://weibo.com/5328392862/FfRYYsp8g?type=comment" TargetMode="External"/><Relationship Id="rId317" Type="http://schemas.openxmlformats.org/officeDocument/2006/relationships/hyperlink" Target="http://weibo.com/n/%E6%88%90%E9%83%BD%E7%8E%AF%E4%BF%9D?from=feed&amp;loc=at" TargetMode="External"/><Relationship Id="rId524" Type="http://schemas.openxmlformats.org/officeDocument/2006/relationships/hyperlink" Target="http://liuyan.people.com.cn/threads/content?tid=4815498" TargetMode="External"/><Relationship Id="rId98" Type="http://schemas.openxmlformats.org/officeDocument/2006/relationships/hyperlink" Target="http://weibo.com/1762028700/FhDFNnzM6" TargetMode="External"/><Relationship Id="rId163" Type="http://schemas.openxmlformats.org/officeDocument/2006/relationships/hyperlink" Target="http://weibo.com/2931297745/FjCrSyPm7" TargetMode="External"/><Relationship Id="rId370" Type="http://schemas.openxmlformats.org/officeDocument/2006/relationships/hyperlink" Target="https://weibo.com/5334359067/FnSiTF4lc" TargetMode="External"/><Relationship Id="rId230" Type="http://schemas.openxmlformats.org/officeDocument/2006/relationships/hyperlink" Target="http://liuyan.people.com.cn/threads/content?tid=4736354" TargetMode="External"/><Relationship Id="rId468" Type="http://schemas.openxmlformats.org/officeDocument/2006/relationships/hyperlink" Target="http://weibo.com/5596377779/Fsfth4s6N" TargetMode="External"/><Relationship Id="rId25" Type="http://schemas.openxmlformats.org/officeDocument/2006/relationships/hyperlink" Target="http://weibo.com/1849516834/Fgb2n3Hlj?type=comment" TargetMode="External"/><Relationship Id="rId328" Type="http://schemas.openxmlformats.org/officeDocument/2006/relationships/hyperlink" Target="https://weibo.com/1981166995/FnbZACT8b" TargetMode="External"/><Relationship Id="rId535" Type="http://schemas.openxmlformats.org/officeDocument/2006/relationships/hyperlink" Target="https://weibo.com/5528758507/FtWC6xN6w" TargetMode="External"/><Relationship Id="rId174" Type="http://schemas.openxmlformats.org/officeDocument/2006/relationships/hyperlink" Target="http://liuyan.people.com.cn/threads/content?tid=4722063" TargetMode="External"/><Relationship Id="rId381" Type="http://schemas.openxmlformats.org/officeDocument/2006/relationships/hyperlink" Target="https://weibo.com/2711218175/FohsCkJK1" TargetMode="External"/><Relationship Id="rId602" Type="http://schemas.openxmlformats.org/officeDocument/2006/relationships/hyperlink" Target="https://ly.scol.com.cn/thread?tid=2759139" TargetMode="External"/><Relationship Id="rId241" Type="http://schemas.openxmlformats.org/officeDocument/2006/relationships/hyperlink" Target="http://weibo.com/1187017455/FlBjHDGsn" TargetMode="External"/><Relationship Id="rId479" Type="http://schemas.openxmlformats.org/officeDocument/2006/relationships/hyperlink" Target="http://liuyan.people.com.cn/threads/content?tid=4802150" TargetMode="External"/><Relationship Id="rId36" Type="http://schemas.openxmlformats.org/officeDocument/2006/relationships/hyperlink" Target="http://weibo.com/1052868041/FgrlYpCbw" TargetMode="External"/><Relationship Id="rId339" Type="http://schemas.openxmlformats.org/officeDocument/2006/relationships/hyperlink" Target="https://weibo.com/5607273395/FnpJAcMdq" TargetMode="External"/><Relationship Id="rId546" Type="http://schemas.openxmlformats.org/officeDocument/2006/relationships/hyperlink" Target="https://weibo.com/1774592492/Fu8Oiedso" TargetMode="External"/><Relationship Id="rId101" Type="http://schemas.openxmlformats.org/officeDocument/2006/relationships/hyperlink" Target="http://weibo.com/2491252905/FhEPv4wXh" TargetMode="External"/><Relationship Id="rId185" Type="http://schemas.openxmlformats.org/officeDocument/2006/relationships/hyperlink" Target="http://liuyan.people.com.cn/threads/content?tid=4724557" TargetMode="External"/><Relationship Id="rId406" Type="http://schemas.openxmlformats.org/officeDocument/2006/relationships/hyperlink" Target="http://liuyan.people.com.cn/threads/content?tid=4774436" TargetMode="External"/><Relationship Id="rId392" Type="http://schemas.openxmlformats.org/officeDocument/2006/relationships/hyperlink" Target="http://liuyan.people.com.cn/threads/content?tid=4770065" TargetMode="External"/><Relationship Id="rId613" Type="http://schemas.openxmlformats.org/officeDocument/2006/relationships/hyperlink" Target="http://liuyan.people.com.cn/threads/content?tid=4837950" TargetMode="External"/><Relationship Id="rId252" Type="http://schemas.openxmlformats.org/officeDocument/2006/relationships/hyperlink" Target="https://weibo.com/2720148543/FlNsq9mU9" TargetMode="External"/><Relationship Id="rId47" Type="http://schemas.openxmlformats.org/officeDocument/2006/relationships/hyperlink" Target="http://weibo.com/2435331365/FgTHDrPMT" TargetMode="External"/><Relationship Id="rId112" Type="http://schemas.openxmlformats.org/officeDocument/2006/relationships/hyperlink" Target="http://weibo.com/3482012771/FhUwg76rF" TargetMode="External"/><Relationship Id="rId557" Type="http://schemas.openxmlformats.org/officeDocument/2006/relationships/hyperlink" Target="http://weibo.com/2054262077/FuJ23fOXo" TargetMode="External"/><Relationship Id="rId196" Type="http://schemas.openxmlformats.org/officeDocument/2006/relationships/hyperlink" Target="http://liuyan.people.com.cn/threads/content?tid=4727763" TargetMode="External"/><Relationship Id="rId417" Type="http://schemas.openxmlformats.org/officeDocument/2006/relationships/hyperlink" Target="https://weibo.com/1807863624/FpQy08FPg" TargetMode="External"/><Relationship Id="rId624" Type="http://schemas.openxmlformats.org/officeDocument/2006/relationships/hyperlink" Target="https://ly.scol.com.cn/thread?tid=2759220&amp;display=1&amp;domainid=13&amp;act=domain&amp;page=1" TargetMode="External"/><Relationship Id="rId263" Type="http://schemas.openxmlformats.org/officeDocument/2006/relationships/hyperlink" Target="https://zhidao.baidu.com/question/1963653460227205580.html" TargetMode="External"/><Relationship Id="rId470" Type="http://schemas.openxmlformats.org/officeDocument/2006/relationships/hyperlink" Target="https://ly.scol.com.cn/thread?tid=2758813" TargetMode="External"/><Relationship Id="rId58" Type="http://schemas.openxmlformats.org/officeDocument/2006/relationships/hyperlink" Target="http://weibo.com/2497541581/Fh6IzfwRC" TargetMode="External"/><Relationship Id="rId123" Type="http://schemas.openxmlformats.org/officeDocument/2006/relationships/hyperlink" Target="http://weibo.com/5114627216/FimT773JD" TargetMode="External"/><Relationship Id="rId330" Type="http://schemas.openxmlformats.org/officeDocument/2006/relationships/hyperlink" Target="https://weibo.com/3184739532/Fn0edolW8" TargetMode="External"/><Relationship Id="rId568" Type="http://schemas.openxmlformats.org/officeDocument/2006/relationships/hyperlink" Target="http://liuyan.people.com.cn/threads/content?tid=4825914" TargetMode="External"/><Relationship Id="rId428" Type="http://schemas.openxmlformats.org/officeDocument/2006/relationships/hyperlink" Target="http://liuyan.people.com.cn/threads/content?tid=4784753" TargetMode="External"/><Relationship Id="rId635" Type="http://schemas.openxmlformats.org/officeDocument/2006/relationships/hyperlink" Target="https://weibo.com/1666192992/FwazkDGv9" TargetMode="External"/><Relationship Id="rId274" Type="http://schemas.openxmlformats.org/officeDocument/2006/relationships/hyperlink" Target="http://liuyan.people.com.cn/threads/content?tid=4746098" TargetMode="External"/><Relationship Id="rId481" Type="http://schemas.openxmlformats.org/officeDocument/2006/relationships/hyperlink" Target="https://weibo.com/2114371260/FsvHVFoPI" TargetMode="External"/><Relationship Id="rId69" Type="http://schemas.openxmlformats.org/officeDocument/2006/relationships/hyperlink" Target="http://weibo.com/5953555105/FhcxY5PGu" TargetMode="External"/><Relationship Id="rId134" Type="http://schemas.openxmlformats.org/officeDocument/2006/relationships/hyperlink" Target="http://weibo.com/3382691784/FiIO3BEUx" TargetMode="External"/><Relationship Id="rId579" Type="http://schemas.openxmlformats.org/officeDocument/2006/relationships/hyperlink" Target="https://weibo.com/6023439909/FuYpinjI1" TargetMode="External"/><Relationship Id="rId80" Type="http://schemas.openxmlformats.org/officeDocument/2006/relationships/hyperlink" Target="http://www.xcar.com.cn/bbs/viewthread.php?tid=30190324" TargetMode="External"/><Relationship Id="rId176" Type="http://schemas.openxmlformats.org/officeDocument/2006/relationships/hyperlink" Target="https://zhidao.baidu.com/question/1579779032698972100.html" TargetMode="External"/><Relationship Id="rId341" Type="http://schemas.openxmlformats.org/officeDocument/2006/relationships/hyperlink" Target="http://liuyan.people.com.cn/threads/content?tid=4757600" TargetMode="External"/><Relationship Id="rId383" Type="http://schemas.openxmlformats.org/officeDocument/2006/relationships/hyperlink" Target="https://weibo.com/1908504687/FopFqtnti" TargetMode="External"/><Relationship Id="rId439" Type="http://schemas.openxmlformats.org/officeDocument/2006/relationships/hyperlink" Target="https://weibo.com/5723803180/FqXXx5Lz3" TargetMode="External"/><Relationship Id="rId590" Type="http://schemas.openxmlformats.org/officeDocument/2006/relationships/hyperlink" Target="http://liuyan.people.com.cn/threads/content?tid=4829910" TargetMode="External"/><Relationship Id="rId604" Type="http://schemas.openxmlformats.org/officeDocument/2006/relationships/hyperlink" Target="https://weibo.com/3003437532/Fvqpu00HB" TargetMode="External"/><Relationship Id="rId646" Type="http://schemas.openxmlformats.org/officeDocument/2006/relationships/hyperlink" Target="http://liuyan.people.com.cn/threads/content?tid=4845301" TargetMode="External"/><Relationship Id="rId201" Type="http://schemas.openxmlformats.org/officeDocument/2006/relationships/hyperlink" Target="http://liuyan.people.com.cn/threads/content?tid=4728887" TargetMode="External"/><Relationship Id="rId243" Type="http://schemas.openxmlformats.org/officeDocument/2006/relationships/hyperlink" Target="http://www.xcar.com.cn/bbs/viewthread.php?tid=30365651" TargetMode="External"/><Relationship Id="rId285" Type="http://schemas.openxmlformats.org/officeDocument/2006/relationships/hyperlink" Target="http://weibo.com/5182106644/Fmn2DxQYw" TargetMode="External"/><Relationship Id="rId450" Type="http://schemas.openxmlformats.org/officeDocument/2006/relationships/hyperlink" Target="https://weibo.com/2234837827/FrpemeYkH" TargetMode="External"/><Relationship Id="rId506" Type="http://schemas.openxmlformats.org/officeDocument/2006/relationships/hyperlink" Target="https://weibo.com/1730401784/FtkEj4Jy6" TargetMode="External"/><Relationship Id="rId38" Type="http://schemas.openxmlformats.org/officeDocument/2006/relationships/hyperlink" Target="http://weibo.com/1821898913/FgEWWBGnw" TargetMode="External"/><Relationship Id="rId103" Type="http://schemas.openxmlformats.org/officeDocument/2006/relationships/hyperlink" Target="http://weibo.com/2149405620/FhEzlh4LP" TargetMode="External"/><Relationship Id="rId310" Type="http://schemas.openxmlformats.org/officeDocument/2006/relationships/hyperlink" Target="http://weibo.com/5134305832/FmI37Cccw?type=comment" TargetMode="External"/><Relationship Id="rId492" Type="http://schemas.openxmlformats.org/officeDocument/2006/relationships/hyperlink" Target="http://liuyan.people.com.cn/threads/content?tid=4808934" TargetMode="External"/><Relationship Id="rId548" Type="http://schemas.openxmlformats.org/officeDocument/2006/relationships/hyperlink" Target="http://liuyan.people.com.cn/threads/content?tid=4820913" TargetMode="External"/><Relationship Id="rId91" Type="http://schemas.openxmlformats.org/officeDocument/2006/relationships/hyperlink" Target="http://weibo.com/2945960704/FhCEHC5aK" TargetMode="External"/><Relationship Id="rId145" Type="http://schemas.openxmlformats.org/officeDocument/2006/relationships/hyperlink" Target="http://weibo.com/1634831267/FiUyRnu89" TargetMode="External"/><Relationship Id="rId187" Type="http://schemas.openxmlformats.org/officeDocument/2006/relationships/hyperlink" Target="http://liuyan.people.com.cn/threads/content?tid=4725441" TargetMode="External"/><Relationship Id="rId352" Type="http://schemas.openxmlformats.org/officeDocument/2006/relationships/hyperlink" Target="https://weibo.com/1792960454/Fnufl5hne" TargetMode="External"/><Relationship Id="rId394" Type="http://schemas.openxmlformats.org/officeDocument/2006/relationships/hyperlink" Target="https://weibo.com/1829879374/Fpo2PdbcV" TargetMode="External"/><Relationship Id="rId408" Type="http://schemas.openxmlformats.org/officeDocument/2006/relationships/hyperlink" Target="https://weibo.com/1948732417/FpzXXk8zz" TargetMode="External"/><Relationship Id="rId615" Type="http://schemas.openxmlformats.org/officeDocument/2006/relationships/hyperlink" Target="https://weibo.com/6402917119/FvFwQa7TK?type=comment" TargetMode="External"/><Relationship Id="rId212" Type="http://schemas.openxmlformats.org/officeDocument/2006/relationships/hyperlink" Target="http://liuyan.people.com.cn/threads/content?tid=4731846" TargetMode="External"/><Relationship Id="rId254" Type="http://schemas.openxmlformats.org/officeDocument/2006/relationships/hyperlink" Target="https://weibo.com/2326643454/FlOZAh9F0" TargetMode="External"/><Relationship Id="rId657" Type="http://schemas.openxmlformats.org/officeDocument/2006/relationships/hyperlink" Target="https://weibo.com/3325525740/FwAAhtqNS" TargetMode="External"/><Relationship Id="rId49" Type="http://schemas.openxmlformats.org/officeDocument/2006/relationships/hyperlink" Target="http://www.mala.cn/thread-14875162-1-1.html" TargetMode="External"/><Relationship Id="rId114" Type="http://schemas.openxmlformats.org/officeDocument/2006/relationships/hyperlink" Target="http://weibo.com/1573471071/FhKH8bJhQ" TargetMode="External"/><Relationship Id="rId296" Type="http://schemas.openxmlformats.org/officeDocument/2006/relationships/hyperlink" Target="https://weibo.com/2877291483/FmuC3qmzJ" TargetMode="External"/><Relationship Id="rId461" Type="http://schemas.openxmlformats.org/officeDocument/2006/relationships/hyperlink" Target="https://weibo.com/3980701459/FrQmP0G0H" TargetMode="External"/><Relationship Id="rId517" Type="http://schemas.openxmlformats.org/officeDocument/2006/relationships/hyperlink" Target="http://liuyan.people.com.cn/threads/content?tid=4815599" TargetMode="External"/><Relationship Id="rId559" Type="http://schemas.openxmlformats.org/officeDocument/2006/relationships/hyperlink" Target="http://liuyan.people.com.cn/threads/content?tid=4824749" TargetMode="External"/><Relationship Id="rId60" Type="http://schemas.openxmlformats.org/officeDocument/2006/relationships/hyperlink" Target="http://weibo.com/2611279651/Fh62ttiO4" TargetMode="External"/><Relationship Id="rId156" Type="http://schemas.openxmlformats.org/officeDocument/2006/relationships/hyperlink" Target="http://weibo.com/6354197229/FjsiIECxj" TargetMode="External"/><Relationship Id="rId198" Type="http://schemas.openxmlformats.org/officeDocument/2006/relationships/hyperlink" Target="http://weibo.com/5144262723/FkqMMeCYr" TargetMode="External"/><Relationship Id="rId321" Type="http://schemas.openxmlformats.org/officeDocument/2006/relationships/hyperlink" Target="http://weibo.com/2189267364/FmT9JhrbD" TargetMode="External"/><Relationship Id="rId363" Type="http://schemas.openxmlformats.org/officeDocument/2006/relationships/hyperlink" Target="https://weibo.com/1187017455/FnLNzCiSI" TargetMode="External"/><Relationship Id="rId419" Type="http://schemas.openxmlformats.org/officeDocument/2006/relationships/hyperlink" Target="http://liuyan.people.com.cn/threads/content?tid=4778124" TargetMode="External"/><Relationship Id="rId570" Type="http://schemas.openxmlformats.org/officeDocument/2006/relationships/hyperlink" Target="http://liuyan.people.com.cn/threads/content?tid=4826573" TargetMode="External"/><Relationship Id="rId626" Type="http://schemas.openxmlformats.org/officeDocument/2006/relationships/hyperlink" Target="https://weibo.com/5140276007/Fw2sios2q" TargetMode="External"/><Relationship Id="rId223" Type="http://schemas.openxmlformats.org/officeDocument/2006/relationships/hyperlink" Target="http://weibo.com/2434598604/Fl2cOs2JJ" TargetMode="External"/><Relationship Id="rId430" Type="http://schemas.openxmlformats.org/officeDocument/2006/relationships/hyperlink" Target="https://weibo.com/2591991574/FqHMFjPIu" TargetMode="External"/><Relationship Id="rId668" Type="http://schemas.openxmlformats.org/officeDocument/2006/relationships/hyperlink" Target="http://weibo.com/6260474103/FwMpVsliG" TargetMode="External"/><Relationship Id="rId18" Type="http://schemas.openxmlformats.org/officeDocument/2006/relationships/hyperlink" Target="http://tieba.baidu.com/p/5261491667" TargetMode="External"/><Relationship Id="rId265" Type="http://schemas.openxmlformats.org/officeDocument/2006/relationships/hyperlink" Target="http://weibo.com/2049962262/Fm9R079ri" TargetMode="External"/><Relationship Id="rId472" Type="http://schemas.openxmlformats.org/officeDocument/2006/relationships/hyperlink" Target="http://liuyan.people.com.cn/threads/content?tid=4801176" TargetMode="External"/><Relationship Id="rId528" Type="http://schemas.openxmlformats.org/officeDocument/2006/relationships/hyperlink" Target="https://weibo.com/2510328930/FtKlGdvMP" TargetMode="External"/><Relationship Id="rId125" Type="http://schemas.openxmlformats.org/officeDocument/2006/relationships/hyperlink" Target="http://weibo.com/2954663543/FikTT8ngU" TargetMode="External"/><Relationship Id="rId167" Type="http://schemas.openxmlformats.org/officeDocument/2006/relationships/hyperlink" Target="http://liuyan.people.com.cn/threads/content?tid=4719867" TargetMode="External"/><Relationship Id="rId332" Type="http://schemas.openxmlformats.org/officeDocument/2006/relationships/hyperlink" Target="https://weibo.com/3147838561/Fn6GYq8Pm" TargetMode="External"/><Relationship Id="rId374" Type="http://schemas.openxmlformats.org/officeDocument/2006/relationships/hyperlink" Target="http://www.mala.cn/thread-14967014-1-1.html" TargetMode="External"/><Relationship Id="rId581" Type="http://schemas.openxmlformats.org/officeDocument/2006/relationships/hyperlink" Target="https://weibo.com/5696284590/FuWvjb2Jc" TargetMode="External"/><Relationship Id="rId71" Type="http://schemas.openxmlformats.org/officeDocument/2006/relationships/hyperlink" Target="http://weibo.com/1420949471/FhfB1Ej9J" TargetMode="External"/><Relationship Id="rId234" Type="http://schemas.openxmlformats.org/officeDocument/2006/relationships/hyperlink" Target="http://weibo.com/2665315413/Fly9OhQIR" TargetMode="External"/><Relationship Id="rId637" Type="http://schemas.openxmlformats.org/officeDocument/2006/relationships/hyperlink" Target="https://weibo.com/1059243783/FwdDYnvK1" TargetMode="External"/><Relationship Id="rId2" Type="http://schemas.openxmlformats.org/officeDocument/2006/relationships/hyperlink" Target="http://www.xcar.com.cn/bbs/viewthread.php?tid=30147105" TargetMode="External"/><Relationship Id="rId29" Type="http://schemas.openxmlformats.org/officeDocument/2006/relationships/hyperlink" Target="http://weibo.com/3191441031/FghRj1Iqa?type=comment" TargetMode="External"/><Relationship Id="rId276" Type="http://schemas.openxmlformats.org/officeDocument/2006/relationships/hyperlink" Target="http://liuyan.people.com.cn/threads/content?tid=4746078" TargetMode="External"/><Relationship Id="rId441" Type="http://schemas.openxmlformats.org/officeDocument/2006/relationships/hyperlink" Target="https://weibo.com/5679897958/FroG1rYJF" TargetMode="External"/><Relationship Id="rId483" Type="http://schemas.openxmlformats.org/officeDocument/2006/relationships/hyperlink" Target="https://weibo.com/5541881824/FsnT3vPxi" TargetMode="External"/><Relationship Id="rId539" Type="http://schemas.openxmlformats.org/officeDocument/2006/relationships/hyperlink" Target="http://liuyan.people.com.cn/threads/content?tid=4818439" TargetMode="External"/><Relationship Id="rId40" Type="http://schemas.openxmlformats.org/officeDocument/2006/relationships/hyperlink" Target="http://weibo.com/5507448398/FgCjOhEi2" TargetMode="External"/><Relationship Id="rId136" Type="http://schemas.openxmlformats.org/officeDocument/2006/relationships/hyperlink" Target="http://weibo.com/3178355220/FiR3o6H9I" TargetMode="External"/><Relationship Id="rId178" Type="http://schemas.openxmlformats.org/officeDocument/2006/relationships/hyperlink" Target="http://weibo.com/1432443877/Fk8e1ETVh" TargetMode="External"/><Relationship Id="rId301" Type="http://schemas.openxmlformats.org/officeDocument/2006/relationships/hyperlink" Target="http://liuyan.people.com.cn/threads/content?tid=4749051" TargetMode="External"/><Relationship Id="rId343" Type="http://schemas.openxmlformats.org/officeDocument/2006/relationships/hyperlink" Target="http://liuyan.people.com.cn/threads/content?tid=4757743" TargetMode="External"/><Relationship Id="rId550" Type="http://schemas.openxmlformats.org/officeDocument/2006/relationships/hyperlink" Target="http://liuyan.people.com.cn/threads/content?tid=4822759" TargetMode="External"/><Relationship Id="rId82" Type="http://schemas.openxmlformats.org/officeDocument/2006/relationships/hyperlink" Target="http://weibo.com/1680531833/Fhk1WhhiM" TargetMode="External"/><Relationship Id="rId203" Type="http://schemas.openxmlformats.org/officeDocument/2006/relationships/hyperlink" Target="http://liuyan.people.com.cn/threads/content?tid=4728073" TargetMode="External"/><Relationship Id="rId385" Type="http://schemas.openxmlformats.org/officeDocument/2006/relationships/hyperlink" Target="https://weibo.com/5664050830/Fp5qtdxEs" TargetMode="External"/><Relationship Id="rId592" Type="http://schemas.openxmlformats.org/officeDocument/2006/relationships/hyperlink" Target="http://12345.chengdu.gov.cn/searchMailDeal?mailID=308821&amp;class=210&amp;WorkFPkId=233861" TargetMode="External"/><Relationship Id="rId606" Type="http://schemas.openxmlformats.org/officeDocument/2006/relationships/hyperlink" Target="https://ly.scol.com.cn/thread?tid=2759151&amp;display=1&amp;domainid=13&amp;act=domain&amp;page=1" TargetMode="External"/><Relationship Id="rId648" Type="http://schemas.openxmlformats.org/officeDocument/2006/relationships/hyperlink" Target="http://liuyan.people.com.cn/threads/content?tid=4844217" TargetMode="External"/><Relationship Id="rId245" Type="http://schemas.openxmlformats.org/officeDocument/2006/relationships/hyperlink" Target="https://weibo.com/1912747343/FlEP7DzXE" TargetMode="External"/><Relationship Id="rId287" Type="http://schemas.openxmlformats.org/officeDocument/2006/relationships/hyperlink" Target="http://liuyan.people.com.cn/threads/content?tid=4745705" TargetMode="External"/><Relationship Id="rId410" Type="http://schemas.openxmlformats.org/officeDocument/2006/relationships/hyperlink" Target="https://weibo.com/1094493091/FpEzfrACZ" TargetMode="External"/><Relationship Id="rId452" Type="http://schemas.openxmlformats.org/officeDocument/2006/relationships/hyperlink" Target="https://weibo.com/3236890843/Frik0fF45" TargetMode="External"/><Relationship Id="rId494" Type="http://schemas.openxmlformats.org/officeDocument/2006/relationships/hyperlink" Target="https://weibo.com/2708499844/Ft5XocSq6" TargetMode="External"/><Relationship Id="rId508" Type="http://schemas.openxmlformats.org/officeDocument/2006/relationships/hyperlink" Target="https://weibo.com/2543289970/FtkZCdpX6" TargetMode="External"/><Relationship Id="rId105" Type="http://schemas.openxmlformats.org/officeDocument/2006/relationships/hyperlink" Target="http://weibo.com/2253032055/FhKNP50nG" TargetMode="External"/><Relationship Id="rId147" Type="http://schemas.openxmlformats.org/officeDocument/2006/relationships/hyperlink" Target="http://weibo.com/2881549330/FiVC0twZI" TargetMode="External"/><Relationship Id="rId312" Type="http://schemas.openxmlformats.org/officeDocument/2006/relationships/hyperlink" Target="http://weibo.com/n/%E6%88%90%E9%83%BD%E7%8E%AF%E4%BF%9D?from=feed&amp;loc=at" TargetMode="External"/><Relationship Id="rId354" Type="http://schemas.openxmlformats.org/officeDocument/2006/relationships/hyperlink" Target="https://weibo.com/2275544361/Fnzr8CD0s" TargetMode="External"/><Relationship Id="rId51" Type="http://schemas.openxmlformats.org/officeDocument/2006/relationships/hyperlink" Target="http://www.xcar.com.cn/bbs/viewthread.php?tid=30175984" TargetMode="External"/><Relationship Id="rId93" Type="http://schemas.openxmlformats.org/officeDocument/2006/relationships/hyperlink" Target="http://weibo.com/3163583154/FhCZXcjc6" TargetMode="External"/><Relationship Id="rId189" Type="http://schemas.openxmlformats.org/officeDocument/2006/relationships/hyperlink" Target="http://weibo.com/3152653210/Fkezbnx93" TargetMode="External"/><Relationship Id="rId396" Type="http://schemas.openxmlformats.org/officeDocument/2006/relationships/hyperlink" Target="https://weibo.com/1563970000/FpoUm8HAI" TargetMode="External"/><Relationship Id="rId561" Type="http://schemas.openxmlformats.org/officeDocument/2006/relationships/hyperlink" Target="http://liuyan.people.com.cn/threads/content?tid=4825914" TargetMode="External"/><Relationship Id="rId617" Type="http://schemas.openxmlformats.org/officeDocument/2006/relationships/hyperlink" Target="https://weibo.com/1957806314/FvNnE3bkI" TargetMode="External"/><Relationship Id="rId659" Type="http://schemas.openxmlformats.org/officeDocument/2006/relationships/hyperlink" Target="https://weibo.com/2622514102/FwDUSb6M8" TargetMode="External"/><Relationship Id="rId214" Type="http://schemas.openxmlformats.org/officeDocument/2006/relationships/hyperlink" Target="http://weibo.com/5778998410/Fl6tndJB7" TargetMode="External"/><Relationship Id="rId256" Type="http://schemas.openxmlformats.org/officeDocument/2006/relationships/hyperlink" Target="http://liuyan.people.com.cn/threads/content?tid=4742031" TargetMode="External"/><Relationship Id="rId298" Type="http://schemas.openxmlformats.org/officeDocument/2006/relationships/hyperlink" Target="http://liuyan.people.com.cn/threads/content?tid=4748057" TargetMode="External"/><Relationship Id="rId421" Type="http://schemas.openxmlformats.org/officeDocument/2006/relationships/hyperlink" Target="https://weibo.com/6278773402/FpTSlsQw7" TargetMode="External"/><Relationship Id="rId463" Type="http://schemas.openxmlformats.org/officeDocument/2006/relationships/hyperlink" Target="https://weibo.com/1594850265/Fs45hcbuz" TargetMode="External"/><Relationship Id="rId519" Type="http://schemas.openxmlformats.org/officeDocument/2006/relationships/hyperlink" Target="https://ly.scol.com.cn/thread?tid=2758983" TargetMode="External"/><Relationship Id="rId116" Type="http://schemas.openxmlformats.org/officeDocument/2006/relationships/hyperlink" Target="http://weibo.com/2234837827/Fi5oAnRZt" TargetMode="External"/><Relationship Id="rId158" Type="http://schemas.openxmlformats.org/officeDocument/2006/relationships/hyperlink" Target="http://liuyan.people.com.cn/threads/content?tid=4719264" TargetMode="External"/><Relationship Id="rId323" Type="http://schemas.openxmlformats.org/officeDocument/2006/relationships/hyperlink" Target="http://weibo.com/1828246871/FmVkG8wBI" TargetMode="External"/><Relationship Id="rId530" Type="http://schemas.openxmlformats.org/officeDocument/2006/relationships/hyperlink" Target="https://ly.scol.com.cn/thread?tid=2758983" TargetMode="External"/><Relationship Id="rId20" Type="http://schemas.openxmlformats.org/officeDocument/2006/relationships/hyperlink" Target="http://weibo.com/2952417987/Fg8rU6lih?type=comment" TargetMode="External"/><Relationship Id="rId62" Type="http://schemas.openxmlformats.org/officeDocument/2006/relationships/hyperlink" Target="http://weibo.com/1680531833/Fh4f8rSxn" TargetMode="External"/><Relationship Id="rId365" Type="http://schemas.openxmlformats.org/officeDocument/2006/relationships/hyperlink" Target="https://weibo.com/6086174674/FnQlb3uY2" TargetMode="External"/><Relationship Id="rId572" Type="http://schemas.openxmlformats.org/officeDocument/2006/relationships/hyperlink" Target="https://ly.scol.com.cn/thread?tid=2759081&amp;display=1&amp;domainid=13&amp;act=domain&amp;page=1" TargetMode="External"/><Relationship Id="rId628" Type="http://schemas.openxmlformats.org/officeDocument/2006/relationships/hyperlink" Target="http://liuyan.people.com.cn/threads/content?tid=4839800" TargetMode="External"/><Relationship Id="rId225" Type="http://schemas.openxmlformats.org/officeDocument/2006/relationships/hyperlink" Target="http://weibo.com/2310092853/FkUmk7n2u" TargetMode="External"/><Relationship Id="rId267" Type="http://schemas.openxmlformats.org/officeDocument/2006/relationships/hyperlink" Target="http://weibo.com/1420949471/Fm6wvk02X" TargetMode="External"/><Relationship Id="rId432" Type="http://schemas.openxmlformats.org/officeDocument/2006/relationships/hyperlink" Target="http://liuyan.people.com.cn/threads/content?tid=4786583" TargetMode="External"/><Relationship Id="rId474" Type="http://schemas.openxmlformats.org/officeDocument/2006/relationships/hyperlink" Target="http://www.xcar.com.cn/bbs/viewthread.php?tid=30581531" TargetMode="External"/><Relationship Id="rId127" Type="http://schemas.openxmlformats.org/officeDocument/2006/relationships/hyperlink" Target="http://weibo.com/2187297447/FiyxbDRIl" TargetMode="External"/><Relationship Id="rId31" Type="http://schemas.openxmlformats.org/officeDocument/2006/relationships/hyperlink" Target="http://weibo.com/5896004779/FglQjaHPC" TargetMode="External"/><Relationship Id="rId73" Type="http://schemas.openxmlformats.org/officeDocument/2006/relationships/hyperlink" Target="http://weibo.com/5882199855/Fhh2GucnS" TargetMode="External"/><Relationship Id="rId169" Type="http://schemas.openxmlformats.org/officeDocument/2006/relationships/hyperlink" Target="http://weibo.com/1807824570/FjKbRhFGd" TargetMode="External"/><Relationship Id="rId334" Type="http://schemas.openxmlformats.org/officeDocument/2006/relationships/hyperlink" Target="https://weibo.com/1987506651/Fnk3jz4Mb" TargetMode="External"/><Relationship Id="rId376" Type="http://schemas.openxmlformats.org/officeDocument/2006/relationships/hyperlink" Target="https://weibo.com/5911020782/Fo6y745kA" TargetMode="External"/><Relationship Id="rId541" Type="http://schemas.openxmlformats.org/officeDocument/2006/relationships/hyperlink" Target="https://weibo.com/2926824614/Fu1RF1xqS" TargetMode="External"/><Relationship Id="rId583" Type="http://schemas.openxmlformats.org/officeDocument/2006/relationships/hyperlink" Target="https://weibo.com/1646196043/FuVcFpvmf" TargetMode="External"/><Relationship Id="rId639" Type="http://schemas.openxmlformats.org/officeDocument/2006/relationships/hyperlink" Target="http://liuyan.people.com.cn/threads/content?tid=4840903" TargetMode="External"/><Relationship Id="rId4" Type="http://schemas.openxmlformats.org/officeDocument/2006/relationships/hyperlink" Target="http://weibo.com/3094821193/FfH2xoXFC?type=comment" TargetMode="External"/><Relationship Id="rId180" Type="http://schemas.openxmlformats.org/officeDocument/2006/relationships/hyperlink" Target="http://liuyan.people.com.cn/threads/content?tid=4725242" TargetMode="External"/><Relationship Id="rId236" Type="http://schemas.openxmlformats.org/officeDocument/2006/relationships/hyperlink" Target="http://weibo.com/1420949471/FlwldBHAX" TargetMode="External"/><Relationship Id="rId278" Type="http://schemas.openxmlformats.org/officeDocument/2006/relationships/hyperlink" Target="http://liuyan.people.com.cn/threads/content?tid=4745969" TargetMode="External"/><Relationship Id="rId401" Type="http://schemas.openxmlformats.org/officeDocument/2006/relationships/hyperlink" Target="https://weibo.com/2613328253/FpkiPe3cC" TargetMode="External"/><Relationship Id="rId443" Type="http://schemas.openxmlformats.org/officeDocument/2006/relationships/hyperlink" Target="https://weibo.com/3960990438/Frtc6FexI" TargetMode="External"/><Relationship Id="rId650" Type="http://schemas.openxmlformats.org/officeDocument/2006/relationships/hyperlink" Target="https://weibo.com/1931177157/FwuB1dfjx" TargetMode="External"/><Relationship Id="rId303" Type="http://schemas.openxmlformats.org/officeDocument/2006/relationships/hyperlink" Target="https://weibo.com/1811731942/FmAkuxZjH" TargetMode="External"/><Relationship Id="rId485" Type="http://schemas.openxmlformats.org/officeDocument/2006/relationships/hyperlink" Target="http://liuyan.people.com.cn/threads/content?tid=4803743" TargetMode="External"/><Relationship Id="rId42" Type="http://schemas.openxmlformats.org/officeDocument/2006/relationships/hyperlink" Target="http://weibo.com/3960990438/FgIVdlecS" TargetMode="External"/><Relationship Id="rId84" Type="http://schemas.openxmlformats.org/officeDocument/2006/relationships/hyperlink" Target="http://weibo.com/3214658315/Fht5h2UJ1" TargetMode="External"/><Relationship Id="rId138" Type="http://schemas.openxmlformats.org/officeDocument/2006/relationships/hyperlink" Target="http://weibo.com/5663739525/FiMid5GQR" TargetMode="External"/><Relationship Id="rId345" Type="http://schemas.openxmlformats.org/officeDocument/2006/relationships/hyperlink" Target="http://liuyan.people.com.cn/threads/content?tid=4757052" TargetMode="External"/><Relationship Id="rId387" Type="http://schemas.openxmlformats.org/officeDocument/2006/relationships/hyperlink" Target="https://weibo.com/5692235786/FoMTmCpYZ" TargetMode="External"/><Relationship Id="rId510" Type="http://schemas.openxmlformats.org/officeDocument/2006/relationships/hyperlink" Target="http://weibo.com/2049133172/Ftv7jEGVp" TargetMode="External"/><Relationship Id="rId552" Type="http://schemas.openxmlformats.org/officeDocument/2006/relationships/hyperlink" Target="http://liuyan.people.com.cn/threads/content?tid=4822759" TargetMode="External"/><Relationship Id="rId594" Type="http://schemas.openxmlformats.org/officeDocument/2006/relationships/hyperlink" Target="https://weibo.com/1751348563/FvfdofyQL" TargetMode="External"/><Relationship Id="rId608" Type="http://schemas.openxmlformats.org/officeDocument/2006/relationships/hyperlink" Target="https://weibo.com/5343156223/FvqcK704J" TargetMode="External"/><Relationship Id="rId191" Type="http://schemas.openxmlformats.org/officeDocument/2006/relationships/hyperlink" Target="http://liuyan.people.com.cn/threads/content?tid=4726518" TargetMode="External"/><Relationship Id="rId205" Type="http://schemas.openxmlformats.org/officeDocument/2006/relationships/hyperlink" Target="http://weibo.com/2219080377/FkBM8jgkO" TargetMode="External"/><Relationship Id="rId247" Type="http://schemas.openxmlformats.org/officeDocument/2006/relationships/hyperlink" Target="http://liuyan.people.com.cn/threads/content?tid=4740227" TargetMode="External"/><Relationship Id="rId412" Type="http://schemas.openxmlformats.org/officeDocument/2006/relationships/hyperlink" Target="https://weibo.com/6217424465/FpBsD7fbU" TargetMode="External"/><Relationship Id="rId107" Type="http://schemas.openxmlformats.org/officeDocument/2006/relationships/hyperlink" Target="http://weibo.com/2668042061/FhIx4zBGc" TargetMode="External"/><Relationship Id="rId289" Type="http://schemas.openxmlformats.org/officeDocument/2006/relationships/hyperlink" Target="http://liuyan.people.com.cn/threads/content?tid=4744256" TargetMode="External"/><Relationship Id="rId454" Type="http://schemas.openxmlformats.org/officeDocument/2006/relationships/hyperlink" Target="https://weibo.com/3193083083/Frj09hezp" TargetMode="External"/><Relationship Id="rId496" Type="http://schemas.openxmlformats.org/officeDocument/2006/relationships/hyperlink" Target="https://weibo.com/1420949471/FtbHsoW1L" TargetMode="External"/><Relationship Id="rId661" Type="http://schemas.openxmlformats.org/officeDocument/2006/relationships/hyperlink" Target="http://liuyan.people.com.cn/threads/content?tid=4846789" TargetMode="External"/><Relationship Id="rId11" Type="http://schemas.openxmlformats.org/officeDocument/2006/relationships/hyperlink" Target="http://weibo.com/1733615620/FfNuQ7GK1?type=comment" TargetMode="External"/><Relationship Id="rId53" Type="http://schemas.openxmlformats.org/officeDocument/2006/relationships/hyperlink" Target="http://www.mala.cn/thread-14871020-1-1.html" TargetMode="External"/><Relationship Id="rId149" Type="http://schemas.openxmlformats.org/officeDocument/2006/relationships/hyperlink" Target="http://weibo.com/2753624711/Fjdp73AnR" TargetMode="External"/><Relationship Id="rId314" Type="http://schemas.openxmlformats.org/officeDocument/2006/relationships/hyperlink" Target="http://weibo.com/2197858374/FmHYKoDww?type=comment" TargetMode="External"/><Relationship Id="rId356" Type="http://schemas.openxmlformats.org/officeDocument/2006/relationships/hyperlink" Target="https://weibo.com/3182343270/FntJTkUW3" TargetMode="External"/><Relationship Id="rId398" Type="http://schemas.openxmlformats.org/officeDocument/2006/relationships/hyperlink" Target="https://weibo.com/1448063992/FpxefnYG5" TargetMode="External"/><Relationship Id="rId521" Type="http://schemas.openxmlformats.org/officeDocument/2006/relationships/hyperlink" Target="https://ly.scol.com.cn/thread?tid=2758976" TargetMode="External"/><Relationship Id="rId563" Type="http://schemas.openxmlformats.org/officeDocument/2006/relationships/hyperlink" Target="http://liuyan.people.com.cn/threads/content?tid=4826573" TargetMode="External"/><Relationship Id="rId619" Type="http://schemas.openxmlformats.org/officeDocument/2006/relationships/hyperlink" Target="http://liuyan.people.com.cn/threads/content?tid=4837965" TargetMode="External"/><Relationship Id="rId95" Type="http://schemas.openxmlformats.org/officeDocument/2006/relationships/hyperlink" Target="http://weibo.com/6348123667/FhyuEtvux" TargetMode="External"/><Relationship Id="rId160" Type="http://schemas.openxmlformats.org/officeDocument/2006/relationships/hyperlink" Target="http://weibo.com/3960990438/FjvnHnihu" TargetMode="External"/><Relationship Id="rId216" Type="http://schemas.openxmlformats.org/officeDocument/2006/relationships/hyperlink" Target="http://weibo.com/1143041755/FkSm3c6Nn" TargetMode="External"/><Relationship Id="rId423" Type="http://schemas.openxmlformats.org/officeDocument/2006/relationships/hyperlink" Target="http://www.mala.cn/thread-14982250-1-1.html" TargetMode="External"/><Relationship Id="rId258" Type="http://schemas.openxmlformats.org/officeDocument/2006/relationships/hyperlink" Target="http://liuyan.people.com.cn/threads/content?tid=4742064" TargetMode="External"/><Relationship Id="rId465" Type="http://schemas.openxmlformats.org/officeDocument/2006/relationships/hyperlink" Target="https://weibo.com/1884911765/Fs46A9yVF" TargetMode="External"/><Relationship Id="rId630" Type="http://schemas.openxmlformats.org/officeDocument/2006/relationships/hyperlink" Target="http://liuyan.people.com.cn/threads/content?tid=4839895" TargetMode="External"/><Relationship Id="rId22" Type="http://schemas.openxmlformats.org/officeDocument/2006/relationships/hyperlink" Target="http://weibo.com/5333263264/Fg9EE1In8?type=comment" TargetMode="External"/><Relationship Id="rId64" Type="http://schemas.openxmlformats.org/officeDocument/2006/relationships/hyperlink" Target="http://weibo.com/5821802817/Fh8vY3xx3" TargetMode="External"/><Relationship Id="rId118" Type="http://schemas.openxmlformats.org/officeDocument/2006/relationships/hyperlink" Target="http://weibo.com/5066288754/Fi6IWeEE0" TargetMode="External"/><Relationship Id="rId325" Type="http://schemas.openxmlformats.org/officeDocument/2006/relationships/hyperlink" Target="http://liuyan.people.com.cn/threads/content?tid=4753850" TargetMode="External"/><Relationship Id="rId367" Type="http://schemas.openxmlformats.org/officeDocument/2006/relationships/hyperlink" Target="https://weibo.com/3140748191/FnRD3t9M9" TargetMode="External"/><Relationship Id="rId532" Type="http://schemas.openxmlformats.org/officeDocument/2006/relationships/hyperlink" Target="http://liuyan.people.com.cn/threads/content?tid=4816352" TargetMode="External"/><Relationship Id="rId574" Type="http://schemas.openxmlformats.org/officeDocument/2006/relationships/hyperlink" Target="https://weibo.com/1895104137/FuSiZ7aoO" TargetMode="External"/><Relationship Id="rId171" Type="http://schemas.openxmlformats.org/officeDocument/2006/relationships/hyperlink" Target="http://www.mala.cn/thread-14917284-1-1.html" TargetMode="External"/><Relationship Id="rId227" Type="http://schemas.openxmlformats.org/officeDocument/2006/relationships/hyperlink" Target="http://weibo.com/70518/Flgp8tqDl" TargetMode="External"/><Relationship Id="rId269" Type="http://schemas.openxmlformats.org/officeDocument/2006/relationships/hyperlink" Target="http://weibo.com/5028875437/FlZZiBhKO" TargetMode="External"/><Relationship Id="rId434" Type="http://schemas.openxmlformats.org/officeDocument/2006/relationships/hyperlink" Target="http://www.xcar.com.cn/bbs/viewthread.php?tid=30539037" TargetMode="External"/><Relationship Id="rId476" Type="http://schemas.openxmlformats.org/officeDocument/2006/relationships/hyperlink" Target="http://liuyan.people.com.cn/threads/content?tid=4802370" TargetMode="External"/><Relationship Id="rId641" Type="http://schemas.openxmlformats.org/officeDocument/2006/relationships/hyperlink" Target="https://weibo.com/2364635265/FwjRgvmr0" TargetMode="External"/><Relationship Id="rId33" Type="http://schemas.openxmlformats.org/officeDocument/2006/relationships/hyperlink" Target="http://liuyan.people.com.cn/thread.php?tid=4689818" TargetMode="External"/><Relationship Id="rId129" Type="http://schemas.openxmlformats.org/officeDocument/2006/relationships/hyperlink" Target="http://weibo.com/1300877393/Fiscz049J" TargetMode="External"/><Relationship Id="rId280" Type="http://schemas.openxmlformats.org/officeDocument/2006/relationships/hyperlink" Target="http://liuyan.people.com.cn/threads/content?tid=4745264" TargetMode="External"/><Relationship Id="rId336" Type="http://schemas.openxmlformats.org/officeDocument/2006/relationships/hyperlink" Target="https://weibo.com/1863721855/Fn2MIf5I6" TargetMode="External"/><Relationship Id="rId501" Type="http://schemas.openxmlformats.org/officeDocument/2006/relationships/hyperlink" Target="https://weibo.com/2565186717/Ftgg4gtsk" TargetMode="External"/><Relationship Id="rId543" Type="http://schemas.openxmlformats.org/officeDocument/2006/relationships/hyperlink" Target="https://weibo.com/1675100390/FubUQn1cG" TargetMode="External"/><Relationship Id="rId75" Type="http://schemas.openxmlformats.org/officeDocument/2006/relationships/hyperlink" Target="http://weibo.com/3105989222/FhgxD38cv" TargetMode="External"/><Relationship Id="rId140" Type="http://schemas.openxmlformats.org/officeDocument/2006/relationships/hyperlink" Target="http://weibo.com/2482130337/FiTqLjjaa" TargetMode="External"/><Relationship Id="rId182" Type="http://schemas.openxmlformats.org/officeDocument/2006/relationships/hyperlink" Target="http://liuyan.people.com.cn/threads/content?tid=4722759" TargetMode="External"/><Relationship Id="rId378" Type="http://schemas.openxmlformats.org/officeDocument/2006/relationships/hyperlink" Target="http://liuyan.people.com.cn/threads/content?tid=4767609" TargetMode="External"/><Relationship Id="rId403" Type="http://schemas.openxmlformats.org/officeDocument/2006/relationships/hyperlink" Target="https://weibo.com/1622993824/Fpkv5hcD3" TargetMode="External"/><Relationship Id="rId585" Type="http://schemas.openxmlformats.org/officeDocument/2006/relationships/hyperlink" Target="https://ly.scol.com.cn/thread?tid=2759095&amp;display=1&amp;domainid=13&amp;act=domain&amp;page=1" TargetMode="External"/><Relationship Id="rId6" Type="http://schemas.openxmlformats.org/officeDocument/2006/relationships/hyperlink" Target="https://tieba.baidu.com/p/5258752007" TargetMode="External"/><Relationship Id="rId238" Type="http://schemas.openxmlformats.org/officeDocument/2006/relationships/hyperlink" Target="http://weibo.com/1727370207/FluTtvHwm" TargetMode="External"/><Relationship Id="rId445" Type="http://schemas.openxmlformats.org/officeDocument/2006/relationships/hyperlink" Target="https://weibo.com/1488225722/FrzCxcESt" TargetMode="External"/><Relationship Id="rId487" Type="http://schemas.openxmlformats.org/officeDocument/2006/relationships/hyperlink" Target="https://weibo.com/2516218612/FsK2a0TWC" TargetMode="External"/><Relationship Id="rId610" Type="http://schemas.openxmlformats.org/officeDocument/2006/relationships/hyperlink" Target="https://weibo.com/1798716465/FvCKTox5J" TargetMode="External"/><Relationship Id="rId652" Type="http://schemas.openxmlformats.org/officeDocument/2006/relationships/hyperlink" Target="https://weibo.com/1918373391/FwxHrqwVz" TargetMode="External"/><Relationship Id="rId291" Type="http://schemas.openxmlformats.org/officeDocument/2006/relationships/hyperlink" Target="http://liuyan.people.com.cn/threads/content?tid=4745155" TargetMode="External"/><Relationship Id="rId305" Type="http://schemas.openxmlformats.org/officeDocument/2006/relationships/hyperlink" Target="https://weibo.com/2471015925/FmyOBFMKX" TargetMode="External"/><Relationship Id="rId347" Type="http://schemas.openxmlformats.org/officeDocument/2006/relationships/hyperlink" Target="http://liuyan.people.com.cn/threads/content?tid=4758848" TargetMode="External"/><Relationship Id="rId512" Type="http://schemas.openxmlformats.org/officeDocument/2006/relationships/hyperlink" Target="http://weibo.com/5140276007/FttwSxYBF" TargetMode="External"/><Relationship Id="rId44" Type="http://schemas.openxmlformats.org/officeDocument/2006/relationships/hyperlink" Target="http://weibo.com/1799729620/FgOjceZKv" TargetMode="External"/><Relationship Id="rId86" Type="http://schemas.openxmlformats.org/officeDocument/2006/relationships/hyperlink" Target="http://weibo.com/6343338359/Fhvx3vV71" TargetMode="External"/><Relationship Id="rId151" Type="http://schemas.openxmlformats.org/officeDocument/2006/relationships/hyperlink" Target="http://liuyan.people.com.cn/threads/content?tid=4716880" TargetMode="External"/><Relationship Id="rId389" Type="http://schemas.openxmlformats.org/officeDocument/2006/relationships/hyperlink" Target="https://weibo.com/5373335767/FoAPFx0gQ" TargetMode="External"/><Relationship Id="rId554" Type="http://schemas.openxmlformats.org/officeDocument/2006/relationships/hyperlink" Target="https://weibo.com/3278419352/FuJl85VgF" TargetMode="External"/><Relationship Id="rId596" Type="http://schemas.openxmlformats.org/officeDocument/2006/relationships/hyperlink" Target="https://weibo.com/5620077141/FvcQbnVyM" TargetMode="External"/><Relationship Id="rId193" Type="http://schemas.openxmlformats.org/officeDocument/2006/relationships/hyperlink" Target="http://liuyan.people.com.cn/threads/content?tid=4726938" TargetMode="External"/><Relationship Id="rId207" Type="http://schemas.openxmlformats.org/officeDocument/2006/relationships/hyperlink" Target="http://weibo.com/2639815720/FkH0cgwdN" TargetMode="External"/><Relationship Id="rId249" Type="http://schemas.openxmlformats.org/officeDocument/2006/relationships/hyperlink" Target="http://liuyan.people.com.cn/threads/content?tid=4740502" TargetMode="External"/><Relationship Id="rId414" Type="http://schemas.openxmlformats.org/officeDocument/2006/relationships/hyperlink" Target="https://weibo.com/5608120755/FpIS4fw6H" TargetMode="External"/><Relationship Id="rId456" Type="http://schemas.openxmlformats.org/officeDocument/2006/relationships/hyperlink" Target="http://liuyan.people.com.cn/threads/content?tid=4793049" TargetMode="External"/><Relationship Id="rId498" Type="http://schemas.openxmlformats.org/officeDocument/2006/relationships/hyperlink" Target="http://12345.chengdu.gov.cn/searchMailDeal?mailID=302984&amp;class=210&amp;WorkFPkId=230308" TargetMode="External"/><Relationship Id="rId621" Type="http://schemas.openxmlformats.org/officeDocument/2006/relationships/hyperlink" Target="https://weibo.com/3014622603/FvSl6ugPC" TargetMode="External"/><Relationship Id="rId663" Type="http://schemas.openxmlformats.org/officeDocument/2006/relationships/hyperlink" Target="http://liuyan.people.com.cn/threads/content?tid=4847938" TargetMode="External"/><Relationship Id="rId13" Type="http://schemas.openxmlformats.org/officeDocument/2006/relationships/hyperlink" Target="http://weibo.com/3236771922/FfXvHAszT?type=comment" TargetMode="External"/><Relationship Id="rId109" Type="http://schemas.openxmlformats.org/officeDocument/2006/relationships/hyperlink" Target="http://weibo.com/2866042620/Fi0zptQJc" TargetMode="External"/><Relationship Id="rId260" Type="http://schemas.openxmlformats.org/officeDocument/2006/relationships/hyperlink" Target="http://ly.scdaily.cn/thread?tid=2758220&amp;display=1&amp;page=1" TargetMode="External"/><Relationship Id="rId316" Type="http://schemas.openxmlformats.org/officeDocument/2006/relationships/hyperlink" Target="http://weibo.com/1458344701/FmKe54tLi?type=comment" TargetMode="External"/><Relationship Id="rId523" Type="http://schemas.openxmlformats.org/officeDocument/2006/relationships/hyperlink" Target="https://ly.scol.com.cn/thread?tid=2758978" TargetMode="External"/><Relationship Id="rId55" Type="http://schemas.openxmlformats.org/officeDocument/2006/relationships/hyperlink" Target="http://weibo.com/2175887174/FgEZ537kX" TargetMode="External"/><Relationship Id="rId97" Type="http://schemas.openxmlformats.org/officeDocument/2006/relationships/hyperlink" Target="http://weibo.com/2130689257/FhymZ24hd" TargetMode="External"/><Relationship Id="rId120" Type="http://schemas.openxmlformats.org/officeDocument/2006/relationships/hyperlink" Target="http://weibo.com/1844305570/FigHOcRTs" TargetMode="External"/><Relationship Id="rId358" Type="http://schemas.openxmlformats.org/officeDocument/2006/relationships/hyperlink" Target="http://liuyan.people.com.cn/threads/content?tid=4761462" TargetMode="External"/><Relationship Id="rId565" Type="http://schemas.openxmlformats.org/officeDocument/2006/relationships/hyperlink" Target="https://ly.scol.com.cn/thread?tid=2759081&amp;display=1&amp;domainid=13&amp;act=domain&amp;page=1" TargetMode="External"/><Relationship Id="rId162" Type="http://schemas.openxmlformats.org/officeDocument/2006/relationships/hyperlink" Target="http://liuyan.people.com.cn/threads/content?tid=4719705" TargetMode="External"/><Relationship Id="rId218" Type="http://schemas.openxmlformats.org/officeDocument/2006/relationships/hyperlink" Target="http://weibo.com/5347050088/Fl2yFiMiP" TargetMode="External"/><Relationship Id="rId425" Type="http://schemas.openxmlformats.org/officeDocument/2006/relationships/hyperlink" Target="http://liuyan.people.com.cn/threads/content?tid=4783300" TargetMode="External"/><Relationship Id="rId467" Type="http://schemas.openxmlformats.org/officeDocument/2006/relationships/hyperlink" Target="http://12345.chengdu.gov.cn/searchMailDeal?mailID=299744&amp;class=210&amp;WorkFPkId=228141" TargetMode="External"/><Relationship Id="rId632" Type="http://schemas.openxmlformats.org/officeDocument/2006/relationships/hyperlink" Target="https://ly.scol.com.cn/thread?tid=2759232&amp;display=1&amp;domainid=13&amp;act=domain&amp;page=1" TargetMode="External"/><Relationship Id="rId271" Type="http://schemas.openxmlformats.org/officeDocument/2006/relationships/hyperlink" Target="http://weibo.com/2340055163/FlZFsoeNS" TargetMode="External"/><Relationship Id="rId24" Type="http://schemas.openxmlformats.org/officeDocument/2006/relationships/hyperlink" Target="http://weibo.com/3292863665/Fgbyw9bQK?type=comment" TargetMode="External"/><Relationship Id="rId66" Type="http://schemas.openxmlformats.org/officeDocument/2006/relationships/hyperlink" Target="http://weibo.com/6322403870/Fh36sBNFq" TargetMode="External"/><Relationship Id="rId131" Type="http://schemas.openxmlformats.org/officeDocument/2006/relationships/hyperlink" Target="http://tieba.baidu.com/p/5287260824" TargetMode="External"/><Relationship Id="rId327" Type="http://schemas.openxmlformats.org/officeDocument/2006/relationships/hyperlink" Target="https://weibo.com/5295734172/FmXyRg5F5" TargetMode="External"/><Relationship Id="rId369" Type="http://schemas.openxmlformats.org/officeDocument/2006/relationships/hyperlink" Target="http://liuyan.people.com.cn/threads/content?tid=4764126" TargetMode="External"/><Relationship Id="rId534" Type="http://schemas.openxmlformats.org/officeDocument/2006/relationships/hyperlink" Target="http://liuyan.people.com.cn/threads/content?tid=4816984" TargetMode="External"/><Relationship Id="rId576" Type="http://schemas.openxmlformats.org/officeDocument/2006/relationships/hyperlink" Target="https://weibo.com/3194961435/FuOep9TFw" TargetMode="External"/><Relationship Id="rId173" Type="http://schemas.openxmlformats.org/officeDocument/2006/relationships/hyperlink" Target="http://liuyan.people.com.cn/threads/content?tid=4722291" TargetMode="External"/><Relationship Id="rId229" Type="http://schemas.openxmlformats.org/officeDocument/2006/relationships/hyperlink" Target="http://weibo.com/1420949471/FlnaLmVwq" TargetMode="External"/><Relationship Id="rId380" Type="http://schemas.openxmlformats.org/officeDocument/2006/relationships/hyperlink" Target="https://weibo.com/2788368265/FowTbqya5" TargetMode="External"/><Relationship Id="rId436" Type="http://schemas.openxmlformats.org/officeDocument/2006/relationships/hyperlink" Target="http://liuyan.people.com.cn/threads/content?tid=4787949" TargetMode="External"/><Relationship Id="rId601" Type="http://schemas.openxmlformats.org/officeDocument/2006/relationships/hyperlink" Target="https://weibo.com/1714538434/FvjWzttzG" TargetMode="External"/><Relationship Id="rId643" Type="http://schemas.openxmlformats.org/officeDocument/2006/relationships/hyperlink" Target="https://weibo.com/1987506651/Fwj9lf1Wt" TargetMode="External"/><Relationship Id="rId240" Type="http://schemas.openxmlformats.org/officeDocument/2006/relationships/hyperlink" Target="http://liuyan.people.com.cn/threads/content?tid=4737701" TargetMode="External"/><Relationship Id="rId478" Type="http://schemas.openxmlformats.org/officeDocument/2006/relationships/hyperlink" Target="http://liuyan.people.com.cn/threads/content?tid=4802400" TargetMode="External"/><Relationship Id="rId35" Type="http://schemas.openxmlformats.org/officeDocument/2006/relationships/hyperlink" Target="http://weibo.com/1161413465/Fgrh5uoWQ" TargetMode="External"/><Relationship Id="rId77" Type="http://schemas.openxmlformats.org/officeDocument/2006/relationships/hyperlink" Target="http://weibo.com/1674217200/FhlSxEdOu" TargetMode="External"/><Relationship Id="rId100" Type="http://schemas.openxmlformats.org/officeDocument/2006/relationships/hyperlink" Target="http://weibo.com/1897010167/FhEDpkLnF" TargetMode="External"/><Relationship Id="rId282" Type="http://schemas.openxmlformats.org/officeDocument/2006/relationships/hyperlink" Target="http://liuyan.people.com.cn/threads/content?tid=4743945" TargetMode="External"/><Relationship Id="rId338" Type="http://schemas.openxmlformats.org/officeDocument/2006/relationships/hyperlink" Target="https://weibo.com/1586274025/Fnmj61IqD" TargetMode="External"/><Relationship Id="rId503" Type="http://schemas.openxmlformats.org/officeDocument/2006/relationships/hyperlink" Target="https://weibo.com/1420949471/FtkMCDs5f" TargetMode="External"/><Relationship Id="rId545" Type="http://schemas.openxmlformats.org/officeDocument/2006/relationships/hyperlink" Target="https://weibo.com/1561652992/FuftLDLrZ" TargetMode="External"/><Relationship Id="rId587" Type="http://schemas.openxmlformats.org/officeDocument/2006/relationships/hyperlink" Target="http://weibo.com/2007856227/Fv2Ug3jzB" TargetMode="External"/><Relationship Id="rId8" Type="http://schemas.openxmlformats.org/officeDocument/2006/relationships/hyperlink" Target="http://www.52ch.net/thread-4642711-1-1.html" TargetMode="External"/><Relationship Id="rId142" Type="http://schemas.openxmlformats.org/officeDocument/2006/relationships/hyperlink" Target="http://weibo.com/2661645264/FiQtPsEIv" TargetMode="External"/><Relationship Id="rId184" Type="http://schemas.openxmlformats.org/officeDocument/2006/relationships/hyperlink" Target="http://liuyan.people.com.cn/threads/content?tid=4724805" TargetMode="External"/><Relationship Id="rId391" Type="http://schemas.openxmlformats.org/officeDocument/2006/relationships/hyperlink" Target="https://weibo.com/1961309537/FpbfecM1H" TargetMode="External"/><Relationship Id="rId405" Type="http://schemas.openxmlformats.org/officeDocument/2006/relationships/hyperlink" Target="https://weibo.com/2536285310/Fpzd1eVl3" TargetMode="External"/><Relationship Id="rId447" Type="http://schemas.openxmlformats.org/officeDocument/2006/relationships/hyperlink" Target="https://weibo.com/1593945717/FriErl36C" TargetMode="External"/><Relationship Id="rId612" Type="http://schemas.openxmlformats.org/officeDocument/2006/relationships/hyperlink" Target="http://liuyan.people.com.cn/threads/content?tid=4836330" TargetMode="External"/><Relationship Id="rId251" Type="http://schemas.openxmlformats.org/officeDocument/2006/relationships/hyperlink" Target="http://liuyan.people.com.cn/threads/content?tid=4739706" TargetMode="External"/><Relationship Id="rId489" Type="http://schemas.openxmlformats.org/officeDocument/2006/relationships/hyperlink" Target="http://liuyan.people.com.cn/threads/content?tid=4806087" TargetMode="External"/><Relationship Id="rId654" Type="http://schemas.openxmlformats.org/officeDocument/2006/relationships/hyperlink" Target="http://liuyan.people.com.cn/threads/content?tid=4845162" TargetMode="External"/><Relationship Id="rId46" Type="http://schemas.openxmlformats.org/officeDocument/2006/relationships/hyperlink" Target="http://weibo.com/2061695965/FgTeva9yi" TargetMode="External"/><Relationship Id="rId293" Type="http://schemas.openxmlformats.org/officeDocument/2006/relationships/hyperlink" Target="http://weibo.com/1780442192/FmnQWq6qj" TargetMode="External"/><Relationship Id="rId307" Type="http://schemas.openxmlformats.org/officeDocument/2006/relationships/hyperlink" Target="https://weibo.com/1746294052/FmAgHlMBg" TargetMode="External"/><Relationship Id="rId349" Type="http://schemas.openxmlformats.org/officeDocument/2006/relationships/hyperlink" Target="http://liuyan.people.com.cn/threads/content?tid=4760668" TargetMode="External"/><Relationship Id="rId514" Type="http://schemas.openxmlformats.org/officeDocument/2006/relationships/hyperlink" Target="http://weibo.com/2018307765/FtpPlE3J4" TargetMode="External"/><Relationship Id="rId556" Type="http://schemas.openxmlformats.org/officeDocument/2006/relationships/hyperlink" Target="http://weibo.com/1401848142/FuCfa2Gt5" TargetMode="External"/><Relationship Id="rId88" Type="http://schemas.openxmlformats.org/officeDocument/2006/relationships/hyperlink" Target="http://www.xcar.com.cn/bbs/viewthread.php?tid=30196051" TargetMode="External"/><Relationship Id="rId111" Type="http://schemas.openxmlformats.org/officeDocument/2006/relationships/hyperlink" Target="http://weibo.com/2539078277/FhHZArwiN" TargetMode="External"/><Relationship Id="rId153" Type="http://schemas.openxmlformats.org/officeDocument/2006/relationships/hyperlink" Target="http://liuyan.people.com.cn/threads/content?tid=4716863" TargetMode="External"/><Relationship Id="rId195" Type="http://schemas.openxmlformats.org/officeDocument/2006/relationships/hyperlink" Target="http://liuyan.people.com.cn/threads/content?tid=4726735" TargetMode="External"/><Relationship Id="rId209" Type="http://schemas.openxmlformats.org/officeDocument/2006/relationships/hyperlink" Target="http://liuyan.people.com.cn/threads/content?tid=4728872" TargetMode="External"/><Relationship Id="rId360" Type="http://schemas.openxmlformats.org/officeDocument/2006/relationships/hyperlink" Target="http://liuyan.people.com.cn/threads/content?tid=4760907" TargetMode="External"/><Relationship Id="rId416" Type="http://schemas.openxmlformats.org/officeDocument/2006/relationships/hyperlink" Target="http://weibo.com/2340055163/FpMhW5MMN" TargetMode="External"/><Relationship Id="rId598" Type="http://schemas.openxmlformats.org/officeDocument/2006/relationships/hyperlink" Target="http://liuyan.people.com.cn/threads/content?tid=4831565" TargetMode="External"/><Relationship Id="rId220" Type="http://schemas.openxmlformats.org/officeDocument/2006/relationships/hyperlink" Target="http://weibo.com/2665315413/FkWC85SQI" TargetMode="External"/><Relationship Id="rId458" Type="http://schemas.openxmlformats.org/officeDocument/2006/relationships/hyperlink" Target="http://liuyan.people.com.cn/threads/content?tid=4793520" TargetMode="External"/><Relationship Id="rId623" Type="http://schemas.openxmlformats.org/officeDocument/2006/relationships/hyperlink" Target="https://weibo.com/1957806314/FvNnE3bkI" TargetMode="External"/><Relationship Id="rId665" Type="http://schemas.openxmlformats.org/officeDocument/2006/relationships/hyperlink" Target="http://weibo.com/3197265677/FwR28AIfP" TargetMode="External"/><Relationship Id="rId15" Type="http://schemas.openxmlformats.org/officeDocument/2006/relationships/hyperlink" Target="http://weibo.com/1547632357/Fg1jij2nd?type=comment" TargetMode="External"/><Relationship Id="rId57" Type="http://schemas.openxmlformats.org/officeDocument/2006/relationships/hyperlink" Target="http://weibo.com/1065081110/Fh6Lm7H4R" TargetMode="External"/><Relationship Id="rId262" Type="http://schemas.openxmlformats.org/officeDocument/2006/relationships/hyperlink" Target="http://bbs.tianya.cn/post-828-1474590-1.shtml" TargetMode="External"/><Relationship Id="rId318" Type="http://schemas.openxmlformats.org/officeDocument/2006/relationships/hyperlink" Target="http://liuyan.people.com.cn/threads/content?tid=4752970" TargetMode="External"/><Relationship Id="rId525" Type="http://schemas.openxmlformats.org/officeDocument/2006/relationships/hyperlink" Target="http://liuyan.people.com.cn/threads/content?tid=4815187" TargetMode="External"/><Relationship Id="rId567" Type="http://schemas.openxmlformats.org/officeDocument/2006/relationships/hyperlink" Target="http://liuyan.people.com.cn/threads/content?tid=4826575" TargetMode="External"/><Relationship Id="rId99" Type="http://schemas.openxmlformats.org/officeDocument/2006/relationships/hyperlink" Target="http://weibo.com/2672685431/FhD3U8OUT" TargetMode="External"/><Relationship Id="rId122" Type="http://schemas.openxmlformats.org/officeDocument/2006/relationships/hyperlink" Target="http://weibo.com/1951034522/FiqsU8TYr" TargetMode="External"/><Relationship Id="rId164" Type="http://schemas.openxmlformats.org/officeDocument/2006/relationships/hyperlink" Target="http://liuyan.people.com.cn/threads/content?tid=4719592" TargetMode="External"/><Relationship Id="rId371" Type="http://schemas.openxmlformats.org/officeDocument/2006/relationships/hyperlink" Target="https://weibo.com/2008620083/FnYij4za9" TargetMode="External"/><Relationship Id="rId427" Type="http://schemas.openxmlformats.org/officeDocument/2006/relationships/hyperlink" Target="http://liuyan.people.com.cn/threads/content?tid=4782749" TargetMode="External"/><Relationship Id="rId469" Type="http://schemas.openxmlformats.org/officeDocument/2006/relationships/hyperlink" Target="http://weibo.com/1780960005/Fsctzswef" TargetMode="External"/><Relationship Id="rId634" Type="http://schemas.openxmlformats.org/officeDocument/2006/relationships/hyperlink" Target="https://weibo.com/2319056302/Fwa8GfSHU" TargetMode="External"/><Relationship Id="rId26" Type="http://schemas.openxmlformats.org/officeDocument/2006/relationships/hyperlink" Target="http://www.xcar.com.cn/bbs/viewthread.php?tid=30157527" TargetMode="External"/><Relationship Id="rId231" Type="http://schemas.openxmlformats.org/officeDocument/2006/relationships/hyperlink" Target="http://liuyan.people.com.cn/threads/content?tid=4736448" TargetMode="External"/><Relationship Id="rId273" Type="http://schemas.openxmlformats.org/officeDocument/2006/relationships/hyperlink" Target="http://liuyan.people.com.cn/threads/content?tid=4746403" TargetMode="External"/><Relationship Id="rId329" Type="http://schemas.openxmlformats.org/officeDocument/2006/relationships/hyperlink" Target="https://weibo.com/2544200711/Fncxn3amJ" TargetMode="External"/><Relationship Id="rId480" Type="http://schemas.openxmlformats.org/officeDocument/2006/relationships/hyperlink" Target="https://weibo.com/5617946224/FsvW0jVSl" TargetMode="External"/><Relationship Id="rId536" Type="http://schemas.openxmlformats.org/officeDocument/2006/relationships/hyperlink" Target="https://weibo.com/1300583440/FtX0Uzysn" TargetMode="External"/><Relationship Id="rId68" Type="http://schemas.openxmlformats.org/officeDocument/2006/relationships/hyperlink" Target="http://liuyan.people.com.cn/thread.php?tid=4697064" TargetMode="External"/><Relationship Id="rId133" Type="http://schemas.openxmlformats.org/officeDocument/2006/relationships/hyperlink" Target="http://weibo.com/6012278124/FiHR4Ch8e" TargetMode="External"/><Relationship Id="rId175" Type="http://schemas.openxmlformats.org/officeDocument/2006/relationships/hyperlink" Target="http://weibo.com/1420949471/Fk0Q9pGEF" TargetMode="External"/><Relationship Id="rId340" Type="http://schemas.openxmlformats.org/officeDocument/2006/relationships/hyperlink" Target="https://weibo.com/2230207250/FnlaqsFhJ" TargetMode="External"/><Relationship Id="rId578" Type="http://schemas.openxmlformats.org/officeDocument/2006/relationships/hyperlink" Target="http://bbs.tianya.cn/post-travel-823042-1.shtml" TargetMode="External"/><Relationship Id="rId200" Type="http://schemas.openxmlformats.org/officeDocument/2006/relationships/hyperlink" Target="http://weibo.com/6086174674/Fkvjc3LkW" TargetMode="External"/><Relationship Id="rId382" Type="http://schemas.openxmlformats.org/officeDocument/2006/relationships/hyperlink" Target="http://liuyan.people.com.cn/threads/content?tid=4768849." TargetMode="External"/><Relationship Id="rId438" Type="http://schemas.openxmlformats.org/officeDocument/2006/relationships/hyperlink" Target="https://weibo.com/6082349818/Fr4dqgrJI" TargetMode="External"/><Relationship Id="rId603" Type="http://schemas.openxmlformats.org/officeDocument/2006/relationships/hyperlink" Target="https://weibo.com/2803404750/Fvnpx543a" TargetMode="External"/><Relationship Id="rId645" Type="http://schemas.openxmlformats.org/officeDocument/2006/relationships/hyperlink" Target="http://liuyan.people.com.cn/threads/content?tid=4842809" TargetMode="External"/><Relationship Id="rId242" Type="http://schemas.openxmlformats.org/officeDocument/2006/relationships/hyperlink" Target="http://weibo.com/2246626085/FlBoyrZkR" TargetMode="External"/><Relationship Id="rId284" Type="http://schemas.openxmlformats.org/officeDocument/2006/relationships/hyperlink" Target="http://liuyan.people.com.cn/threads/content?tid=4745675" TargetMode="External"/><Relationship Id="rId491" Type="http://schemas.openxmlformats.org/officeDocument/2006/relationships/hyperlink" Target="http://liuyan.people.com.cn/threads/content?tid=4806256" TargetMode="External"/><Relationship Id="rId505" Type="http://schemas.openxmlformats.org/officeDocument/2006/relationships/hyperlink" Target="https://weibo.com/1978578225/Ftl6Uimuh" TargetMode="External"/><Relationship Id="rId37" Type="http://schemas.openxmlformats.org/officeDocument/2006/relationships/hyperlink" Target="http://www.mala.cn/forum.php?mod=viewthread&amp;tid=14866804&amp;extra=page%3D1%26filter%3Dauthor%26orderby%3Ddateline" TargetMode="External"/><Relationship Id="rId79" Type="http://schemas.openxmlformats.org/officeDocument/2006/relationships/hyperlink" Target="http://weibo.com/3479891532/FhlWcBWto" TargetMode="External"/><Relationship Id="rId102" Type="http://schemas.openxmlformats.org/officeDocument/2006/relationships/hyperlink" Target="http://weibo.com/1961686987/FhDUAdZUW" TargetMode="External"/><Relationship Id="rId144" Type="http://schemas.openxmlformats.org/officeDocument/2006/relationships/hyperlink" Target="http://weibo.com/1907177383/FiU1njdhy" TargetMode="External"/><Relationship Id="rId547" Type="http://schemas.openxmlformats.org/officeDocument/2006/relationships/hyperlink" Target="https://ly.scol.com.cn/thread?tid=2759036&amp;display=1&amp;domainid=13&amp;act=domain&amp;page=1" TargetMode="External"/><Relationship Id="rId589" Type="http://schemas.openxmlformats.org/officeDocument/2006/relationships/hyperlink" Target="http://liuyan.people.com.cn/threads/content?tid=4828879" TargetMode="External"/><Relationship Id="rId90" Type="http://schemas.openxmlformats.org/officeDocument/2006/relationships/hyperlink" Target="http://weibo.com/2414067064/FhtvS9d4u" TargetMode="External"/><Relationship Id="rId186" Type="http://schemas.openxmlformats.org/officeDocument/2006/relationships/hyperlink" Target="http://liuyan.people.com.cn/threads/content?tid=4725077" TargetMode="External"/><Relationship Id="rId351" Type="http://schemas.openxmlformats.org/officeDocument/2006/relationships/hyperlink" Target="https://weibo.com/5034021172/FnvRUb8iv" TargetMode="External"/><Relationship Id="rId393" Type="http://schemas.openxmlformats.org/officeDocument/2006/relationships/hyperlink" Target="https://weibo.com/1262631330/FprqPqAJN" TargetMode="External"/><Relationship Id="rId407" Type="http://schemas.openxmlformats.org/officeDocument/2006/relationships/hyperlink" Target="http://liuyan.people.com.cn/threads/content?tid=4774978" TargetMode="External"/><Relationship Id="rId449" Type="http://schemas.openxmlformats.org/officeDocument/2006/relationships/hyperlink" Target="https://weibo.com/1257171474/Frjg0DLEM" TargetMode="External"/><Relationship Id="rId614" Type="http://schemas.openxmlformats.org/officeDocument/2006/relationships/hyperlink" Target="https://weibo.com/2549247214/FvMCqjuUy?type=comment" TargetMode="External"/><Relationship Id="rId656" Type="http://schemas.openxmlformats.org/officeDocument/2006/relationships/hyperlink" Target="http://www.mala.cn/thread-15027221-1-1.html" TargetMode="External"/><Relationship Id="rId211" Type="http://schemas.openxmlformats.org/officeDocument/2006/relationships/hyperlink" Target="http://liuyan.people.com.cn/threads/content?tid=4731044" TargetMode="External"/><Relationship Id="rId253" Type="http://schemas.openxmlformats.org/officeDocument/2006/relationships/hyperlink" Target="https://weibo.com/2936454297/FlPH1pkg1" TargetMode="External"/><Relationship Id="rId295" Type="http://schemas.openxmlformats.org/officeDocument/2006/relationships/hyperlink" Target="https://weibo.com/2135499483/Fmuvdlzqo" TargetMode="External"/><Relationship Id="rId309" Type="http://schemas.openxmlformats.org/officeDocument/2006/relationships/hyperlink" Target="http://weibo.com/2197858374/FmHYKoDww?type=comment" TargetMode="External"/><Relationship Id="rId460" Type="http://schemas.openxmlformats.org/officeDocument/2006/relationships/hyperlink" Target="https://weibo.com/2974895317/FrM5xoE5J" TargetMode="External"/><Relationship Id="rId516" Type="http://schemas.openxmlformats.org/officeDocument/2006/relationships/hyperlink" Target="http://liuyan.people.com.cn/threads/content?tid=4815187" TargetMode="External"/><Relationship Id="rId48" Type="http://schemas.openxmlformats.org/officeDocument/2006/relationships/hyperlink" Target="http://weibo.com/5188060270/Fh2v2o5O6" TargetMode="External"/><Relationship Id="rId113" Type="http://schemas.openxmlformats.org/officeDocument/2006/relationships/hyperlink" Target="http://weibo.com/1868643982/FhHgohY7U" TargetMode="External"/><Relationship Id="rId320" Type="http://schemas.openxmlformats.org/officeDocument/2006/relationships/hyperlink" Target="http://weibo.com/2474739914/FmSzx0DXQ" TargetMode="External"/><Relationship Id="rId558" Type="http://schemas.openxmlformats.org/officeDocument/2006/relationships/hyperlink" Target="http://liuyan.people.com.cn/threads/content?tid=4825149" TargetMode="External"/><Relationship Id="rId155" Type="http://schemas.openxmlformats.org/officeDocument/2006/relationships/hyperlink" Target="http://weibo.com/2469402002/FjoUOmrnW" TargetMode="External"/><Relationship Id="rId197" Type="http://schemas.openxmlformats.org/officeDocument/2006/relationships/hyperlink" Target="http://liuyan.people.com.cn/threads/content?tid=4728628" TargetMode="External"/><Relationship Id="rId362" Type="http://schemas.openxmlformats.org/officeDocument/2006/relationships/hyperlink" Target="https://weibo.com/2432357002/FnHGuBnVI" TargetMode="External"/><Relationship Id="rId418" Type="http://schemas.openxmlformats.org/officeDocument/2006/relationships/hyperlink" Target="https://weibo.com/1916503783/FpMWiBgau" TargetMode="External"/><Relationship Id="rId625" Type="http://schemas.openxmlformats.org/officeDocument/2006/relationships/hyperlink" Target="http://liuyan.people.com.cn/threads/content?tid=4837965" TargetMode="External"/><Relationship Id="rId222" Type="http://schemas.openxmlformats.org/officeDocument/2006/relationships/hyperlink" Target="http://weibo.com/1821898913/Fl4t7cIsJ" TargetMode="External"/><Relationship Id="rId264" Type="http://schemas.openxmlformats.org/officeDocument/2006/relationships/hyperlink" Target="http://weibo.com/2256958077/Fm8yjEJH5" TargetMode="External"/><Relationship Id="rId471" Type="http://schemas.openxmlformats.org/officeDocument/2006/relationships/hyperlink" Target="https://ly.scol.com.cn/thread?tid=2758824" TargetMode="External"/><Relationship Id="rId667" Type="http://schemas.openxmlformats.org/officeDocument/2006/relationships/hyperlink" Target="http://weibo.com/5196092090/FwMmFizEH" TargetMode="External"/><Relationship Id="rId17" Type="http://schemas.openxmlformats.org/officeDocument/2006/relationships/hyperlink" Target="http://weibo.com/2764633093/Fg6gSegk1?type=comment" TargetMode="External"/><Relationship Id="rId59" Type="http://schemas.openxmlformats.org/officeDocument/2006/relationships/hyperlink" Target="http://weibo.com/6346554047/Fh63LeESo" TargetMode="External"/><Relationship Id="rId124" Type="http://schemas.openxmlformats.org/officeDocument/2006/relationships/hyperlink" Target="http://www.mala.cn/thread-14902048-1-1.html" TargetMode="External"/><Relationship Id="rId527" Type="http://schemas.openxmlformats.org/officeDocument/2006/relationships/hyperlink" Target="https://weibo.com/1862864267/FtOPed0kH" TargetMode="External"/><Relationship Id="rId569" Type="http://schemas.openxmlformats.org/officeDocument/2006/relationships/hyperlink" Target="http://liuyan.people.com.cn/threads/content?tid=4826565" TargetMode="External"/><Relationship Id="rId70" Type="http://schemas.openxmlformats.org/officeDocument/2006/relationships/hyperlink" Target="http://weibo.com/1672201112/FhebwswOY" TargetMode="External"/><Relationship Id="rId166" Type="http://schemas.openxmlformats.org/officeDocument/2006/relationships/hyperlink" Target="http://liuyan.people.com.cn/threads/content?tid=4720029" TargetMode="External"/><Relationship Id="rId331" Type="http://schemas.openxmlformats.org/officeDocument/2006/relationships/hyperlink" Target="https://weibo.com/1315663787/Fn4Gf7nel" TargetMode="External"/><Relationship Id="rId373" Type="http://schemas.openxmlformats.org/officeDocument/2006/relationships/hyperlink" Target="http://liuyan.people.com.cn/threads/content?tid=4765542" TargetMode="External"/><Relationship Id="rId429" Type="http://schemas.openxmlformats.org/officeDocument/2006/relationships/hyperlink" Target="http://liuyan.people.com.cn/threads/content?tid=4782873" TargetMode="External"/><Relationship Id="rId580" Type="http://schemas.openxmlformats.org/officeDocument/2006/relationships/hyperlink" Target="https://weibo.com/6232574677/FuXHwyJPV" TargetMode="External"/><Relationship Id="rId636" Type="http://schemas.openxmlformats.org/officeDocument/2006/relationships/hyperlink" Target="https://weibo.com/3845325020/FwaNkbYxv" TargetMode="External"/><Relationship Id="rId1" Type="http://schemas.openxmlformats.org/officeDocument/2006/relationships/hyperlink" Target="http://liuyan.people.com.cn/thread.php?tid=4684530" TargetMode="External"/><Relationship Id="rId233" Type="http://schemas.openxmlformats.org/officeDocument/2006/relationships/hyperlink" Target="http://weibo.com/1714538434/FlA812YCK" TargetMode="External"/><Relationship Id="rId440" Type="http://schemas.openxmlformats.org/officeDocument/2006/relationships/hyperlink" Target="https://weibo.com/2497541581/Fr892CMCS" TargetMode="External"/><Relationship Id="rId28" Type="http://schemas.openxmlformats.org/officeDocument/2006/relationships/hyperlink" Target="http://weibo.com/2142098371/FggtsiWvx?type=comment" TargetMode="External"/><Relationship Id="rId275" Type="http://schemas.openxmlformats.org/officeDocument/2006/relationships/hyperlink" Target="http://liuyan.people.com.cn/threads/content?tid=4746107" TargetMode="External"/><Relationship Id="rId300" Type="http://schemas.openxmlformats.org/officeDocument/2006/relationships/hyperlink" Target="http://liuyan.people.com.cn/threads/content?tid=4749573" TargetMode="External"/><Relationship Id="rId482" Type="http://schemas.openxmlformats.org/officeDocument/2006/relationships/hyperlink" Target="https://weibo.com/6176084218/Fsoe4mzje" TargetMode="External"/><Relationship Id="rId538" Type="http://schemas.openxmlformats.org/officeDocument/2006/relationships/hyperlink" Target="http://liuyan.people.com.cn/threads/content?tid=4819466" TargetMode="External"/><Relationship Id="rId81" Type="http://schemas.openxmlformats.org/officeDocument/2006/relationships/hyperlink" Target="http://weibo.com/5983375400/FheEfneKt" TargetMode="External"/><Relationship Id="rId135" Type="http://schemas.openxmlformats.org/officeDocument/2006/relationships/hyperlink" Target="http://weibo.com/2707539371/FiJMqlCNu" TargetMode="External"/><Relationship Id="rId177" Type="http://schemas.openxmlformats.org/officeDocument/2006/relationships/hyperlink" Target="http://weibo.com/2187297447/FjWvg4ihi" TargetMode="External"/><Relationship Id="rId342" Type="http://schemas.openxmlformats.org/officeDocument/2006/relationships/hyperlink" Target="http://liuyan.people.com.cn/threads/content?tid=4755546" TargetMode="External"/><Relationship Id="rId384" Type="http://schemas.openxmlformats.org/officeDocument/2006/relationships/hyperlink" Target="https://weibo.com/5362745873/FowLs9Fd0" TargetMode="External"/><Relationship Id="rId591" Type="http://schemas.openxmlformats.org/officeDocument/2006/relationships/hyperlink" Target="https://ly.scol.com.cn/thread?tid=2759100&amp;display=1&amp;domainid=13&amp;act=domain&amp;page=1" TargetMode="External"/><Relationship Id="rId605" Type="http://schemas.openxmlformats.org/officeDocument/2006/relationships/hyperlink" Target="https://weibo.com/1352200175/FvoWYxFpz" TargetMode="External"/><Relationship Id="rId202" Type="http://schemas.openxmlformats.org/officeDocument/2006/relationships/hyperlink" Target="http://liuyan.people.com.cn/threads/content?tid=4727868" TargetMode="External"/><Relationship Id="rId244" Type="http://schemas.openxmlformats.org/officeDocument/2006/relationships/hyperlink" Target="https://weibo.com/2274870373/FlF2jjPra" TargetMode="External"/><Relationship Id="rId647" Type="http://schemas.openxmlformats.org/officeDocument/2006/relationships/hyperlink" Target="http://liuyan.people.com.cn/threads/content?tid=4842803" TargetMode="External"/><Relationship Id="rId39" Type="http://schemas.openxmlformats.org/officeDocument/2006/relationships/hyperlink" Target="http://weibo.com/5585889728/FgRtqeTa0" TargetMode="External"/><Relationship Id="rId286" Type="http://schemas.openxmlformats.org/officeDocument/2006/relationships/hyperlink" Target="http://liuyan.people.com.cn/threads/content?tid=4745969" TargetMode="External"/><Relationship Id="rId451" Type="http://schemas.openxmlformats.org/officeDocument/2006/relationships/hyperlink" Target="https://weibo.com/2373640500/Frip21c0b" TargetMode="External"/><Relationship Id="rId493" Type="http://schemas.openxmlformats.org/officeDocument/2006/relationships/hyperlink" Target="https://weibo.com/1798716465/Ft2hQeRaj" TargetMode="External"/><Relationship Id="rId507" Type="http://schemas.openxmlformats.org/officeDocument/2006/relationships/hyperlink" Target="https://weibo.com/3266821914/Ftl0Rlr5y" TargetMode="External"/><Relationship Id="rId549" Type="http://schemas.openxmlformats.org/officeDocument/2006/relationships/hyperlink" Target="http://www.xcar.com.cn/bbs/viewthread.php?tid=30645325" TargetMode="External"/><Relationship Id="rId50" Type="http://schemas.openxmlformats.org/officeDocument/2006/relationships/hyperlink" Target="http://www.xcar.com.cn/bbs/viewthread.php?tid=30173195" TargetMode="External"/><Relationship Id="rId104" Type="http://schemas.openxmlformats.org/officeDocument/2006/relationships/hyperlink" Target="https://mp.weixin.qq.com/s/33At0sohz2saY6wYPuz02Q" TargetMode="External"/><Relationship Id="rId146" Type="http://schemas.openxmlformats.org/officeDocument/2006/relationships/hyperlink" Target="http://weibo.com/6064832270/FiTmbDMmK" TargetMode="External"/><Relationship Id="rId188" Type="http://schemas.openxmlformats.org/officeDocument/2006/relationships/hyperlink" Target="http://liuyan.people.com.cn/threads/content?tid=4724215" TargetMode="External"/><Relationship Id="rId311" Type="http://schemas.openxmlformats.org/officeDocument/2006/relationships/hyperlink" Target="http://weibo.com/1458344701/FmKe54tLi?type=comment" TargetMode="External"/><Relationship Id="rId353" Type="http://schemas.openxmlformats.org/officeDocument/2006/relationships/hyperlink" Target="https://weibo.com/1908504687/FnvtPqfVs" TargetMode="External"/><Relationship Id="rId395" Type="http://schemas.openxmlformats.org/officeDocument/2006/relationships/hyperlink" Target="https://weibo.com/1465194462/FpuexxWWV" TargetMode="External"/><Relationship Id="rId409" Type="http://schemas.openxmlformats.org/officeDocument/2006/relationships/hyperlink" Target="https://weibo.com/1916503783/FpDhErELC" TargetMode="External"/><Relationship Id="rId560" Type="http://schemas.openxmlformats.org/officeDocument/2006/relationships/hyperlink" Target="http://liuyan.people.com.cn/threads/content?tid=4826575" TargetMode="External"/><Relationship Id="rId92" Type="http://schemas.openxmlformats.org/officeDocument/2006/relationships/hyperlink" Target="http://weibo.com/2973689572/FhBZ8F4oD" TargetMode="External"/><Relationship Id="rId213" Type="http://schemas.openxmlformats.org/officeDocument/2006/relationships/hyperlink" Target="http://weibo.com/1355431332/FkCAZfWI6" TargetMode="External"/><Relationship Id="rId420" Type="http://schemas.openxmlformats.org/officeDocument/2006/relationships/hyperlink" Target="https://weibo.com/2935186387/FpVX0w5zT" TargetMode="External"/><Relationship Id="rId616" Type="http://schemas.openxmlformats.org/officeDocument/2006/relationships/hyperlink" Target="https://weibo.com/1985702857/FvJCejJHI?type=comment" TargetMode="External"/><Relationship Id="rId658" Type="http://schemas.openxmlformats.org/officeDocument/2006/relationships/hyperlink" Target="https://weibo.com/3628964211/FwzYn4lZl" TargetMode="External"/><Relationship Id="rId255" Type="http://schemas.openxmlformats.org/officeDocument/2006/relationships/hyperlink" Target="https://weibo.com/1664993500/FlUrKm0gG" TargetMode="External"/><Relationship Id="rId297" Type="http://schemas.openxmlformats.org/officeDocument/2006/relationships/hyperlink" Target="https://weibo.com/5669876580/FmvjB40Sp" TargetMode="External"/><Relationship Id="rId462" Type="http://schemas.openxmlformats.org/officeDocument/2006/relationships/hyperlink" Target="https://weibo.com/1808564664/Fs5VsjyOO" TargetMode="External"/><Relationship Id="rId518" Type="http://schemas.openxmlformats.org/officeDocument/2006/relationships/hyperlink" Target="https://ly.scol.com.cn/thread?tid=2758988" TargetMode="External"/><Relationship Id="rId115" Type="http://schemas.openxmlformats.org/officeDocument/2006/relationships/hyperlink" Target="http://weibo.com/1866237011/FhW8awBXl" TargetMode="External"/><Relationship Id="rId157" Type="http://schemas.openxmlformats.org/officeDocument/2006/relationships/hyperlink" Target="http://weibo.com/5564943334/FjtVqpI3g" TargetMode="External"/><Relationship Id="rId322" Type="http://schemas.openxmlformats.org/officeDocument/2006/relationships/hyperlink" Target="http://weibo.com/2309336084/FmVd4ecZ9" TargetMode="External"/><Relationship Id="rId364" Type="http://schemas.openxmlformats.org/officeDocument/2006/relationships/hyperlink" Target="https://weibo.com/5901044194/FnRR2szmY" TargetMode="External"/><Relationship Id="rId61" Type="http://schemas.openxmlformats.org/officeDocument/2006/relationships/hyperlink" Target="http://weibo.com/1821410131/Fhb2agDNj" TargetMode="External"/><Relationship Id="rId199" Type="http://schemas.openxmlformats.org/officeDocument/2006/relationships/hyperlink" Target="http://weibo.com/1821898913/FkryEEdti" TargetMode="External"/><Relationship Id="rId571" Type="http://schemas.openxmlformats.org/officeDocument/2006/relationships/hyperlink" Target="https://ly.scol.com.cn/thread?tid=2759073&amp;display=1&amp;domainid=13&amp;act=domain&amp;page=1" TargetMode="External"/><Relationship Id="rId627" Type="http://schemas.openxmlformats.org/officeDocument/2006/relationships/hyperlink" Target="https://weibo.com/5756260785/Fw0RUxrsL" TargetMode="External"/><Relationship Id="rId669" Type="http://schemas.openxmlformats.org/officeDocument/2006/relationships/printerSettings" Target="../printerSettings/printerSettings1.bin"/><Relationship Id="rId19" Type="http://schemas.openxmlformats.org/officeDocument/2006/relationships/hyperlink" Target="http://weibo.com/2567825725/Fg6C6iRIy?type=comment" TargetMode="External"/><Relationship Id="rId224" Type="http://schemas.openxmlformats.org/officeDocument/2006/relationships/hyperlink" Target="http://weibo.com/2132669747/Fl4h4ae7z" TargetMode="External"/><Relationship Id="rId266" Type="http://schemas.openxmlformats.org/officeDocument/2006/relationships/hyperlink" Target="http://weibo.com/5527293010/Fm8dP6Mye" TargetMode="External"/><Relationship Id="rId431" Type="http://schemas.openxmlformats.org/officeDocument/2006/relationships/hyperlink" Target="https://weibo.com/2973689572/FqHw23H8T" TargetMode="External"/><Relationship Id="rId473" Type="http://schemas.openxmlformats.org/officeDocument/2006/relationships/hyperlink" Target="http://liuyan.people.com.cn/threads/content?tid=4801530" TargetMode="External"/><Relationship Id="rId529" Type="http://schemas.openxmlformats.org/officeDocument/2006/relationships/hyperlink" Target="https://ly.scol.com.cn/thread?tid=2758988&amp;display=1&amp;page=1" TargetMode="External"/><Relationship Id="rId30" Type="http://schemas.openxmlformats.org/officeDocument/2006/relationships/hyperlink" Target="http://weibo.com/1967523512/Fgj3K0tvW" TargetMode="External"/><Relationship Id="rId126" Type="http://schemas.openxmlformats.org/officeDocument/2006/relationships/hyperlink" Target="http://weibo.com/1456427211/Fiz04hNtv" TargetMode="External"/><Relationship Id="rId168" Type="http://schemas.openxmlformats.org/officeDocument/2006/relationships/hyperlink" Target="http://weibo.com/1705481023/FjEHDhhip" TargetMode="External"/><Relationship Id="rId333" Type="http://schemas.openxmlformats.org/officeDocument/2006/relationships/hyperlink" Target="https://weibo.com/1587112482/Fnd3MFGoP" TargetMode="External"/><Relationship Id="rId540" Type="http://schemas.openxmlformats.org/officeDocument/2006/relationships/hyperlink" Target="https://weibo.com/1395690802/Fu2sG9aK5" TargetMode="External"/><Relationship Id="rId72" Type="http://schemas.openxmlformats.org/officeDocument/2006/relationships/hyperlink" Target="http://www.mala.cn/thread-14878749-1-1.html" TargetMode="External"/><Relationship Id="rId375" Type="http://schemas.openxmlformats.org/officeDocument/2006/relationships/hyperlink" Target="http://liuyan.people.com.cn/threads/content?tid=4765667" TargetMode="External"/><Relationship Id="rId582" Type="http://schemas.openxmlformats.org/officeDocument/2006/relationships/hyperlink" Target="https://weibo.com/3721946134/FuWrGyJfE" TargetMode="External"/><Relationship Id="rId638" Type="http://schemas.openxmlformats.org/officeDocument/2006/relationships/hyperlink" Target="http://liuyan.people.com.cn/threads/content?tid=4840948" TargetMode="External"/><Relationship Id="rId3" Type="http://schemas.openxmlformats.org/officeDocument/2006/relationships/hyperlink" Target="https://tieba.baidu.com/p/5260284659" TargetMode="External"/><Relationship Id="rId235" Type="http://schemas.openxmlformats.org/officeDocument/2006/relationships/hyperlink" Target="http://weibo.com/5067360322/FlwY6vPhs" TargetMode="External"/><Relationship Id="rId277" Type="http://schemas.openxmlformats.org/officeDocument/2006/relationships/hyperlink" Target="http://liuyan.people.com.cn/threads/content?tid=4745937" TargetMode="External"/><Relationship Id="rId400" Type="http://schemas.openxmlformats.org/officeDocument/2006/relationships/hyperlink" Target="https://weibo.com/6178264009/Fpn3d31Gl" TargetMode="External"/><Relationship Id="rId442" Type="http://schemas.openxmlformats.org/officeDocument/2006/relationships/hyperlink" Target="https://weibo.com/1792649095/FrjuaASgz" TargetMode="External"/><Relationship Id="rId484" Type="http://schemas.openxmlformats.org/officeDocument/2006/relationships/hyperlink" Target="https://weibo.com/1264969294/FsmMdbSLz" TargetMode="External"/><Relationship Id="rId137" Type="http://schemas.openxmlformats.org/officeDocument/2006/relationships/hyperlink" Target="http://weibo.com/6128529525/FiO4bfZ9l" TargetMode="External"/><Relationship Id="rId302" Type="http://schemas.openxmlformats.org/officeDocument/2006/relationships/hyperlink" Target="http://www.mala.cn/thread-14949898-1-1.html" TargetMode="External"/><Relationship Id="rId344" Type="http://schemas.openxmlformats.org/officeDocument/2006/relationships/hyperlink" Target="http://liuyan.people.com.cn/threads/content?tid=4756313" TargetMode="External"/><Relationship Id="rId41" Type="http://schemas.openxmlformats.org/officeDocument/2006/relationships/hyperlink" Target="http://weibo.com/6073787706/FgOsp72UV" TargetMode="External"/><Relationship Id="rId83" Type="http://schemas.openxmlformats.org/officeDocument/2006/relationships/hyperlink" Target="http://weibo.com/2675446421/Fhqkb8pu4" TargetMode="External"/><Relationship Id="rId179" Type="http://schemas.openxmlformats.org/officeDocument/2006/relationships/hyperlink" Target="http://weibo.com/2087266253/FkbMfsj3W" TargetMode="External"/><Relationship Id="rId386" Type="http://schemas.openxmlformats.org/officeDocument/2006/relationships/hyperlink" Target="https://weibo.com/2496320263/FpaArmvFw" TargetMode="External"/><Relationship Id="rId551" Type="http://schemas.openxmlformats.org/officeDocument/2006/relationships/hyperlink" Target="https://weibo.com/2298326932/FuwlV4GZX?type=comment" TargetMode="External"/><Relationship Id="rId593" Type="http://schemas.openxmlformats.org/officeDocument/2006/relationships/hyperlink" Target="http://tieba.baidu.com/p/5435216992" TargetMode="External"/><Relationship Id="rId607" Type="http://schemas.openxmlformats.org/officeDocument/2006/relationships/hyperlink" Target="http://coral.qq.com/2233981081" TargetMode="External"/><Relationship Id="rId649" Type="http://schemas.openxmlformats.org/officeDocument/2006/relationships/hyperlink" Target="https://ly.scol.com.cn/thread?tid=2759261&amp;display=1&amp;domainid=13&amp;act=domain&amp;page=1" TargetMode="External"/><Relationship Id="rId190" Type="http://schemas.openxmlformats.org/officeDocument/2006/relationships/hyperlink" Target="http://weibo.com/1794496344/FkgPqciAr" TargetMode="External"/><Relationship Id="rId204" Type="http://schemas.openxmlformats.org/officeDocument/2006/relationships/hyperlink" Target="http://weibo.com/2637229025/FkFH6dTKJ" TargetMode="External"/><Relationship Id="rId246" Type="http://schemas.openxmlformats.org/officeDocument/2006/relationships/hyperlink" Target="https://weibo.com/1924067907/FlE594TNp" TargetMode="External"/><Relationship Id="rId288" Type="http://schemas.openxmlformats.org/officeDocument/2006/relationships/hyperlink" Target="http://liuyan.people.com.cn/threads/content?tid=4745264" TargetMode="External"/><Relationship Id="rId411" Type="http://schemas.openxmlformats.org/officeDocument/2006/relationships/hyperlink" Target="https://weibo.com/1891362570/FpDUw9i4x" TargetMode="External"/><Relationship Id="rId453" Type="http://schemas.openxmlformats.org/officeDocument/2006/relationships/hyperlink" Target="https://weibo.com/2156682085/Frj4Q4EMi" TargetMode="External"/><Relationship Id="rId509" Type="http://schemas.openxmlformats.org/officeDocument/2006/relationships/hyperlink" Target="https://weibo.com/1402178313/FtkMyfwGf" TargetMode="External"/><Relationship Id="rId660" Type="http://schemas.openxmlformats.org/officeDocument/2006/relationships/hyperlink" Target="http://liuyan.people.com.cn/threads/content?tid=4846989" TargetMode="External"/><Relationship Id="rId106" Type="http://schemas.openxmlformats.org/officeDocument/2006/relationships/hyperlink" Target="http://weibo.com/3072533641/FhR1keKvF" TargetMode="External"/><Relationship Id="rId313" Type="http://schemas.openxmlformats.org/officeDocument/2006/relationships/hyperlink" Target="http://weibo.com/u/6033639905" TargetMode="External"/><Relationship Id="rId495" Type="http://schemas.openxmlformats.org/officeDocument/2006/relationships/hyperlink" Target="https://weibo.com/5150123422/FtbMKbJu9" TargetMode="External"/><Relationship Id="rId10" Type="http://schemas.openxmlformats.org/officeDocument/2006/relationships/hyperlink" Target="http://weibo.com/1352200175/FfOmzdwSC?type=comment" TargetMode="External"/><Relationship Id="rId52" Type="http://schemas.openxmlformats.org/officeDocument/2006/relationships/hyperlink" Target="http://www.xcar.com.cn/bbs/viewthread.php?tid=30178333" TargetMode="External"/><Relationship Id="rId94" Type="http://schemas.openxmlformats.org/officeDocument/2006/relationships/hyperlink" Target="http://weibo.com/1998961204/Fhz5J6G7h" TargetMode="External"/><Relationship Id="rId148" Type="http://schemas.openxmlformats.org/officeDocument/2006/relationships/hyperlink" Target="http://weibo.com/5608592484/Fj6Qi8J59" TargetMode="External"/><Relationship Id="rId355" Type="http://schemas.openxmlformats.org/officeDocument/2006/relationships/hyperlink" Target="https://weibo.com/5493629329/FnuJooEMf" TargetMode="External"/><Relationship Id="rId397" Type="http://schemas.openxmlformats.org/officeDocument/2006/relationships/hyperlink" Target="https://weibo.com/5367748486/FpjBL8U9l" TargetMode="External"/><Relationship Id="rId520" Type="http://schemas.openxmlformats.org/officeDocument/2006/relationships/hyperlink" Target="https://ly.scol.com.cn/thread?tid=2758917" TargetMode="External"/><Relationship Id="rId562" Type="http://schemas.openxmlformats.org/officeDocument/2006/relationships/hyperlink" Target="http://liuyan.people.com.cn/threads/content?tid=4826565" TargetMode="External"/><Relationship Id="rId618" Type="http://schemas.openxmlformats.org/officeDocument/2006/relationships/hyperlink" Target="https://ly.scol.com.cn/thread?tid=2759220&amp;display=1&amp;domainid=13&amp;act=domain&amp;page=1" TargetMode="External"/><Relationship Id="rId215" Type="http://schemas.openxmlformats.org/officeDocument/2006/relationships/hyperlink" Target="http://weibo.com/3009819711/Fl3beoa9I" TargetMode="External"/><Relationship Id="rId257" Type="http://schemas.openxmlformats.org/officeDocument/2006/relationships/hyperlink" Target="http://liuyan.people.com.cn/threads/content?tid=4741377" TargetMode="External"/><Relationship Id="rId422" Type="http://schemas.openxmlformats.org/officeDocument/2006/relationships/hyperlink" Target="https://weibo.com/2573779175/FqiqkbwGv" TargetMode="External"/><Relationship Id="rId464" Type="http://schemas.openxmlformats.org/officeDocument/2006/relationships/hyperlink" Target="https://weibo.com/1780838043/Fs4KR7D49" TargetMode="External"/><Relationship Id="rId299" Type="http://schemas.openxmlformats.org/officeDocument/2006/relationships/hyperlink" Target="http://liuyan.people.com.cn/threads/content?tid=4749413" TargetMode="External"/><Relationship Id="rId63" Type="http://schemas.openxmlformats.org/officeDocument/2006/relationships/hyperlink" Target="http://www.mala.cn/thread-14876068-1-1.html" TargetMode="External"/><Relationship Id="rId159" Type="http://schemas.openxmlformats.org/officeDocument/2006/relationships/hyperlink" Target="http://weibo.com/3169164703/FjxOYxf91" TargetMode="External"/><Relationship Id="rId366" Type="http://schemas.openxmlformats.org/officeDocument/2006/relationships/hyperlink" Target="https://weibo.com/6061967868/FnOcz1l39" TargetMode="External"/><Relationship Id="rId573" Type="http://schemas.openxmlformats.org/officeDocument/2006/relationships/hyperlink" Target="http://12345.chengdu.gov.cn/searchMailDeal?mailID=307285&amp;class=210&amp;WorkFPkId=232988" TargetMode="External"/><Relationship Id="rId226" Type="http://schemas.openxmlformats.org/officeDocument/2006/relationships/hyperlink" Target="http://weibo.com/2910671820/Fldvtl1SH" TargetMode="External"/><Relationship Id="rId433" Type="http://schemas.openxmlformats.org/officeDocument/2006/relationships/hyperlink" Target="https://weibo.com/2420385541/FqLmUblcV" TargetMode="External"/><Relationship Id="rId640" Type="http://schemas.openxmlformats.org/officeDocument/2006/relationships/hyperlink" Target="http://12345.chengdu.gov.cn/searchMailDeal?mailID=311519&amp;class=210&amp;WorkFPkId=235485" TargetMode="External"/><Relationship Id="rId74" Type="http://schemas.openxmlformats.org/officeDocument/2006/relationships/hyperlink" Target="http://weibo.com/5888910215/FhgQ3sCWy" TargetMode="External"/><Relationship Id="rId377" Type="http://schemas.openxmlformats.org/officeDocument/2006/relationships/hyperlink" Target="https://weibo.com/1314044715/Fobn8cUbU" TargetMode="External"/><Relationship Id="rId500" Type="http://schemas.openxmlformats.org/officeDocument/2006/relationships/hyperlink" Target="https://weibo.com/2340055163/FtimDdXtk" TargetMode="External"/><Relationship Id="rId584" Type="http://schemas.openxmlformats.org/officeDocument/2006/relationships/hyperlink" Target="http://liuyan.people.com.cn/threads/content?tid=4827053" TargetMode="External"/><Relationship Id="rId5" Type="http://schemas.openxmlformats.org/officeDocument/2006/relationships/hyperlink" Target="http://weibo.com/u/2623455663?refer_flag=1005055014_&amp;is_hot=1" TargetMode="External"/><Relationship Id="rId237" Type="http://schemas.openxmlformats.org/officeDocument/2006/relationships/hyperlink" Target="http://www.xcar.com.cn/bbs/viewthread.php?tid=30363022" TargetMode="External"/><Relationship Id="rId444" Type="http://schemas.openxmlformats.org/officeDocument/2006/relationships/hyperlink" Target="https://weibo.com/2658622513/FrkAwfrT8" TargetMode="External"/><Relationship Id="rId651" Type="http://schemas.openxmlformats.org/officeDocument/2006/relationships/hyperlink" Target="https://weibo.com/6073056835/FwwS10Xs0" TargetMode="External"/><Relationship Id="rId290" Type="http://schemas.openxmlformats.org/officeDocument/2006/relationships/hyperlink" Target="http://liuyan.people.com.cn/threads/content?tid=4743945" TargetMode="External"/><Relationship Id="rId304" Type="http://schemas.openxmlformats.org/officeDocument/2006/relationships/hyperlink" Target="https://weibo.com/1064851957/FmxHL2FRC" TargetMode="External"/><Relationship Id="rId388" Type="http://schemas.openxmlformats.org/officeDocument/2006/relationships/hyperlink" Target="https://weibo.com/1998600051/FphyCDpVO" TargetMode="External"/><Relationship Id="rId511" Type="http://schemas.openxmlformats.org/officeDocument/2006/relationships/hyperlink" Target="http://weibo.com/2570322515/FtutM0dfT" TargetMode="External"/><Relationship Id="rId609" Type="http://schemas.openxmlformats.org/officeDocument/2006/relationships/hyperlink" Target="https://weibo.com/1525742612/FvDZjBepr" TargetMode="External"/><Relationship Id="rId85" Type="http://schemas.openxmlformats.org/officeDocument/2006/relationships/hyperlink" Target="http://weibo.com/1109708987/FhocUpkSq" TargetMode="External"/><Relationship Id="rId150" Type="http://schemas.openxmlformats.org/officeDocument/2006/relationships/hyperlink" Target="http://liuyan.people.com.cn/threads/content?tid=4716569" TargetMode="External"/><Relationship Id="rId595" Type="http://schemas.openxmlformats.org/officeDocument/2006/relationships/hyperlink" Target="https://weibo.com/2340055163/FveDzDt3O" TargetMode="External"/><Relationship Id="rId248" Type="http://schemas.openxmlformats.org/officeDocument/2006/relationships/hyperlink" Target="http://liuyan.people.com.cn/threads/content?tid=4739975" TargetMode="External"/><Relationship Id="rId455" Type="http://schemas.openxmlformats.org/officeDocument/2006/relationships/hyperlink" Target="http://liuyan.people.com.cn/threads/content?tid=4793725" TargetMode="External"/><Relationship Id="rId662" Type="http://schemas.openxmlformats.org/officeDocument/2006/relationships/hyperlink" Target="http://liuyan.people.com.cn/threads/content?tid=4846817" TargetMode="External"/><Relationship Id="rId12" Type="http://schemas.openxmlformats.org/officeDocument/2006/relationships/hyperlink" Target="http://weibo.com/1095167421/FfGlN8uyI?type=comment" TargetMode="External"/><Relationship Id="rId108" Type="http://schemas.openxmlformats.org/officeDocument/2006/relationships/hyperlink" Target="http://weibo.com/3875137891/FhXAQ0iYj" TargetMode="External"/><Relationship Id="rId315" Type="http://schemas.openxmlformats.org/officeDocument/2006/relationships/hyperlink" Target="http://weibo.com/5134305832/FmI37Cccw?type=comment" TargetMode="External"/><Relationship Id="rId522" Type="http://schemas.openxmlformats.org/officeDocument/2006/relationships/hyperlink" Target="https://ly.scol.com.cn/thread?tid=2758968" TargetMode="External"/><Relationship Id="rId96" Type="http://schemas.openxmlformats.org/officeDocument/2006/relationships/hyperlink" Target="http://weibo.com/u/2130689257" TargetMode="External"/><Relationship Id="rId161" Type="http://schemas.openxmlformats.org/officeDocument/2006/relationships/hyperlink" Target="http://weibo.com/1758283503/FjxhTgyQk" TargetMode="External"/><Relationship Id="rId399" Type="http://schemas.openxmlformats.org/officeDocument/2006/relationships/hyperlink" Target="https://weibo.com/2794843602/FpqPmzXvv" TargetMode="External"/><Relationship Id="rId259" Type="http://schemas.openxmlformats.org/officeDocument/2006/relationships/hyperlink" Target="http://weibo.com/3960990438/Fml3EnMNM" TargetMode="External"/><Relationship Id="rId466" Type="http://schemas.openxmlformats.org/officeDocument/2006/relationships/hyperlink" Target="http://12345.chengdu.gov.cn/searchMailDeal?mailID=299817&amp;class=210&amp;WorkFPkId=228183" TargetMode="External"/><Relationship Id="rId23" Type="http://schemas.openxmlformats.org/officeDocument/2006/relationships/hyperlink" Target="http://weibo.com/3039041671/Fg9KssCPj?type=comment" TargetMode="External"/><Relationship Id="rId119" Type="http://schemas.openxmlformats.org/officeDocument/2006/relationships/hyperlink" Target="http://weibo.com/1243525855/FifpCbQ9b" TargetMode="External"/><Relationship Id="rId326" Type="http://schemas.openxmlformats.org/officeDocument/2006/relationships/hyperlink" Target="http://liuyan.people.com.cn/threads/content?tid=4752970" TargetMode="External"/><Relationship Id="rId533" Type="http://schemas.openxmlformats.org/officeDocument/2006/relationships/hyperlink" Target="http://liuyan.people.com.cn/threads/content?tid=4817176" TargetMode="External"/><Relationship Id="rId172" Type="http://schemas.openxmlformats.org/officeDocument/2006/relationships/hyperlink" Target="http://weibo.com/1705481023/FjM5eDTXG" TargetMode="External"/><Relationship Id="rId477" Type="http://schemas.openxmlformats.org/officeDocument/2006/relationships/hyperlink" Target="http://liuyan.people.com.cn/threads/content?tid=4802088" TargetMode="External"/><Relationship Id="rId600" Type="http://schemas.openxmlformats.org/officeDocument/2006/relationships/hyperlink" Target="http://weibo.com/5627723346/FvdwZtIUa" TargetMode="External"/><Relationship Id="rId337" Type="http://schemas.openxmlformats.org/officeDocument/2006/relationships/hyperlink" Target="https://weibo.com/1734612615/Fn9cmlbHy" TargetMode="External"/><Relationship Id="rId34" Type="http://schemas.openxmlformats.org/officeDocument/2006/relationships/hyperlink" Target="http://weibo.com/1118247543/FgrnK1s36" TargetMode="External"/><Relationship Id="rId544" Type="http://schemas.openxmlformats.org/officeDocument/2006/relationships/hyperlink" Target="https://weibo.com/2351541680/FucgWAwFL" TargetMode="External"/><Relationship Id="rId183" Type="http://schemas.openxmlformats.org/officeDocument/2006/relationships/hyperlink" Target="http://liuyan.people.com.cn/threads/content?tid=4724401" TargetMode="External"/><Relationship Id="rId390" Type="http://schemas.openxmlformats.org/officeDocument/2006/relationships/hyperlink" Target="https://weibo.com/1870959665/FpaDHeO0W" TargetMode="External"/><Relationship Id="rId404" Type="http://schemas.openxmlformats.org/officeDocument/2006/relationships/hyperlink" Target="https://weibo.com/2845655892/FptvSuYti" TargetMode="External"/><Relationship Id="rId611" Type="http://schemas.openxmlformats.org/officeDocument/2006/relationships/hyperlink" Target="https://weibo.com/2460622113/FvBz9d6ML" TargetMode="External"/><Relationship Id="rId250" Type="http://schemas.openxmlformats.org/officeDocument/2006/relationships/hyperlink" Target="http://liuyan.people.com.cn/threads/content?tid=4739324" TargetMode="External"/><Relationship Id="rId488" Type="http://schemas.openxmlformats.org/officeDocument/2006/relationships/hyperlink" Target="http://liuyan.people.com.cn/threads/content?tid=4806500" TargetMode="External"/><Relationship Id="rId45" Type="http://schemas.openxmlformats.org/officeDocument/2006/relationships/hyperlink" Target="http://weibo.com/5324770106/FgUc31GQM" TargetMode="External"/><Relationship Id="rId110" Type="http://schemas.openxmlformats.org/officeDocument/2006/relationships/hyperlink" Target="http://weibo.com/u/2539078277?from=usercardnew&amp;refer_flag=0000020001_" TargetMode="External"/><Relationship Id="rId348" Type="http://schemas.openxmlformats.org/officeDocument/2006/relationships/hyperlink" Target="http://liuyan.people.com.cn/threads/content?tid=4760589" TargetMode="External"/><Relationship Id="rId555" Type="http://schemas.openxmlformats.org/officeDocument/2006/relationships/hyperlink" Target="http://weibo.com/1865180225/FuBeVux6B" TargetMode="External"/><Relationship Id="rId194" Type="http://schemas.openxmlformats.org/officeDocument/2006/relationships/hyperlink" Target="http://liuyan.people.com.cn/threads/content?tid=4727049" TargetMode="External"/><Relationship Id="rId208" Type="http://schemas.openxmlformats.org/officeDocument/2006/relationships/hyperlink" Target="http://liuyan.people.com.cn/threads/content?tid=4730516" TargetMode="External"/><Relationship Id="rId415" Type="http://schemas.openxmlformats.org/officeDocument/2006/relationships/hyperlink" Target="http://weibo.com/6066278494/FpM3N570T" TargetMode="External"/><Relationship Id="rId622" Type="http://schemas.openxmlformats.org/officeDocument/2006/relationships/hyperlink" Target="https://weibo.com/2823944240/FvUR0jmmN" TargetMode="External"/><Relationship Id="rId261" Type="http://schemas.openxmlformats.org/officeDocument/2006/relationships/hyperlink" Target="http://weibo.com/2476651164/FmibgnA3V" TargetMode="External"/><Relationship Id="rId499" Type="http://schemas.openxmlformats.org/officeDocument/2006/relationships/hyperlink" Target="http://liuyan.people.com.cn/threads/content?tid=4810745" TargetMode="External"/><Relationship Id="rId56" Type="http://schemas.openxmlformats.org/officeDocument/2006/relationships/hyperlink" Target="http://weibo.com/2507280060/Fha0T0Rxd" TargetMode="External"/><Relationship Id="rId359" Type="http://schemas.openxmlformats.org/officeDocument/2006/relationships/hyperlink" Target="http://liuyan.people.com.cn/threads/content?tid=4761086" TargetMode="External"/><Relationship Id="rId566" Type="http://schemas.openxmlformats.org/officeDocument/2006/relationships/hyperlink" Target="http://12345.chengdu.gov.cn/searchMailDeal?mailID=307285&amp;class=210&amp;WorkFPkId=232988" TargetMode="External"/><Relationship Id="rId121" Type="http://schemas.openxmlformats.org/officeDocument/2006/relationships/hyperlink" Target="http://www.mala.cn/thread-14897469-1-1.html" TargetMode="External"/><Relationship Id="rId219" Type="http://schemas.openxmlformats.org/officeDocument/2006/relationships/hyperlink" Target="mailto:&#25105;&#24819;&#35831;&#38382;&#19968;&#19979;&#29615;&#20445;&#23616;@&#25104;&#37117;&#29615;&#20445;%20&#25237;&#35785;&#22909;&#20960;&#27425;&#28246;&#31168;&#20108;&#36335;&#21271;&#28246;&#22269;&#38469;&#22478;&#22235;&#26399;&#22812;&#38388;&#25171;&#26729;&#22122;&#22768;&#27745;&#26579;&#65292;&#20026;&#20160;&#20040;&#38548;&#20004;&#22825;&#21322;&#22812;&#21448;&#25171;&#26729;&#65292;&#38548;&#20004;&#22825;&#21448;&#25171;&#26729;&#65292;&#35831;&#38382;&#20320;&#20204;&#26377;&#27809;&#26377;&#23545;&#36825;&#20010;&#20107;&#24773;&#36827;&#34892;&#22788;&#29702;&#65311;" TargetMode="External"/><Relationship Id="rId426" Type="http://schemas.openxmlformats.org/officeDocument/2006/relationships/hyperlink" Target="http://liuyan.people.com.cn/threads/content?tid=4784521" TargetMode="External"/><Relationship Id="rId633" Type="http://schemas.openxmlformats.org/officeDocument/2006/relationships/hyperlink" Target="http://12345.chengdu.gov.cn/searchMailDeal?mailID=310745&amp;class=210&amp;WorkFPkId=234959" TargetMode="External"/><Relationship Id="rId67" Type="http://schemas.openxmlformats.org/officeDocument/2006/relationships/hyperlink" Target="http://weibo.com/1852957244/FhbGk2qEF" TargetMode="External"/><Relationship Id="rId272" Type="http://schemas.openxmlformats.org/officeDocument/2006/relationships/hyperlink" Target="http://weibo.com/1815805921/FlYfUhs39" TargetMode="External"/><Relationship Id="rId577" Type="http://schemas.openxmlformats.org/officeDocument/2006/relationships/hyperlink" Target="https://weibo.com/2423833535/FuR8unItQ" TargetMode="External"/><Relationship Id="rId132" Type="http://schemas.openxmlformats.org/officeDocument/2006/relationships/hyperlink" Target="http://weibo.com/1763271897/FiwX3sqZa" TargetMode="External"/><Relationship Id="rId437" Type="http://schemas.openxmlformats.org/officeDocument/2006/relationships/hyperlink" Target="http://www.xcar.com.cn/bbs/viewthread.php?tid=30543579" TargetMode="External"/><Relationship Id="rId644" Type="http://schemas.openxmlformats.org/officeDocument/2006/relationships/hyperlink" Target="http://liuyan.people.com.cn/threads/content?tid=4844111" TargetMode="External"/><Relationship Id="rId283" Type="http://schemas.openxmlformats.org/officeDocument/2006/relationships/hyperlink" Target="http://liuyan.people.com.cn/threads/content?tid=4745155" TargetMode="External"/><Relationship Id="rId490" Type="http://schemas.openxmlformats.org/officeDocument/2006/relationships/hyperlink" Target="http://liuyan.people.com.cn/threads/content?tid=4805940" TargetMode="External"/><Relationship Id="rId504" Type="http://schemas.openxmlformats.org/officeDocument/2006/relationships/hyperlink" Target="https://weibo.com/1150108413/FtlfByRXq" TargetMode="External"/><Relationship Id="rId78" Type="http://schemas.openxmlformats.org/officeDocument/2006/relationships/hyperlink" Target="http://weibo.com/5202790275/FhkPsssup" TargetMode="External"/><Relationship Id="rId143" Type="http://schemas.openxmlformats.org/officeDocument/2006/relationships/hyperlink" Target="http://weibo.com/5042226987/FiRGHlOsm" TargetMode="External"/><Relationship Id="rId350" Type="http://schemas.openxmlformats.org/officeDocument/2006/relationships/hyperlink" Target="http://liuyan.people.com.cn/threads/content?tid=4760462" TargetMode="External"/><Relationship Id="rId588" Type="http://schemas.openxmlformats.org/officeDocument/2006/relationships/hyperlink" Target="http://liuyan.people.com.cn/threads/content?tid=4828974" TargetMode="External"/><Relationship Id="rId9" Type="http://schemas.openxmlformats.org/officeDocument/2006/relationships/hyperlink" Target="http://weibo.com/3190736902/FfFkwtJdD?type=comment" TargetMode="External"/><Relationship Id="rId210" Type="http://schemas.openxmlformats.org/officeDocument/2006/relationships/hyperlink" Target="http://weibo.com/5723482051/FkL4iloTb" TargetMode="External"/><Relationship Id="rId448" Type="http://schemas.openxmlformats.org/officeDocument/2006/relationships/hyperlink" Target="https://weibo.com/2234837827/FriDPtlbj" TargetMode="External"/><Relationship Id="rId655" Type="http://schemas.openxmlformats.org/officeDocument/2006/relationships/hyperlink" Target="http://12345.chengdu.gov.cn/searchMailDeal?mailID=312565&amp;class=210&amp;WorkFPkId=236127" TargetMode="External"/><Relationship Id="rId294" Type="http://schemas.openxmlformats.org/officeDocument/2006/relationships/hyperlink" Target="http://weibo.com/5182106644/Fmn2DxQYw" TargetMode="External"/><Relationship Id="rId308" Type="http://schemas.openxmlformats.org/officeDocument/2006/relationships/hyperlink" Target="https://weibo.com/3294534591/FmAreF5e0" TargetMode="External"/><Relationship Id="rId515" Type="http://schemas.openxmlformats.org/officeDocument/2006/relationships/hyperlink" Target="http://liuyan.people.com.cn/threads/content?tid=4815498" TargetMode="External"/><Relationship Id="rId89" Type="http://schemas.openxmlformats.org/officeDocument/2006/relationships/hyperlink" Target="http://weibo.com/3183854600/FhvPI8Zht" TargetMode="External"/><Relationship Id="rId154" Type="http://schemas.openxmlformats.org/officeDocument/2006/relationships/hyperlink" Target="http://weibo.com/5635512140/Fjk1gbCNq" TargetMode="External"/><Relationship Id="rId361" Type="http://schemas.openxmlformats.org/officeDocument/2006/relationships/hyperlink" Target="https://weibo.com/2665315413/FnE3uExED" TargetMode="External"/><Relationship Id="rId599" Type="http://schemas.openxmlformats.org/officeDocument/2006/relationships/hyperlink" Target="http://weibo.com/5625458672/Fvf5s0VDK" TargetMode="External"/><Relationship Id="rId459" Type="http://schemas.openxmlformats.org/officeDocument/2006/relationships/hyperlink" Target="http://liuyan.people.com.cn/threads/content?tid=4793456" TargetMode="External"/><Relationship Id="rId666" Type="http://schemas.openxmlformats.org/officeDocument/2006/relationships/hyperlink" Target="http://weibo.com/2412855060/FwQPxDwZQ" TargetMode="External"/><Relationship Id="rId16" Type="http://schemas.openxmlformats.org/officeDocument/2006/relationships/hyperlink" Target="http://weibo.com/6249576590/Fg6oU4Te9?type=comment" TargetMode="External"/><Relationship Id="rId221" Type="http://schemas.openxmlformats.org/officeDocument/2006/relationships/hyperlink" Target="https://zhidao.baidu.com/question/524511041247033645.html" TargetMode="External"/><Relationship Id="rId319" Type="http://schemas.openxmlformats.org/officeDocument/2006/relationships/hyperlink" Target="https://weibo.com/5493629329/FmTktzMVZ" TargetMode="External"/><Relationship Id="rId526" Type="http://schemas.openxmlformats.org/officeDocument/2006/relationships/hyperlink" Target="http://liuyan.people.com.cn/threads/content?tid=4815599" TargetMode="External"/><Relationship Id="rId165" Type="http://schemas.openxmlformats.org/officeDocument/2006/relationships/hyperlink" Target="http://liuyan.people.com.cn/threads/content?tid=4719612" TargetMode="External"/><Relationship Id="rId372" Type="http://schemas.openxmlformats.org/officeDocument/2006/relationships/hyperlink" Target="https://weibo.com/2820657930/FnXAhfHcz" TargetMode="External"/><Relationship Id="rId232" Type="http://schemas.openxmlformats.org/officeDocument/2006/relationships/hyperlink" Target="http://liuyan.people.com.cn/threads/content?tid=4736994" TargetMode="External"/><Relationship Id="rId27" Type="http://schemas.openxmlformats.org/officeDocument/2006/relationships/hyperlink" Target="http://weibo.com/1636540125/FghMEyKtY?type=comment" TargetMode="External"/><Relationship Id="rId537" Type="http://schemas.openxmlformats.org/officeDocument/2006/relationships/hyperlink" Target="http://liuyan.people.com.cn/threads/content?tid=4818774"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0"/>
  <sheetViews>
    <sheetView tabSelected="1" topLeftCell="D1" workbookViewId="0">
      <pane ySplit="1" topLeftCell="A672" activePane="bottomLeft" state="frozen"/>
      <selection pane="bottomLeft" activeCell="G677" sqref="G677"/>
    </sheetView>
  </sheetViews>
  <sheetFormatPr defaultRowHeight="29.25" customHeight="1" x14ac:dyDescent="0.15"/>
  <cols>
    <col min="1" max="1" width="10.5" style="1" customWidth="1"/>
    <col min="2" max="2" width="51.375" style="36" customWidth="1"/>
    <col min="3" max="3" width="17.875" style="39" customWidth="1"/>
    <col min="4" max="4" width="11.75" style="21" customWidth="1"/>
    <col min="5" max="5" width="16.75" style="21" customWidth="1"/>
    <col min="6" max="6" width="12" style="21" customWidth="1"/>
    <col min="7" max="7" width="44.5" style="17" customWidth="1"/>
    <col min="8" max="8" width="36.75" style="3" customWidth="1"/>
    <col min="9" max="9" width="16.125" style="28" bestFit="1" customWidth="1"/>
    <col min="10" max="11" width="9" style="60"/>
    <col min="12" max="16384" width="9" style="2"/>
  </cols>
  <sheetData>
    <row r="1" spans="1:12" s="9" customFormat="1" ht="29.25" customHeight="1" x14ac:dyDescent="0.15">
      <c r="A1" s="4" t="s">
        <v>0</v>
      </c>
      <c r="B1" s="35" t="s">
        <v>139</v>
      </c>
      <c r="C1" s="35" t="s">
        <v>1</v>
      </c>
      <c r="D1" s="40" t="s">
        <v>2</v>
      </c>
      <c r="E1" s="4" t="s">
        <v>3</v>
      </c>
      <c r="F1" s="4" t="s">
        <v>264</v>
      </c>
      <c r="G1" s="5" t="s">
        <v>196</v>
      </c>
      <c r="H1" s="5" t="s">
        <v>4</v>
      </c>
      <c r="I1" s="5" t="s">
        <v>261</v>
      </c>
      <c r="J1" s="5" t="s">
        <v>1568</v>
      </c>
      <c r="K1" s="5" t="s">
        <v>2448</v>
      </c>
      <c r="L1" s="5" t="s">
        <v>2444</v>
      </c>
    </row>
    <row r="2" spans="1:12" ht="29.25" customHeight="1" x14ac:dyDescent="0.15">
      <c r="A2" s="8" t="s">
        <v>1773</v>
      </c>
      <c r="B2" s="36" t="s">
        <v>148</v>
      </c>
      <c r="C2" s="36" t="s">
        <v>29</v>
      </c>
      <c r="D2" s="16" t="s">
        <v>20</v>
      </c>
      <c r="E2" s="18">
        <v>42952.454861111109</v>
      </c>
      <c r="F2" s="18" t="s">
        <v>570</v>
      </c>
      <c r="G2" s="17" t="s">
        <v>205</v>
      </c>
      <c r="H2" s="22" t="s">
        <v>30</v>
      </c>
      <c r="I2" s="28">
        <f t="shared" ref="I2" si="0">INT(E2)</f>
        <v>42952</v>
      </c>
      <c r="J2" s="60">
        <f ca="1">VLOOKUP(A2,区域分布情况!A$1:R$24,17,FALSE)</f>
        <v>2</v>
      </c>
      <c r="K2" s="60" t="str">
        <f>VLOOKUP(A2,区域分布情况!A$1:S$24,18,FALSE)</f>
        <v>二圈层</v>
      </c>
      <c r="L2" s="2">
        <f>LEN(G2)</f>
        <v>139</v>
      </c>
    </row>
    <row r="3" spans="1:12" ht="29.25" customHeight="1" x14ac:dyDescent="0.15">
      <c r="A3" s="8" t="s">
        <v>1768</v>
      </c>
      <c r="B3" s="36" t="s">
        <v>144</v>
      </c>
      <c r="C3" s="36" t="s">
        <v>19</v>
      </c>
      <c r="D3" s="16" t="s">
        <v>20</v>
      </c>
      <c r="E3" s="18">
        <v>42952.472222222219</v>
      </c>
      <c r="F3" s="18" t="s">
        <v>600</v>
      </c>
      <c r="G3" s="17" t="s">
        <v>201</v>
      </c>
      <c r="H3" s="22" t="s">
        <v>21</v>
      </c>
      <c r="I3" s="28">
        <f t="shared" ref="I3:I66" si="1">INT(E3)</f>
        <v>42952</v>
      </c>
      <c r="J3" s="60">
        <f ca="1">VLOOKUP(A3,区域分布情况!A$1:R$24,17,FALSE)</f>
        <v>1</v>
      </c>
      <c r="K3" s="60" t="str">
        <f>VLOOKUP(A3,区域分布情况!A$1:S$24,18,FALSE)</f>
        <v>城区</v>
      </c>
      <c r="L3" s="9">
        <f t="shared" ref="L3:L66" si="2">LEN(G3)</f>
        <v>162</v>
      </c>
    </row>
    <row r="4" spans="1:12" ht="29.25" customHeight="1" x14ac:dyDescent="0.15">
      <c r="A4" s="8" t="s">
        <v>1770</v>
      </c>
      <c r="B4" s="36" t="s">
        <v>151</v>
      </c>
      <c r="C4" s="36" t="s">
        <v>35</v>
      </c>
      <c r="D4" s="16" t="s">
        <v>20</v>
      </c>
      <c r="E4" s="19">
        <v>42952.5625</v>
      </c>
      <c r="F4" s="18" t="s">
        <v>583</v>
      </c>
      <c r="G4" s="17" t="s">
        <v>208</v>
      </c>
      <c r="H4" s="23" t="s">
        <v>36</v>
      </c>
      <c r="I4" s="28">
        <f t="shared" si="1"/>
        <v>42952</v>
      </c>
      <c r="J4" s="60">
        <f ca="1">VLOOKUP(A4,区域分布情况!A$1:R$24,17,FALSE)</f>
        <v>2</v>
      </c>
      <c r="K4" s="60" t="str">
        <f>VLOOKUP(A4,区域分布情况!A$1:S$24,18,FALSE)</f>
        <v>城区</v>
      </c>
      <c r="L4" s="9">
        <f t="shared" si="2"/>
        <v>59</v>
      </c>
    </row>
    <row r="5" spans="1:12" ht="29.25" customHeight="1" x14ac:dyDescent="0.15">
      <c r="A5" s="6" t="s">
        <v>7</v>
      </c>
      <c r="B5" s="36" t="s">
        <v>143</v>
      </c>
      <c r="C5" s="41" t="s">
        <v>18</v>
      </c>
      <c r="D5" s="31" t="s">
        <v>6</v>
      </c>
      <c r="E5" s="18">
        <v>42952.636111111111</v>
      </c>
      <c r="F5" s="18" t="s">
        <v>600</v>
      </c>
      <c r="G5" s="17" t="s">
        <v>200</v>
      </c>
      <c r="H5" s="22" t="s">
        <v>14</v>
      </c>
      <c r="I5" s="28">
        <f t="shared" si="1"/>
        <v>42952</v>
      </c>
      <c r="J5" s="60">
        <f ca="1">VLOOKUP(A5,区域分布情况!A$1:R$24,17,FALSE)</f>
        <v>0</v>
      </c>
      <c r="K5" s="60">
        <f>VLOOKUP(A5,区域分布情况!A$1:S$24,18,FALSE)</f>
        <v>0</v>
      </c>
      <c r="L5" s="9">
        <f t="shared" si="2"/>
        <v>122</v>
      </c>
    </row>
    <row r="6" spans="1:12" ht="29.25" customHeight="1" x14ac:dyDescent="0.15">
      <c r="A6" s="6" t="s">
        <v>7</v>
      </c>
      <c r="B6" s="36" t="s">
        <v>145</v>
      </c>
      <c r="C6" s="36" t="s">
        <v>22</v>
      </c>
      <c r="D6" s="16" t="s">
        <v>12</v>
      </c>
      <c r="E6" s="18">
        <v>42952.736111111109</v>
      </c>
      <c r="F6" s="18" t="s">
        <v>570</v>
      </c>
      <c r="G6" s="17" t="s">
        <v>202</v>
      </c>
      <c r="H6" s="22" t="s">
        <v>23</v>
      </c>
      <c r="I6" s="28">
        <f t="shared" si="1"/>
        <v>42952</v>
      </c>
      <c r="J6" s="60">
        <f ca="1">VLOOKUP(A6,区域分布情况!A$1:R$24,17,FALSE)</f>
        <v>0</v>
      </c>
      <c r="K6" s="60">
        <f>VLOOKUP(A6,区域分布情况!A$1:S$24,18,FALSE)</f>
        <v>0</v>
      </c>
      <c r="L6" s="9">
        <f t="shared" si="2"/>
        <v>111</v>
      </c>
    </row>
    <row r="7" spans="1:12" ht="29.25" customHeight="1" x14ac:dyDescent="0.15">
      <c r="A7" s="6" t="s">
        <v>7</v>
      </c>
      <c r="B7" s="36" t="s">
        <v>146</v>
      </c>
      <c r="C7" s="41" t="s">
        <v>24</v>
      </c>
      <c r="D7" s="16" t="s">
        <v>20</v>
      </c>
      <c r="E7" s="18">
        <v>42952.912499999999</v>
      </c>
      <c r="F7" s="18" t="s">
        <v>600</v>
      </c>
      <c r="G7" s="17" t="s">
        <v>203</v>
      </c>
      <c r="H7" s="22" t="s">
        <v>25</v>
      </c>
      <c r="I7" s="28">
        <f t="shared" si="1"/>
        <v>42952</v>
      </c>
      <c r="J7" s="60">
        <f ca="1">VLOOKUP(A7,区域分布情况!A$1:R$24,17,FALSE)</f>
        <v>0</v>
      </c>
      <c r="K7" s="60">
        <f>VLOOKUP(A7,区域分布情况!A$1:S$24,18,FALSE)</f>
        <v>0</v>
      </c>
      <c r="L7" s="9">
        <f t="shared" si="2"/>
        <v>172</v>
      </c>
    </row>
    <row r="8" spans="1:12" ht="29.25" customHeight="1" x14ac:dyDescent="0.15">
      <c r="A8" s="6" t="s">
        <v>7</v>
      </c>
      <c r="B8" s="36" t="s">
        <v>147</v>
      </c>
      <c r="C8" s="41" t="s">
        <v>26</v>
      </c>
      <c r="D8" s="31" t="s">
        <v>27</v>
      </c>
      <c r="E8" s="18">
        <v>42953.154166666667</v>
      </c>
      <c r="F8" s="18" t="s">
        <v>600</v>
      </c>
      <c r="G8" s="17" t="s">
        <v>204</v>
      </c>
      <c r="H8" s="22" t="s">
        <v>28</v>
      </c>
      <c r="I8" s="28">
        <f t="shared" si="1"/>
        <v>42953</v>
      </c>
      <c r="J8" s="60">
        <f ca="1">VLOOKUP(A8,区域分布情况!A$1:R$24,17,FALSE)</f>
        <v>0</v>
      </c>
      <c r="K8" s="60">
        <f>VLOOKUP(A8,区域分布情况!A$1:S$24,18,FALSE)</f>
        <v>0</v>
      </c>
      <c r="L8" s="9">
        <f t="shared" si="2"/>
        <v>952</v>
      </c>
    </row>
    <row r="9" spans="1:12" ht="29.25" customHeight="1" x14ac:dyDescent="0.15">
      <c r="A9" s="8" t="s">
        <v>1766</v>
      </c>
      <c r="B9" s="36" t="s">
        <v>150</v>
      </c>
      <c r="C9" s="36" t="s">
        <v>33</v>
      </c>
      <c r="D9" s="16" t="s">
        <v>20</v>
      </c>
      <c r="E9" s="18">
        <v>42953.320833333331</v>
      </c>
      <c r="F9" s="18" t="s">
        <v>570</v>
      </c>
      <c r="G9" s="17" t="s">
        <v>207</v>
      </c>
      <c r="H9" s="23" t="s">
        <v>34</v>
      </c>
      <c r="I9" s="28">
        <f t="shared" si="1"/>
        <v>42953</v>
      </c>
      <c r="J9" s="60">
        <f ca="1">VLOOKUP(A9,区域分布情况!A$1:R$24,17,FALSE)</f>
        <v>0</v>
      </c>
      <c r="K9" s="60" t="str">
        <f>VLOOKUP(A9,区域分布情况!A$1:S$24,18,FALSE)</f>
        <v>城区</v>
      </c>
      <c r="L9" s="9">
        <f t="shared" si="2"/>
        <v>119</v>
      </c>
    </row>
    <row r="10" spans="1:12" ht="29.25" customHeight="1" x14ac:dyDescent="0.15">
      <c r="A10" s="8" t="s">
        <v>1765</v>
      </c>
      <c r="B10" s="36" t="s">
        <v>149</v>
      </c>
      <c r="C10" s="36" t="s">
        <v>31</v>
      </c>
      <c r="D10" s="16" t="s">
        <v>20</v>
      </c>
      <c r="E10" s="18">
        <v>42953.412499999999</v>
      </c>
      <c r="F10" s="18" t="s">
        <v>600</v>
      </c>
      <c r="G10" s="17" t="s">
        <v>206</v>
      </c>
      <c r="H10" s="22" t="s">
        <v>32</v>
      </c>
      <c r="I10" s="28">
        <f t="shared" si="1"/>
        <v>42953</v>
      </c>
      <c r="J10" s="60">
        <f ca="1">VLOOKUP(A10,区域分布情况!A$1:R$24,17,FALSE)</f>
        <v>1</v>
      </c>
      <c r="K10" s="60" t="str">
        <f>VLOOKUP(A10,区域分布情况!A$1:S$24,18,FALSE)</f>
        <v>城区</v>
      </c>
      <c r="L10" s="9">
        <f t="shared" si="2"/>
        <v>108</v>
      </c>
    </row>
    <row r="11" spans="1:12" ht="29.25" customHeight="1" x14ac:dyDescent="0.15">
      <c r="A11" s="6" t="s">
        <v>5</v>
      </c>
      <c r="B11" s="36" t="s">
        <v>141</v>
      </c>
      <c r="C11" s="36" t="s">
        <v>16</v>
      </c>
      <c r="D11" s="16" t="s">
        <v>10</v>
      </c>
      <c r="E11" s="18">
        <v>42953.445138888892</v>
      </c>
      <c r="F11" s="18" t="s">
        <v>552</v>
      </c>
      <c r="G11" s="17" t="s">
        <v>198</v>
      </c>
      <c r="H11" s="22" t="s">
        <v>11</v>
      </c>
      <c r="I11" s="28">
        <f t="shared" si="1"/>
        <v>42953</v>
      </c>
      <c r="J11" s="60">
        <f ca="1">VLOOKUP(A11,区域分布情况!A$1:R$24,17,FALSE)</f>
        <v>0</v>
      </c>
      <c r="K11" s="60" t="str">
        <f>VLOOKUP(A11,区域分布情况!A$1:S$24,18,FALSE)</f>
        <v>三圈层</v>
      </c>
      <c r="L11" s="9">
        <f t="shared" si="2"/>
        <v>242</v>
      </c>
    </row>
    <row r="12" spans="1:12" ht="29.25" customHeight="1" x14ac:dyDescent="0.15">
      <c r="A12" s="8" t="s">
        <v>1768</v>
      </c>
      <c r="B12" s="36" t="s">
        <v>142</v>
      </c>
      <c r="C12" s="41" t="s">
        <v>17</v>
      </c>
      <c r="D12" s="16" t="s">
        <v>12</v>
      </c>
      <c r="E12" s="18">
        <v>42953.847222222219</v>
      </c>
      <c r="F12" s="18" t="s">
        <v>615</v>
      </c>
      <c r="G12" s="17" t="s">
        <v>199</v>
      </c>
      <c r="H12" s="22" t="s">
        <v>13</v>
      </c>
      <c r="I12" s="28">
        <f t="shared" si="1"/>
        <v>42953</v>
      </c>
      <c r="J12" s="60">
        <f ca="1">VLOOKUP(A12,区域分布情况!A$1:R$24,17,FALSE)</f>
        <v>1</v>
      </c>
      <c r="K12" s="60" t="str">
        <f>VLOOKUP(A12,区域分布情况!A$1:S$24,18,FALSE)</f>
        <v>城区</v>
      </c>
      <c r="L12" s="9">
        <f t="shared" si="2"/>
        <v>127</v>
      </c>
    </row>
    <row r="13" spans="1:12" ht="29.25" customHeight="1" x14ac:dyDescent="0.15">
      <c r="A13" s="6" t="s">
        <v>7</v>
      </c>
      <c r="B13" s="36" t="s">
        <v>140</v>
      </c>
      <c r="C13" s="36" t="s">
        <v>15</v>
      </c>
      <c r="D13" s="16" t="s">
        <v>2100</v>
      </c>
      <c r="E13" s="18">
        <v>42954.377083333333</v>
      </c>
      <c r="F13" s="18" t="s">
        <v>600</v>
      </c>
      <c r="G13" s="17" t="s">
        <v>197</v>
      </c>
      <c r="H13" s="22" t="s">
        <v>9</v>
      </c>
      <c r="I13" s="28">
        <f t="shared" si="1"/>
        <v>42954</v>
      </c>
      <c r="J13" s="60">
        <f ca="1">VLOOKUP(A13,区域分布情况!A$1:R$24,17,FALSE)</f>
        <v>0</v>
      </c>
      <c r="K13" s="60">
        <f>VLOOKUP(A13,区域分布情况!A$1:S$24,18,FALSE)</f>
        <v>0</v>
      </c>
      <c r="L13" s="9">
        <f t="shared" si="2"/>
        <v>193</v>
      </c>
    </row>
    <row r="14" spans="1:12" ht="29.25" customHeight="1" x14ac:dyDescent="0.15">
      <c r="A14" s="6" t="s">
        <v>7</v>
      </c>
      <c r="B14" s="36" t="s">
        <v>152</v>
      </c>
      <c r="C14" s="36" t="s">
        <v>37</v>
      </c>
      <c r="D14" s="16" t="s">
        <v>20</v>
      </c>
      <c r="E14" s="18">
        <v>42954.383333333331</v>
      </c>
      <c r="F14" s="18" t="s">
        <v>600</v>
      </c>
      <c r="G14" s="17" t="s">
        <v>209</v>
      </c>
      <c r="H14" s="22" t="s">
        <v>38</v>
      </c>
      <c r="I14" s="28">
        <f t="shared" si="1"/>
        <v>42954</v>
      </c>
      <c r="J14" s="60">
        <f ca="1">VLOOKUP(A14,区域分布情况!A$1:R$24,17,FALSE)</f>
        <v>0</v>
      </c>
      <c r="K14" s="60">
        <f>VLOOKUP(A14,区域分布情况!A$1:S$24,18,FALSE)</f>
        <v>0</v>
      </c>
      <c r="L14" s="9">
        <f t="shared" si="2"/>
        <v>80</v>
      </c>
    </row>
    <row r="15" spans="1:12" ht="29.25" customHeight="1" x14ac:dyDescent="0.15">
      <c r="A15" s="8" t="s">
        <v>1769</v>
      </c>
      <c r="B15" s="36" t="s">
        <v>153</v>
      </c>
      <c r="C15" s="36" t="s">
        <v>39</v>
      </c>
      <c r="D15" s="16" t="s">
        <v>20</v>
      </c>
      <c r="E15" s="19">
        <v>42954.490972222222</v>
      </c>
      <c r="F15" s="18" t="s">
        <v>328</v>
      </c>
      <c r="G15" s="17" t="s">
        <v>210</v>
      </c>
      <c r="H15" s="22" t="s">
        <v>40</v>
      </c>
      <c r="I15" s="28">
        <f t="shared" si="1"/>
        <v>42954</v>
      </c>
      <c r="J15" s="60">
        <f ca="1">VLOOKUP(A15,区域分布情况!A$1:R$24,17,FALSE)</f>
        <v>0</v>
      </c>
      <c r="K15" s="60" t="str">
        <f>VLOOKUP(A15,区域分布情况!A$1:S$24,18,FALSE)</f>
        <v>二圈层</v>
      </c>
      <c r="L15" s="9">
        <f t="shared" si="2"/>
        <v>65</v>
      </c>
    </row>
    <row r="16" spans="1:12" ht="29.25" customHeight="1" x14ac:dyDescent="0.15">
      <c r="A16" s="8" t="s">
        <v>1771</v>
      </c>
      <c r="B16" s="36" t="s">
        <v>157</v>
      </c>
      <c r="C16" s="41" t="s">
        <v>48</v>
      </c>
      <c r="D16" s="16" t="s">
        <v>49</v>
      </c>
      <c r="E16" s="18">
        <v>42954.709722222222</v>
      </c>
      <c r="F16" s="18" t="s">
        <v>570</v>
      </c>
      <c r="G16" s="17" t="s">
        <v>214</v>
      </c>
      <c r="H16" s="22" t="s">
        <v>50</v>
      </c>
      <c r="I16" s="28">
        <f t="shared" si="1"/>
        <v>42954</v>
      </c>
      <c r="J16" s="60">
        <f ca="1">VLOOKUP(A16,区域分布情况!A$1:R$24,17,FALSE)</f>
        <v>0</v>
      </c>
      <c r="K16" s="60" t="str">
        <f>VLOOKUP(A16,区域分布情况!A$1:S$24,18,FALSE)</f>
        <v>二圈层</v>
      </c>
      <c r="L16" s="9">
        <f t="shared" si="2"/>
        <v>18</v>
      </c>
    </row>
    <row r="17" spans="1:12" ht="29.25" customHeight="1" x14ac:dyDescent="0.15">
      <c r="A17" s="8" t="s">
        <v>1768</v>
      </c>
      <c r="B17" s="36" t="s">
        <v>154</v>
      </c>
      <c r="C17" s="36" t="s">
        <v>41</v>
      </c>
      <c r="D17" s="16" t="s">
        <v>42</v>
      </c>
      <c r="E17" s="18">
        <v>42954.786111111112</v>
      </c>
      <c r="F17" s="18" t="s">
        <v>570</v>
      </c>
      <c r="G17" s="17" t="s">
        <v>211</v>
      </c>
      <c r="H17" s="22" t="s">
        <v>43</v>
      </c>
      <c r="I17" s="28">
        <f t="shared" si="1"/>
        <v>42954</v>
      </c>
      <c r="J17" s="60">
        <f ca="1">VLOOKUP(A17,区域分布情况!A$1:R$24,17,FALSE)</f>
        <v>1</v>
      </c>
      <c r="K17" s="60" t="str">
        <f>VLOOKUP(A17,区域分布情况!A$1:S$24,18,FALSE)</f>
        <v>城区</v>
      </c>
      <c r="L17" s="9">
        <f t="shared" si="2"/>
        <v>51</v>
      </c>
    </row>
    <row r="18" spans="1:12" ht="29.25" customHeight="1" x14ac:dyDescent="0.15">
      <c r="A18" s="8" t="s">
        <v>1773</v>
      </c>
      <c r="B18" s="36" t="s">
        <v>156</v>
      </c>
      <c r="C18" s="41" t="s">
        <v>46</v>
      </c>
      <c r="D18" s="16" t="s">
        <v>42</v>
      </c>
      <c r="E18" s="18">
        <v>42955.3125</v>
      </c>
      <c r="F18" s="18" t="s">
        <v>328</v>
      </c>
      <c r="G18" s="17" t="s">
        <v>213</v>
      </c>
      <c r="H18" s="22" t="s">
        <v>47</v>
      </c>
      <c r="I18" s="28">
        <f t="shared" si="1"/>
        <v>42955</v>
      </c>
      <c r="J18" s="60">
        <f ca="1">VLOOKUP(A18,区域分布情况!A$1:R$24,17,FALSE)</f>
        <v>2</v>
      </c>
      <c r="K18" s="60" t="str">
        <f>VLOOKUP(A18,区域分布情况!A$1:S$24,18,FALSE)</f>
        <v>二圈层</v>
      </c>
      <c r="L18" s="9">
        <f t="shared" si="2"/>
        <v>158</v>
      </c>
    </row>
    <row r="19" spans="1:12" ht="29.25" customHeight="1" x14ac:dyDescent="0.15">
      <c r="A19" s="6" t="s">
        <v>7</v>
      </c>
      <c r="B19" s="36" t="s">
        <v>155</v>
      </c>
      <c r="C19" s="36" t="s">
        <v>44</v>
      </c>
      <c r="D19" s="16" t="s">
        <v>42</v>
      </c>
      <c r="E19" s="18">
        <v>42955.326388888891</v>
      </c>
      <c r="F19" s="19" t="s">
        <v>2277</v>
      </c>
      <c r="G19" s="17" t="s">
        <v>212</v>
      </c>
      <c r="H19" s="22" t="s">
        <v>45</v>
      </c>
      <c r="I19" s="28">
        <f t="shared" si="1"/>
        <v>42955</v>
      </c>
      <c r="J19" s="60">
        <f ca="1">VLOOKUP(A19,区域分布情况!A$1:R$24,17,FALSE)</f>
        <v>0</v>
      </c>
      <c r="K19" s="60">
        <f>VLOOKUP(A19,区域分布情况!A$1:S$24,18,FALSE)</f>
        <v>0</v>
      </c>
      <c r="L19" s="9">
        <f t="shared" si="2"/>
        <v>60</v>
      </c>
    </row>
    <row r="20" spans="1:12" ht="29.25" customHeight="1" x14ac:dyDescent="0.15">
      <c r="A20" s="8" t="s">
        <v>1772</v>
      </c>
      <c r="B20" s="36" t="s">
        <v>158</v>
      </c>
      <c r="C20" s="36" t="s">
        <v>51</v>
      </c>
      <c r="D20" s="16" t="s">
        <v>42</v>
      </c>
      <c r="E20" s="18">
        <v>42955.348611111112</v>
      </c>
      <c r="F20" s="18" t="s">
        <v>570</v>
      </c>
      <c r="G20" s="17" t="s">
        <v>215</v>
      </c>
      <c r="H20" s="22" t="s">
        <v>52</v>
      </c>
      <c r="I20" s="28">
        <f t="shared" si="1"/>
        <v>42955</v>
      </c>
      <c r="J20" s="60">
        <f ca="1">VLOOKUP(A20,区域分布情况!A$1:R$24,17,FALSE)</f>
        <v>0</v>
      </c>
      <c r="K20" s="60" t="str">
        <f>VLOOKUP(A20,区域分布情况!A$1:S$24,18,FALSE)</f>
        <v>二圈层</v>
      </c>
      <c r="L20" s="9">
        <f t="shared" si="2"/>
        <v>145</v>
      </c>
    </row>
    <row r="21" spans="1:12" ht="29.25" customHeight="1" x14ac:dyDescent="0.15">
      <c r="A21" s="6" t="s">
        <v>7</v>
      </c>
      <c r="B21" s="36" t="s">
        <v>159</v>
      </c>
      <c r="C21" s="37" t="s">
        <v>53</v>
      </c>
      <c r="D21" s="31" t="s">
        <v>54</v>
      </c>
      <c r="E21" s="18">
        <v>42955.541666666664</v>
      </c>
      <c r="F21" s="18" t="s">
        <v>600</v>
      </c>
      <c r="G21" s="17" t="s">
        <v>216</v>
      </c>
      <c r="H21" s="22" t="s">
        <v>55</v>
      </c>
      <c r="I21" s="28">
        <f t="shared" si="1"/>
        <v>42955</v>
      </c>
      <c r="J21" s="60">
        <f ca="1">VLOOKUP(A21,区域分布情况!A$1:R$24,17,FALSE)</f>
        <v>0</v>
      </c>
      <c r="K21" s="60">
        <f>VLOOKUP(A21,区域分布情况!A$1:S$24,18,FALSE)</f>
        <v>0</v>
      </c>
      <c r="L21" s="9">
        <f t="shared" si="2"/>
        <v>76</v>
      </c>
    </row>
    <row r="22" spans="1:12" ht="29.25" customHeight="1" x14ac:dyDescent="0.15">
      <c r="A22" s="6" t="s">
        <v>7</v>
      </c>
      <c r="B22" s="36" t="s">
        <v>160</v>
      </c>
      <c r="C22" s="36" t="s">
        <v>56</v>
      </c>
      <c r="D22" s="16" t="s">
        <v>54</v>
      </c>
      <c r="E22" s="18">
        <v>42955.541666666664</v>
      </c>
      <c r="F22" s="18" t="s">
        <v>600</v>
      </c>
      <c r="G22" s="17" t="s">
        <v>217</v>
      </c>
      <c r="H22" s="22" t="s">
        <v>57</v>
      </c>
      <c r="I22" s="28">
        <f t="shared" si="1"/>
        <v>42955</v>
      </c>
      <c r="J22" s="60">
        <f ca="1">VLOOKUP(A22,区域分布情况!A$1:R$24,17,FALSE)</f>
        <v>0</v>
      </c>
      <c r="K22" s="60">
        <f>VLOOKUP(A22,区域分布情况!A$1:S$24,18,FALSE)</f>
        <v>0</v>
      </c>
      <c r="L22" s="9">
        <f t="shared" si="2"/>
        <v>113</v>
      </c>
    </row>
    <row r="23" spans="1:12" ht="29.25" customHeight="1" x14ac:dyDescent="0.15">
      <c r="A23" s="11" t="s">
        <v>58</v>
      </c>
      <c r="B23" s="36" t="s">
        <v>161</v>
      </c>
      <c r="C23" s="42" t="s">
        <v>59</v>
      </c>
      <c r="D23" s="32" t="s">
        <v>6</v>
      </c>
      <c r="E23" s="20">
        <v>42955.671527777777</v>
      </c>
      <c r="F23" s="18" t="s">
        <v>552</v>
      </c>
      <c r="G23" s="17" t="s">
        <v>218</v>
      </c>
      <c r="H23" s="24" t="s">
        <v>60</v>
      </c>
      <c r="I23" s="28">
        <f t="shared" si="1"/>
        <v>42955</v>
      </c>
      <c r="J23" s="60">
        <f ca="1">VLOOKUP(A23,区域分布情况!A$1:R$24,17,FALSE)</f>
        <v>2</v>
      </c>
      <c r="K23" s="60" t="str">
        <f>VLOOKUP(A23,区域分布情况!A$1:S$24,18,FALSE)</f>
        <v>三圈层</v>
      </c>
      <c r="L23" s="9">
        <f t="shared" si="2"/>
        <v>47</v>
      </c>
    </row>
    <row r="24" spans="1:12" ht="29.25" customHeight="1" x14ac:dyDescent="0.15">
      <c r="A24" s="8" t="s">
        <v>1766</v>
      </c>
      <c r="B24" s="36" t="s">
        <v>162</v>
      </c>
      <c r="C24" s="38" t="s">
        <v>61</v>
      </c>
      <c r="D24" s="32" t="s">
        <v>6</v>
      </c>
      <c r="E24" s="20">
        <v>42955.681250000001</v>
      </c>
      <c r="F24" s="18" t="s">
        <v>613</v>
      </c>
      <c r="G24" s="17" t="s">
        <v>219</v>
      </c>
      <c r="H24" s="24" t="s">
        <v>62</v>
      </c>
      <c r="I24" s="28">
        <f t="shared" si="1"/>
        <v>42955</v>
      </c>
      <c r="J24" s="60">
        <f ca="1">VLOOKUP(A24,区域分布情况!A$1:R$24,17,FALSE)</f>
        <v>0</v>
      </c>
      <c r="K24" s="60" t="str">
        <f>VLOOKUP(A24,区域分布情况!A$1:S$24,18,FALSE)</f>
        <v>城区</v>
      </c>
      <c r="L24" s="9">
        <f t="shared" si="2"/>
        <v>127</v>
      </c>
    </row>
    <row r="25" spans="1:12" ht="29.25" customHeight="1" x14ac:dyDescent="0.15">
      <c r="A25" s="11" t="s">
        <v>1759</v>
      </c>
      <c r="B25" s="36" t="s">
        <v>164</v>
      </c>
      <c r="C25" s="42" t="s">
        <v>65</v>
      </c>
      <c r="D25" s="32" t="s">
        <v>6</v>
      </c>
      <c r="E25" s="20">
        <v>42955.818055555559</v>
      </c>
      <c r="F25" s="18" t="s">
        <v>570</v>
      </c>
      <c r="G25" s="17" t="s">
        <v>221</v>
      </c>
      <c r="H25" s="24" t="s">
        <v>66</v>
      </c>
      <c r="I25" s="28">
        <f t="shared" si="1"/>
        <v>42955</v>
      </c>
      <c r="J25" s="60">
        <f ca="1">VLOOKUP(A25,区域分布情况!A$1:R$24,17,FALSE)</f>
        <v>3</v>
      </c>
      <c r="K25" s="60" t="str">
        <f>VLOOKUP(A25,区域分布情况!A$1:S$24,18,FALSE)</f>
        <v>二圈层</v>
      </c>
      <c r="L25" s="9">
        <f t="shared" si="2"/>
        <v>11</v>
      </c>
    </row>
    <row r="26" spans="1:12" ht="29.25" customHeight="1" x14ac:dyDescent="0.15">
      <c r="A26" s="8" t="s">
        <v>1770</v>
      </c>
      <c r="B26" s="36" t="s">
        <v>163</v>
      </c>
      <c r="C26" s="42" t="s">
        <v>63</v>
      </c>
      <c r="D26" s="32" t="s">
        <v>6</v>
      </c>
      <c r="E26" s="20">
        <v>42955.872916666667</v>
      </c>
      <c r="F26" s="18" t="s">
        <v>600</v>
      </c>
      <c r="G26" s="17" t="s">
        <v>220</v>
      </c>
      <c r="H26" s="24" t="s">
        <v>64</v>
      </c>
      <c r="I26" s="28">
        <f t="shared" si="1"/>
        <v>42955</v>
      </c>
      <c r="J26" s="60">
        <f ca="1">VLOOKUP(A26,区域分布情况!A$1:R$24,17,FALSE)</f>
        <v>2</v>
      </c>
      <c r="K26" s="60" t="str">
        <f>VLOOKUP(A26,区域分布情况!A$1:S$24,18,FALSE)</f>
        <v>城区</v>
      </c>
      <c r="L26" s="9">
        <f t="shared" si="2"/>
        <v>49</v>
      </c>
    </row>
    <row r="27" spans="1:12" ht="29.25" customHeight="1" x14ac:dyDescent="0.15">
      <c r="A27" s="12" t="s">
        <v>5</v>
      </c>
      <c r="B27" s="36" t="s">
        <v>167</v>
      </c>
      <c r="C27" s="42" t="s">
        <v>71</v>
      </c>
      <c r="D27" s="32" t="s">
        <v>6</v>
      </c>
      <c r="E27" s="20">
        <v>42956.394444444442</v>
      </c>
      <c r="F27" s="18" t="s">
        <v>600</v>
      </c>
      <c r="G27" s="17" t="s">
        <v>224</v>
      </c>
      <c r="H27" s="24" t="s">
        <v>72</v>
      </c>
      <c r="I27" s="28">
        <f t="shared" si="1"/>
        <v>42956</v>
      </c>
      <c r="J27" s="60">
        <f ca="1">VLOOKUP(A27,区域分布情况!A$1:R$24,17,FALSE)</f>
        <v>0</v>
      </c>
      <c r="K27" s="60" t="str">
        <f>VLOOKUP(A27,区域分布情况!A$1:S$24,18,FALSE)</f>
        <v>三圈层</v>
      </c>
      <c r="L27" s="9">
        <f t="shared" si="2"/>
        <v>19</v>
      </c>
    </row>
    <row r="28" spans="1:12" s="9" customFormat="1" ht="29.25" customHeight="1" x14ac:dyDescent="0.15">
      <c r="A28" s="12" t="s">
        <v>7</v>
      </c>
      <c r="B28" s="36" t="s">
        <v>165</v>
      </c>
      <c r="C28" s="38" t="s">
        <v>67</v>
      </c>
      <c r="D28" s="16" t="s">
        <v>2100</v>
      </c>
      <c r="E28" s="20">
        <v>42956.433333333334</v>
      </c>
      <c r="F28" s="18" t="s">
        <v>600</v>
      </c>
      <c r="G28" s="17" t="s">
        <v>222</v>
      </c>
      <c r="H28" s="24" t="s">
        <v>68</v>
      </c>
      <c r="I28" s="28">
        <f t="shared" si="1"/>
        <v>42956</v>
      </c>
      <c r="J28" s="60">
        <f ca="1">VLOOKUP(A28,区域分布情况!A$1:R$24,17,FALSE)</f>
        <v>0</v>
      </c>
      <c r="K28" s="60">
        <f>VLOOKUP(A28,区域分布情况!A$1:S$24,18,FALSE)</f>
        <v>0</v>
      </c>
      <c r="L28" s="9">
        <f t="shared" si="2"/>
        <v>28</v>
      </c>
    </row>
    <row r="29" spans="1:12" s="9" customFormat="1" ht="29.25" customHeight="1" x14ac:dyDescent="0.15">
      <c r="A29" s="8" t="s">
        <v>1770</v>
      </c>
      <c r="B29" s="36" t="s">
        <v>166</v>
      </c>
      <c r="C29" s="42" t="s">
        <v>69</v>
      </c>
      <c r="D29" s="32" t="s">
        <v>6</v>
      </c>
      <c r="E29" s="20">
        <v>42956.512499999997</v>
      </c>
      <c r="F29" s="19" t="s">
        <v>2277</v>
      </c>
      <c r="G29" s="17" t="s">
        <v>223</v>
      </c>
      <c r="H29" s="24" t="s">
        <v>70</v>
      </c>
      <c r="I29" s="28">
        <f t="shared" si="1"/>
        <v>42956</v>
      </c>
      <c r="J29" s="60">
        <f ca="1">VLOOKUP(A29,区域分布情况!A$1:R$24,17,FALSE)</f>
        <v>2</v>
      </c>
      <c r="K29" s="60" t="str">
        <f>VLOOKUP(A29,区域分布情况!A$1:S$24,18,FALSE)</f>
        <v>城区</v>
      </c>
      <c r="L29" s="9">
        <f t="shared" si="2"/>
        <v>33</v>
      </c>
    </row>
    <row r="30" spans="1:12" s="9" customFormat="1" ht="29.25" customHeight="1" x14ac:dyDescent="0.15">
      <c r="A30" s="12" t="s">
        <v>1774</v>
      </c>
      <c r="B30" s="36" t="s">
        <v>168</v>
      </c>
      <c r="C30" s="42" t="s">
        <v>73</v>
      </c>
      <c r="D30" s="32" t="s">
        <v>6</v>
      </c>
      <c r="E30" s="20">
        <v>42956.541666666664</v>
      </c>
      <c r="F30" s="18" t="s">
        <v>583</v>
      </c>
      <c r="G30" s="17" t="s">
        <v>225</v>
      </c>
      <c r="H30" s="24" t="s">
        <v>74</v>
      </c>
      <c r="I30" s="28">
        <f t="shared" si="1"/>
        <v>42956</v>
      </c>
      <c r="J30" s="60">
        <f ca="1">VLOOKUP(A30,区域分布情况!A$1:R$24,17,FALSE)</f>
        <v>0</v>
      </c>
      <c r="K30" s="60" t="str">
        <f>VLOOKUP(A30,区域分布情况!A$1:S$24,18,FALSE)</f>
        <v>城区</v>
      </c>
      <c r="L30" s="9">
        <f t="shared" si="2"/>
        <v>86</v>
      </c>
    </row>
    <row r="31" spans="1:12" s="9" customFormat="1" ht="29.25" customHeight="1" x14ac:dyDescent="0.15">
      <c r="A31" s="8" t="s">
        <v>1766</v>
      </c>
      <c r="B31" s="36" t="s">
        <v>169</v>
      </c>
      <c r="C31" s="38" t="s">
        <v>75</v>
      </c>
      <c r="D31" s="32" t="s">
        <v>6</v>
      </c>
      <c r="E31" s="20">
        <v>42956.668749999997</v>
      </c>
      <c r="F31" s="18" t="s">
        <v>583</v>
      </c>
      <c r="G31" s="17" t="s">
        <v>226</v>
      </c>
      <c r="H31" s="24" t="s">
        <v>76</v>
      </c>
      <c r="I31" s="28">
        <f t="shared" si="1"/>
        <v>42956</v>
      </c>
      <c r="J31" s="60">
        <f ca="1">VLOOKUP(A31,区域分布情况!A$1:R$24,17,FALSE)</f>
        <v>0</v>
      </c>
      <c r="K31" s="60" t="str">
        <f>VLOOKUP(A31,区域分布情况!A$1:S$24,18,FALSE)</f>
        <v>城区</v>
      </c>
      <c r="L31" s="9">
        <f t="shared" si="2"/>
        <v>139</v>
      </c>
    </row>
    <row r="32" spans="1:12" s="9" customFormat="1" ht="29.25" customHeight="1" x14ac:dyDescent="0.15">
      <c r="A32" s="14" t="s">
        <v>77</v>
      </c>
      <c r="B32" s="36" t="s">
        <v>170</v>
      </c>
      <c r="C32" s="38" t="s">
        <v>78</v>
      </c>
      <c r="D32" s="32" t="s">
        <v>6</v>
      </c>
      <c r="E32" s="20">
        <v>42956.963888888888</v>
      </c>
      <c r="F32" s="18" t="s">
        <v>328</v>
      </c>
      <c r="G32" s="17" t="s">
        <v>227</v>
      </c>
      <c r="H32" s="25" t="s">
        <v>79</v>
      </c>
      <c r="I32" s="28">
        <f t="shared" si="1"/>
        <v>42956</v>
      </c>
      <c r="J32" s="60">
        <f ca="1">VLOOKUP(A32,区域分布情况!A$1:R$24,17,FALSE)</f>
        <v>0</v>
      </c>
      <c r="K32" s="60" t="str">
        <f>VLOOKUP(A32,区域分布情况!A$1:S$24,18,FALSE)</f>
        <v>三圈层</v>
      </c>
      <c r="L32" s="9">
        <f t="shared" si="2"/>
        <v>74</v>
      </c>
    </row>
    <row r="33" spans="1:12" s="9" customFormat="1" ht="29.25" customHeight="1" x14ac:dyDescent="0.15">
      <c r="A33" s="8" t="s">
        <v>1771</v>
      </c>
      <c r="B33" s="36" t="s">
        <v>171</v>
      </c>
      <c r="C33" s="38" t="s">
        <v>80</v>
      </c>
      <c r="D33" s="32" t="s">
        <v>6</v>
      </c>
      <c r="E33" s="20">
        <v>42956.973611111112</v>
      </c>
      <c r="F33" s="18" t="s">
        <v>552</v>
      </c>
      <c r="G33" s="17" t="s">
        <v>228</v>
      </c>
      <c r="H33" s="25" t="s">
        <v>81</v>
      </c>
      <c r="I33" s="28">
        <f t="shared" si="1"/>
        <v>42956</v>
      </c>
      <c r="J33" s="60">
        <f ca="1">VLOOKUP(A33,区域分布情况!A$1:R$24,17,FALSE)</f>
        <v>0</v>
      </c>
      <c r="K33" s="60" t="str">
        <f>VLOOKUP(A33,区域分布情况!A$1:S$24,18,FALSE)</f>
        <v>二圈层</v>
      </c>
      <c r="L33" s="9">
        <f t="shared" si="2"/>
        <v>126</v>
      </c>
    </row>
    <row r="34" spans="1:12" ht="29.25" customHeight="1" x14ac:dyDescent="0.15">
      <c r="A34" s="8" t="s">
        <v>1769</v>
      </c>
      <c r="B34" s="36" t="s">
        <v>172</v>
      </c>
      <c r="C34" s="38" t="s">
        <v>82</v>
      </c>
      <c r="D34" s="32" t="s">
        <v>83</v>
      </c>
      <c r="E34" s="20">
        <v>42957.431250000001</v>
      </c>
      <c r="F34" s="18" t="s">
        <v>570</v>
      </c>
      <c r="G34" s="17" t="s">
        <v>229</v>
      </c>
      <c r="H34" s="24" t="s">
        <v>84</v>
      </c>
      <c r="I34" s="28">
        <f t="shared" si="1"/>
        <v>42957</v>
      </c>
      <c r="J34" s="60">
        <f ca="1">VLOOKUP(A34,区域分布情况!A$1:R$24,17,FALSE)</f>
        <v>0</v>
      </c>
      <c r="K34" s="60" t="str">
        <f>VLOOKUP(A34,区域分布情况!A$1:S$24,18,FALSE)</f>
        <v>二圈层</v>
      </c>
      <c r="L34" s="9">
        <f t="shared" si="2"/>
        <v>101</v>
      </c>
    </row>
    <row r="35" spans="1:12" ht="29.25" customHeight="1" x14ac:dyDescent="0.15">
      <c r="A35" s="15" t="s">
        <v>1774</v>
      </c>
      <c r="B35" s="36" t="s">
        <v>174</v>
      </c>
      <c r="C35" s="38" t="s">
        <v>87</v>
      </c>
      <c r="D35" s="32" t="s">
        <v>6</v>
      </c>
      <c r="E35" s="20">
        <v>42957.540277777778</v>
      </c>
      <c r="F35" s="18" t="s">
        <v>328</v>
      </c>
      <c r="G35" s="17" t="s">
        <v>231</v>
      </c>
      <c r="H35" s="24" t="s">
        <v>88</v>
      </c>
      <c r="I35" s="28">
        <f t="shared" si="1"/>
        <v>42957</v>
      </c>
      <c r="J35" s="60">
        <f ca="1">VLOOKUP(A35,区域分布情况!A$1:R$24,17,FALSE)</f>
        <v>0</v>
      </c>
      <c r="K35" s="60" t="str">
        <f>VLOOKUP(A35,区域分布情况!A$1:S$24,18,FALSE)</f>
        <v>城区</v>
      </c>
      <c r="L35" s="9">
        <f t="shared" si="2"/>
        <v>73</v>
      </c>
    </row>
    <row r="36" spans="1:12" ht="29.25" customHeight="1" x14ac:dyDescent="0.15">
      <c r="A36" s="8" t="s">
        <v>1766</v>
      </c>
      <c r="B36" s="36" t="s">
        <v>175</v>
      </c>
      <c r="C36" s="38" t="s">
        <v>89</v>
      </c>
      <c r="D36" s="32" t="s">
        <v>6</v>
      </c>
      <c r="E36" s="20">
        <v>42957.548611111109</v>
      </c>
      <c r="F36" s="18" t="s">
        <v>583</v>
      </c>
      <c r="G36" s="17" t="s">
        <v>232</v>
      </c>
      <c r="H36" s="25" t="s">
        <v>90</v>
      </c>
      <c r="I36" s="28">
        <f t="shared" si="1"/>
        <v>42957</v>
      </c>
      <c r="J36" s="60">
        <f ca="1">VLOOKUP(A36,区域分布情况!A$1:R$24,17,FALSE)</f>
        <v>0</v>
      </c>
      <c r="K36" s="60" t="str">
        <f>VLOOKUP(A36,区域分布情况!A$1:S$24,18,FALSE)</f>
        <v>城区</v>
      </c>
      <c r="L36" s="9">
        <f t="shared" si="2"/>
        <v>195</v>
      </c>
    </row>
    <row r="37" spans="1:12" ht="29.25" customHeight="1" x14ac:dyDescent="0.15">
      <c r="A37" s="15" t="s">
        <v>7</v>
      </c>
      <c r="B37" s="36" t="s">
        <v>173</v>
      </c>
      <c r="C37" s="38" t="s">
        <v>85</v>
      </c>
      <c r="D37" s="32" t="s">
        <v>6</v>
      </c>
      <c r="E37" s="20">
        <v>42957.551388888889</v>
      </c>
      <c r="F37" s="18" t="s">
        <v>600</v>
      </c>
      <c r="G37" s="17" t="s">
        <v>230</v>
      </c>
      <c r="H37" s="24" t="s">
        <v>86</v>
      </c>
      <c r="I37" s="28">
        <f t="shared" si="1"/>
        <v>42957</v>
      </c>
      <c r="J37" s="60">
        <f ca="1">VLOOKUP(A37,区域分布情况!A$1:R$24,17,FALSE)</f>
        <v>0</v>
      </c>
      <c r="K37" s="60">
        <f>VLOOKUP(A37,区域分布情况!A$1:S$24,18,FALSE)</f>
        <v>0</v>
      </c>
      <c r="L37" s="9">
        <f t="shared" si="2"/>
        <v>78</v>
      </c>
    </row>
    <row r="38" spans="1:12" ht="29.25" customHeight="1" x14ac:dyDescent="0.15">
      <c r="A38" s="8" t="s">
        <v>1765</v>
      </c>
      <c r="B38" s="36" t="s">
        <v>176</v>
      </c>
      <c r="C38" s="38" t="s">
        <v>91</v>
      </c>
      <c r="D38" s="32" t="s">
        <v>92</v>
      </c>
      <c r="E38" s="20">
        <v>42957.638888888891</v>
      </c>
      <c r="F38" s="18" t="s">
        <v>600</v>
      </c>
      <c r="G38" s="17" t="s">
        <v>233</v>
      </c>
      <c r="H38" s="25" t="s">
        <v>93</v>
      </c>
      <c r="I38" s="28">
        <f t="shared" si="1"/>
        <v>42957</v>
      </c>
      <c r="J38" s="60">
        <f ca="1">VLOOKUP(A38,区域分布情况!A$1:R$24,17,FALSE)</f>
        <v>1</v>
      </c>
      <c r="K38" s="60" t="str">
        <f>VLOOKUP(A38,区域分布情况!A$1:S$24,18,FALSE)</f>
        <v>城区</v>
      </c>
      <c r="L38" s="9">
        <f t="shared" si="2"/>
        <v>600</v>
      </c>
    </row>
    <row r="39" spans="1:12" ht="29.25" customHeight="1" x14ac:dyDescent="0.15">
      <c r="A39" s="15" t="s">
        <v>5</v>
      </c>
      <c r="B39" s="36" t="s">
        <v>177</v>
      </c>
      <c r="C39" s="38" t="s">
        <v>94</v>
      </c>
      <c r="D39" s="32" t="s">
        <v>92</v>
      </c>
      <c r="E39" s="20">
        <v>42957.63958333333</v>
      </c>
      <c r="F39" s="18" t="s">
        <v>613</v>
      </c>
      <c r="G39" s="17" t="s">
        <v>234</v>
      </c>
      <c r="H39" s="26" t="s">
        <v>95</v>
      </c>
      <c r="I39" s="28">
        <f t="shared" si="1"/>
        <v>42957</v>
      </c>
      <c r="J39" s="60">
        <f ca="1">VLOOKUP(A39,区域分布情况!A$1:R$24,17,FALSE)</f>
        <v>0</v>
      </c>
      <c r="K39" s="60" t="str">
        <f>VLOOKUP(A39,区域分布情况!A$1:S$24,18,FALSE)</f>
        <v>三圈层</v>
      </c>
      <c r="L39" s="9">
        <f t="shared" si="2"/>
        <v>1097</v>
      </c>
    </row>
    <row r="40" spans="1:12" s="9" customFormat="1" ht="29.25" customHeight="1" x14ac:dyDescent="0.15">
      <c r="A40" s="15" t="s">
        <v>1759</v>
      </c>
      <c r="B40" s="36" t="s">
        <v>179</v>
      </c>
      <c r="C40" s="36" t="s">
        <v>100</v>
      </c>
      <c r="D40" s="16" t="s">
        <v>98</v>
      </c>
      <c r="E40" s="18">
        <v>42958.711805555555</v>
      </c>
      <c r="F40" s="18" t="s">
        <v>328</v>
      </c>
      <c r="G40" s="17" t="s">
        <v>236</v>
      </c>
      <c r="H40" s="25" t="s">
        <v>101</v>
      </c>
      <c r="I40" s="28">
        <f t="shared" si="1"/>
        <v>42958</v>
      </c>
      <c r="J40" s="60">
        <f ca="1">VLOOKUP(A40,区域分布情况!A$1:R$24,17,FALSE)</f>
        <v>3</v>
      </c>
      <c r="K40" s="60" t="str">
        <f>VLOOKUP(A40,区域分布情况!A$1:S$24,18,FALSE)</f>
        <v>二圈层</v>
      </c>
      <c r="L40" s="9">
        <f t="shared" si="2"/>
        <v>127</v>
      </c>
    </row>
    <row r="41" spans="1:12" s="9" customFormat="1" ht="29.25" customHeight="1" x14ac:dyDescent="0.15">
      <c r="A41" s="8" t="s">
        <v>1772</v>
      </c>
      <c r="B41" s="36" t="s">
        <v>178</v>
      </c>
      <c r="C41" s="36" t="s">
        <v>97</v>
      </c>
      <c r="D41" s="16" t="s">
        <v>98</v>
      </c>
      <c r="E41" s="18">
        <v>42958.990972222222</v>
      </c>
      <c r="F41" s="18" t="s">
        <v>328</v>
      </c>
      <c r="G41" s="17" t="s">
        <v>235</v>
      </c>
      <c r="H41" s="24" t="s">
        <v>99</v>
      </c>
      <c r="I41" s="28">
        <f t="shared" si="1"/>
        <v>42958</v>
      </c>
      <c r="J41" s="60">
        <f ca="1">VLOOKUP(A41,区域分布情况!A$1:R$24,17,FALSE)</f>
        <v>0</v>
      </c>
      <c r="K41" s="60" t="str">
        <f>VLOOKUP(A41,区域分布情况!A$1:S$24,18,FALSE)</f>
        <v>二圈层</v>
      </c>
      <c r="L41" s="9">
        <f t="shared" si="2"/>
        <v>42</v>
      </c>
    </row>
    <row r="42" spans="1:12" s="9" customFormat="1" ht="29.25" customHeight="1" x14ac:dyDescent="0.15">
      <c r="A42" s="8" t="s">
        <v>1766</v>
      </c>
      <c r="B42" s="36" t="s">
        <v>195</v>
      </c>
      <c r="C42" s="36" t="s">
        <v>137</v>
      </c>
      <c r="D42" s="16" t="s">
        <v>135</v>
      </c>
      <c r="E42" s="18">
        <v>42958.994444444441</v>
      </c>
      <c r="F42" s="18" t="s">
        <v>552</v>
      </c>
      <c r="G42" s="17" t="s">
        <v>252</v>
      </c>
      <c r="H42" s="24" t="s">
        <v>138</v>
      </c>
      <c r="I42" s="28">
        <f t="shared" si="1"/>
        <v>42958</v>
      </c>
      <c r="J42" s="60">
        <f ca="1">VLOOKUP(A42,区域分布情况!A$1:R$24,17,FALSE)</f>
        <v>0</v>
      </c>
      <c r="K42" s="60" t="str">
        <f>VLOOKUP(A42,区域分布情况!A$1:S$24,18,FALSE)</f>
        <v>城区</v>
      </c>
      <c r="L42" s="9">
        <f t="shared" si="2"/>
        <v>117</v>
      </c>
    </row>
    <row r="43" spans="1:12" s="9" customFormat="1" ht="29.25" customHeight="1" x14ac:dyDescent="0.15">
      <c r="A43" s="15" t="s">
        <v>1759</v>
      </c>
      <c r="B43" s="36" t="s">
        <v>193</v>
      </c>
      <c r="C43" s="36" t="s">
        <v>131</v>
      </c>
      <c r="D43" s="16" t="s">
        <v>132</v>
      </c>
      <c r="E43" s="18">
        <v>42959.164583333331</v>
      </c>
      <c r="F43" s="18" t="s">
        <v>552</v>
      </c>
      <c r="G43" s="17" t="s">
        <v>250</v>
      </c>
      <c r="H43" s="24" t="s">
        <v>133</v>
      </c>
      <c r="I43" s="28">
        <f t="shared" si="1"/>
        <v>42959</v>
      </c>
      <c r="J43" s="60">
        <f ca="1">VLOOKUP(A43,区域分布情况!A$1:R$24,17,FALSE)</f>
        <v>3</v>
      </c>
      <c r="K43" s="60" t="str">
        <f>VLOOKUP(A43,区域分布情况!A$1:S$24,18,FALSE)</f>
        <v>二圈层</v>
      </c>
      <c r="L43" s="9">
        <f t="shared" si="2"/>
        <v>301</v>
      </c>
    </row>
    <row r="44" spans="1:12" s="9" customFormat="1" ht="29.25" customHeight="1" x14ac:dyDescent="0.15">
      <c r="A44" s="8" t="s">
        <v>1768</v>
      </c>
      <c r="B44" s="36" t="s">
        <v>182</v>
      </c>
      <c r="C44" s="36" t="s">
        <v>106</v>
      </c>
      <c r="D44" s="16" t="s">
        <v>98</v>
      </c>
      <c r="E44" s="18">
        <v>42959.411805555559</v>
      </c>
      <c r="F44" s="18" t="s">
        <v>613</v>
      </c>
      <c r="G44" s="17" t="s">
        <v>239</v>
      </c>
      <c r="H44" s="24" t="s">
        <v>107</v>
      </c>
      <c r="I44" s="28">
        <f t="shared" si="1"/>
        <v>42959</v>
      </c>
      <c r="J44" s="60">
        <f ca="1">VLOOKUP(A44,区域分布情况!A$1:R$24,17,FALSE)</f>
        <v>1</v>
      </c>
      <c r="K44" s="60" t="str">
        <f>VLOOKUP(A44,区域分布情况!A$1:S$24,18,FALSE)</f>
        <v>城区</v>
      </c>
      <c r="L44" s="9">
        <f t="shared" si="2"/>
        <v>146</v>
      </c>
    </row>
    <row r="45" spans="1:12" s="9" customFormat="1" ht="29.25" customHeight="1" x14ac:dyDescent="0.15">
      <c r="A45" s="6" t="s">
        <v>108</v>
      </c>
      <c r="B45" s="36" t="s">
        <v>183</v>
      </c>
      <c r="C45" s="36" t="s">
        <v>109</v>
      </c>
      <c r="D45" s="16" t="s">
        <v>98</v>
      </c>
      <c r="E45" s="18">
        <v>42959.459722222222</v>
      </c>
      <c r="F45" s="18" t="s">
        <v>600</v>
      </c>
      <c r="G45" s="17" t="s">
        <v>240</v>
      </c>
      <c r="H45" s="24" t="s">
        <v>110</v>
      </c>
      <c r="I45" s="28">
        <f t="shared" si="1"/>
        <v>42959</v>
      </c>
      <c r="J45" s="60">
        <f ca="1">VLOOKUP(A45,区域分布情况!A$1:R$24,17,FALSE)</f>
        <v>0</v>
      </c>
      <c r="K45" s="60">
        <f>VLOOKUP(A45,区域分布情况!A$1:S$24,18,FALSE)</f>
        <v>0</v>
      </c>
      <c r="L45" s="9">
        <f t="shared" si="2"/>
        <v>81</v>
      </c>
    </row>
    <row r="46" spans="1:12" s="9" customFormat="1" ht="29.25" customHeight="1" x14ac:dyDescent="0.15">
      <c r="A46" s="8" t="s">
        <v>1773</v>
      </c>
      <c r="B46" s="36" t="s">
        <v>194</v>
      </c>
      <c r="C46" s="36" t="s">
        <v>134</v>
      </c>
      <c r="D46" s="16" t="s">
        <v>135</v>
      </c>
      <c r="E46" s="18">
        <v>42959.515972222223</v>
      </c>
      <c r="F46" s="18" t="s">
        <v>583</v>
      </c>
      <c r="G46" s="17" t="s">
        <v>251</v>
      </c>
      <c r="H46" s="24" t="s">
        <v>136</v>
      </c>
      <c r="I46" s="28">
        <f t="shared" si="1"/>
        <v>42959</v>
      </c>
      <c r="J46" s="60">
        <f ca="1">VLOOKUP(A46,区域分布情况!A$1:R$24,17,FALSE)</f>
        <v>2</v>
      </c>
      <c r="K46" s="60" t="str">
        <f>VLOOKUP(A46,区域分布情况!A$1:S$24,18,FALSE)</f>
        <v>二圈层</v>
      </c>
      <c r="L46" s="9">
        <f t="shared" si="2"/>
        <v>183</v>
      </c>
    </row>
    <row r="47" spans="1:12" s="9" customFormat="1" ht="29.25" customHeight="1" x14ac:dyDescent="0.15">
      <c r="A47" s="6" t="s">
        <v>7</v>
      </c>
      <c r="B47" s="36" t="s">
        <v>190</v>
      </c>
      <c r="C47" s="36" t="s">
        <v>124</v>
      </c>
      <c r="D47" s="16" t="s">
        <v>2100</v>
      </c>
      <c r="E47" s="18">
        <v>42959.606249999997</v>
      </c>
      <c r="F47" s="18" t="s">
        <v>600</v>
      </c>
      <c r="G47" s="17" t="s">
        <v>247</v>
      </c>
      <c r="H47" s="24" t="s">
        <v>126</v>
      </c>
      <c r="I47" s="28">
        <f t="shared" si="1"/>
        <v>42959</v>
      </c>
      <c r="J47" s="60">
        <f ca="1">VLOOKUP(A47,区域分布情况!A$1:R$24,17,FALSE)</f>
        <v>0</v>
      </c>
      <c r="K47" s="60">
        <f>VLOOKUP(A47,区域分布情况!A$1:S$24,18,FALSE)</f>
        <v>0</v>
      </c>
      <c r="L47" s="9">
        <f t="shared" si="2"/>
        <v>179</v>
      </c>
    </row>
    <row r="48" spans="1:12" s="9" customFormat="1" ht="29.25" customHeight="1" x14ac:dyDescent="0.15">
      <c r="A48" s="6" t="s">
        <v>7</v>
      </c>
      <c r="B48" s="36" t="s">
        <v>184</v>
      </c>
      <c r="C48" s="37" t="s">
        <v>111</v>
      </c>
      <c r="D48" s="31" t="s">
        <v>98</v>
      </c>
      <c r="E48" s="18">
        <v>42959.98333333333</v>
      </c>
      <c r="F48" s="18" t="s">
        <v>600</v>
      </c>
      <c r="G48" s="17" t="s">
        <v>241</v>
      </c>
      <c r="H48" s="25" t="s">
        <v>112</v>
      </c>
      <c r="I48" s="28">
        <f t="shared" si="1"/>
        <v>42959</v>
      </c>
      <c r="J48" s="60">
        <f ca="1">VLOOKUP(A48,区域分布情况!A$1:R$24,17,FALSE)</f>
        <v>0</v>
      </c>
      <c r="K48" s="60">
        <f>VLOOKUP(A48,区域分布情况!A$1:S$24,18,FALSE)</f>
        <v>0</v>
      </c>
      <c r="L48" s="9">
        <f t="shared" si="2"/>
        <v>132</v>
      </c>
    </row>
    <row r="49" spans="1:12" s="9" customFormat="1" ht="29.25" customHeight="1" x14ac:dyDescent="0.15">
      <c r="A49" s="6" t="s">
        <v>96</v>
      </c>
      <c r="B49" s="36" t="s">
        <v>181</v>
      </c>
      <c r="C49" s="36" t="s">
        <v>104</v>
      </c>
      <c r="D49" s="16" t="s">
        <v>98</v>
      </c>
      <c r="E49" s="18">
        <v>42959.999305555553</v>
      </c>
      <c r="F49" s="18" t="s">
        <v>570</v>
      </c>
      <c r="G49" s="17" t="s">
        <v>238</v>
      </c>
      <c r="H49" s="24" t="s">
        <v>105</v>
      </c>
      <c r="I49" s="28">
        <f t="shared" si="1"/>
        <v>42959</v>
      </c>
      <c r="J49" s="60">
        <f ca="1">VLOOKUP(A49,区域分布情况!A$1:R$24,17,FALSE)</f>
        <v>0</v>
      </c>
      <c r="K49" s="60" t="str">
        <f>VLOOKUP(A49,区域分布情况!A$1:S$24,18,FALSE)</f>
        <v>三圈层</v>
      </c>
      <c r="L49" s="9">
        <f t="shared" si="2"/>
        <v>69</v>
      </c>
    </row>
    <row r="50" spans="1:12" s="9" customFormat="1" ht="29.25" customHeight="1" x14ac:dyDescent="0.15">
      <c r="A50" s="6" t="s">
        <v>7</v>
      </c>
      <c r="B50" s="36" t="s">
        <v>191</v>
      </c>
      <c r="C50" s="36" t="s">
        <v>127</v>
      </c>
      <c r="D50" s="16" t="s">
        <v>2100</v>
      </c>
      <c r="E50" s="18">
        <v>42960.500694444447</v>
      </c>
      <c r="F50" s="18" t="s">
        <v>600</v>
      </c>
      <c r="G50" s="17" t="s">
        <v>248</v>
      </c>
      <c r="H50" s="25" t="s">
        <v>128</v>
      </c>
      <c r="I50" s="28">
        <f t="shared" si="1"/>
        <v>42960</v>
      </c>
      <c r="J50" s="60">
        <f ca="1">VLOOKUP(A50,区域分布情况!A$1:R$24,17,FALSE)</f>
        <v>0</v>
      </c>
      <c r="K50" s="60">
        <f>VLOOKUP(A50,区域分布情况!A$1:S$24,18,FALSE)</f>
        <v>0</v>
      </c>
      <c r="L50" s="9">
        <f t="shared" si="2"/>
        <v>569</v>
      </c>
    </row>
    <row r="51" spans="1:12" s="9" customFormat="1" ht="29.25" customHeight="1" x14ac:dyDescent="0.15">
      <c r="A51" s="8" t="s">
        <v>1767</v>
      </c>
      <c r="B51" s="36" t="s">
        <v>186</v>
      </c>
      <c r="C51" s="36" t="s">
        <v>115</v>
      </c>
      <c r="D51" s="16" t="s">
        <v>98</v>
      </c>
      <c r="E51" s="18">
        <v>42960.505555555559</v>
      </c>
      <c r="F51" s="18" t="s">
        <v>613</v>
      </c>
      <c r="G51" s="17" t="s">
        <v>243</v>
      </c>
      <c r="H51" s="25" t="s">
        <v>116</v>
      </c>
      <c r="I51" s="28">
        <f t="shared" si="1"/>
        <v>42960</v>
      </c>
      <c r="J51" s="60">
        <f ca="1">VLOOKUP(A51,区域分布情况!A$1:R$24,17,FALSE)</f>
        <v>2</v>
      </c>
      <c r="K51" s="60" t="str">
        <f>VLOOKUP(A51,区域分布情况!A$1:S$24,18,FALSE)</f>
        <v>城区</v>
      </c>
      <c r="L51" s="9">
        <f t="shared" si="2"/>
        <v>85</v>
      </c>
    </row>
    <row r="52" spans="1:12" s="9" customFormat="1" ht="29.25" customHeight="1" x14ac:dyDescent="0.15">
      <c r="A52" s="15" t="s">
        <v>1759</v>
      </c>
      <c r="B52" s="36" t="s">
        <v>187</v>
      </c>
      <c r="C52" s="36" t="s">
        <v>117</v>
      </c>
      <c r="D52" s="16" t="s">
        <v>98</v>
      </c>
      <c r="E52" s="18">
        <v>42960.555555555555</v>
      </c>
      <c r="F52" s="18" t="s">
        <v>570</v>
      </c>
      <c r="G52" s="17" t="s">
        <v>244</v>
      </c>
      <c r="H52" s="24" t="s">
        <v>118</v>
      </c>
      <c r="I52" s="28">
        <f t="shared" si="1"/>
        <v>42960</v>
      </c>
      <c r="J52" s="60">
        <f ca="1">VLOOKUP(A52,区域分布情况!A$1:R$24,17,FALSE)</f>
        <v>3</v>
      </c>
      <c r="K52" s="60" t="str">
        <f>VLOOKUP(A52,区域分布情况!A$1:S$24,18,FALSE)</f>
        <v>二圈层</v>
      </c>
      <c r="L52" s="9">
        <f t="shared" si="2"/>
        <v>84</v>
      </c>
    </row>
    <row r="53" spans="1:12" s="9" customFormat="1" ht="29.25" customHeight="1" x14ac:dyDescent="0.15">
      <c r="A53" s="8" t="s">
        <v>1770</v>
      </c>
      <c r="B53" s="36" t="s">
        <v>185</v>
      </c>
      <c r="C53" s="37" t="s">
        <v>113</v>
      </c>
      <c r="D53" s="31" t="s">
        <v>98</v>
      </c>
      <c r="E53" s="18">
        <v>42960.607638888891</v>
      </c>
      <c r="F53" s="18" t="s">
        <v>600</v>
      </c>
      <c r="G53" s="17" t="s">
        <v>242</v>
      </c>
      <c r="H53" s="25" t="s">
        <v>114</v>
      </c>
      <c r="I53" s="28">
        <f t="shared" si="1"/>
        <v>42960</v>
      </c>
      <c r="J53" s="60">
        <f ca="1">VLOOKUP(A53,区域分布情况!A$1:R$24,17,FALSE)</f>
        <v>2</v>
      </c>
      <c r="K53" s="60" t="str">
        <f>VLOOKUP(A53,区域分布情况!A$1:S$24,18,FALSE)</f>
        <v>城区</v>
      </c>
      <c r="L53" s="9">
        <f t="shared" si="2"/>
        <v>106</v>
      </c>
    </row>
    <row r="54" spans="1:12" s="9" customFormat="1" ht="29.25" customHeight="1" x14ac:dyDescent="0.15">
      <c r="A54" s="6" t="s">
        <v>7</v>
      </c>
      <c r="B54" s="36" t="s">
        <v>192</v>
      </c>
      <c r="C54" s="36" t="s">
        <v>129</v>
      </c>
      <c r="D54" s="16" t="s">
        <v>2100</v>
      </c>
      <c r="E54" s="18">
        <v>42961.007638888892</v>
      </c>
      <c r="F54" s="18" t="s">
        <v>600</v>
      </c>
      <c r="G54" s="17" t="s">
        <v>249</v>
      </c>
      <c r="H54" s="25" t="s">
        <v>130</v>
      </c>
      <c r="I54" s="28">
        <f t="shared" si="1"/>
        <v>42961</v>
      </c>
      <c r="J54" s="60">
        <f ca="1">VLOOKUP(A54,区域分布情况!A$1:R$24,17,FALSE)</f>
        <v>0</v>
      </c>
      <c r="K54" s="60">
        <f>VLOOKUP(A54,区域分布情况!A$1:S$24,18,FALSE)</f>
        <v>0</v>
      </c>
      <c r="L54" s="9">
        <f t="shared" si="2"/>
        <v>59</v>
      </c>
    </row>
    <row r="55" spans="1:12" s="9" customFormat="1" ht="29.25" customHeight="1" x14ac:dyDescent="0.15">
      <c r="A55" s="6" t="s">
        <v>7</v>
      </c>
      <c r="B55" s="36" t="s">
        <v>180</v>
      </c>
      <c r="C55" s="36" t="s">
        <v>102</v>
      </c>
      <c r="D55" s="16" t="s">
        <v>98</v>
      </c>
      <c r="E55" s="18">
        <v>42961.319444444445</v>
      </c>
      <c r="F55" s="18" t="s">
        <v>600</v>
      </c>
      <c r="G55" s="17" t="s">
        <v>237</v>
      </c>
      <c r="H55" s="25" t="s">
        <v>103</v>
      </c>
      <c r="I55" s="28">
        <f t="shared" si="1"/>
        <v>42961</v>
      </c>
      <c r="J55" s="60">
        <f ca="1">VLOOKUP(A55,区域分布情况!A$1:R$24,17,FALSE)</f>
        <v>0</v>
      </c>
      <c r="K55" s="60">
        <f>VLOOKUP(A55,区域分布情况!A$1:S$24,18,FALSE)</f>
        <v>0</v>
      </c>
      <c r="L55" s="9">
        <f t="shared" si="2"/>
        <v>206</v>
      </c>
    </row>
    <row r="56" spans="1:12" s="9" customFormat="1" ht="29.25" customHeight="1" x14ac:dyDescent="0.15">
      <c r="A56" s="8" t="s">
        <v>1766</v>
      </c>
      <c r="B56" s="36" t="s">
        <v>189</v>
      </c>
      <c r="C56" s="37" t="s">
        <v>121</v>
      </c>
      <c r="D56" s="31" t="s">
        <v>122</v>
      </c>
      <c r="E56" s="18">
        <v>42961.454861111109</v>
      </c>
      <c r="F56" s="18" t="s">
        <v>583</v>
      </c>
      <c r="G56" s="17" t="s">
        <v>246</v>
      </c>
      <c r="H56" s="24" t="s">
        <v>123</v>
      </c>
      <c r="I56" s="28">
        <f t="shared" si="1"/>
        <v>42961</v>
      </c>
      <c r="J56" s="60">
        <f ca="1">VLOOKUP(A56,区域分布情况!A$1:R$24,17,FALSE)</f>
        <v>0</v>
      </c>
      <c r="K56" s="60" t="str">
        <f>VLOOKUP(A56,区域分布情况!A$1:S$24,18,FALSE)</f>
        <v>城区</v>
      </c>
      <c r="L56" s="9">
        <f t="shared" si="2"/>
        <v>273</v>
      </c>
    </row>
    <row r="57" spans="1:12" s="9" customFormat="1" ht="29.25" customHeight="1" x14ac:dyDescent="0.15">
      <c r="A57" s="8" t="s">
        <v>1770</v>
      </c>
      <c r="B57" s="36" t="s">
        <v>188</v>
      </c>
      <c r="C57" s="36" t="s">
        <v>119</v>
      </c>
      <c r="D57" s="16" t="s">
        <v>98</v>
      </c>
      <c r="E57" s="18">
        <v>42961.488888888889</v>
      </c>
      <c r="F57" s="18" t="s">
        <v>600</v>
      </c>
      <c r="G57" s="17" t="s">
        <v>245</v>
      </c>
      <c r="H57" s="24" t="s">
        <v>120</v>
      </c>
      <c r="I57" s="28">
        <f t="shared" si="1"/>
        <v>42961</v>
      </c>
      <c r="J57" s="60">
        <f ca="1">VLOOKUP(A57,区域分布情况!A$1:R$24,17,FALSE)</f>
        <v>2</v>
      </c>
      <c r="K57" s="60" t="str">
        <f>VLOOKUP(A57,区域分布情况!A$1:S$24,18,FALSE)</f>
        <v>城区</v>
      </c>
      <c r="L57" s="9">
        <f t="shared" si="2"/>
        <v>191</v>
      </c>
    </row>
    <row r="58" spans="1:12" s="9" customFormat="1" ht="30" customHeight="1" x14ac:dyDescent="0.15">
      <c r="A58" s="8" t="s">
        <v>1771</v>
      </c>
      <c r="B58" s="16" t="s">
        <v>308</v>
      </c>
      <c r="C58" s="16" t="s">
        <v>309</v>
      </c>
      <c r="D58" s="7" t="s">
        <v>292</v>
      </c>
      <c r="E58" s="18">
        <v>42961.552777777775</v>
      </c>
      <c r="F58" s="18" t="s">
        <v>570</v>
      </c>
      <c r="G58" s="17" t="s">
        <v>310</v>
      </c>
      <c r="H58" s="22" t="s">
        <v>311</v>
      </c>
      <c r="I58" s="28">
        <f t="shared" si="1"/>
        <v>42961</v>
      </c>
      <c r="J58" s="60">
        <f ca="1">VLOOKUP(A58,区域分布情况!A$1:R$24,17,FALSE)</f>
        <v>0</v>
      </c>
      <c r="K58" s="60" t="str">
        <f>VLOOKUP(A58,区域分布情况!A$1:S$24,18,FALSE)</f>
        <v>二圈层</v>
      </c>
      <c r="L58" s="9">
        <f t="shared" si="2"/>
        <v>284</v>
      </c>
    </row>
    <row r="59" spans="1:12" s="9" customFormat="1" ht="30" customHeight="1" x14ac:dyDescent="0.15">
      <c r="A59" s="6" t="s">
        <v>77</v>
      </c>
      <c r="B59" s="31" t="s">
        <v>290</v>
      </c>
      <c r="C59" s="31" t="s">
        <v>291</v>
      </c>
      <c r="D59" s="10" t="s">
        <v>292</v>
      </c>
      <c r="E59" s="18">
        <v>42961.673611111109</v>
      </c>
      <c r="F59" s="18" t="s">
        <v>570</v>
      </c>
      <c r="G59" s="43" t="s">
        <v>293</v>
      </c>
      <c r="H59" s="23" t="s">
        <v>294</v>
      </c>
      <c r="I59" s="28">
        <f t="shared" si="1"/>
        <v>42961</v>
      </c>
      <c r="J59" s="60">
        <f ca="1">VLOOKUP(A59,区域分布情况!A$1:R$24,17,FALSE)</f>
        <v>0</v>
      </c>
      <c r="K59" s="60" t="str">
        <f>VLOOKUP(A59,区域分布情况!A$1:S$24,18,FALSE)</f>
        <v>三圈层</v>
      </c>
      <c r="L59" s="9">
        <f t="shared" si="2"/>
        <v>13</v>
      </c>
    </row>
    <row r="60" spans="1:12" s="9" customFormat="1" ht="30" customHeight="1" x14ac:dyDescent="0.15">
      <c r="A60" s="6" t="s">
        <v>58</v>
      </c>
      <c r="B60" s="31" t="s">
        <v>295</v>
      </c>
      <c r="C60" s="31" t="s">
        <v>296</v>
      </c>
      <c r="D60" s="10" t="s">
        <v>297</v>
      </c>
      <c r="E60" s="18">
        <v>42961.694444444445</v>
      </c>
      <c r="F60" s="18" t="s">
        <v>583</v>
      </c>
      <c r="G60" s="44" t="s">
        <v>298</v>
      </c>
      <c r="H60" s="23" t="s">
        <v>299</v>
      </c>
      <c r="I60" s="28">
        <f t="shared" si="1"/>
        <v>42961</v>
      </c>
      <c r="J60" s="60">
        <f ca="1">VLOOKUP(A60,区域分布情况!A$1:R$24,17,FALSE)</f>
        <v>2</v>
      </c>
      <c r="K60" s="60" t="str">
        <f>VLOOKUP(A60,区域分布情况!A$1:S$24,18,FALSE)</f>
        <v>三圈层</v>
      </c>
      <c r="L60" s="9">
        <f t="shared" si="2"/>
        <v>318</v>
      </c>
    </row>
    <row r="61" spans="1:12" s="9" customFormat="1" ht="30" customHeight="1" x14ac:dyDescent="0.15">
      <c r="A61" s="6" t="s">
        <v>7</v>
      </c>
      <c r="B61" s="36" t="s">
        <v>282</v>
      </c>
      <c r="C61" s="36" t="s">
        <v>283</v>
      </c>
      <c r="D61" s="16" t="s">
        <v>267</v>
      </c>
      <c r="E61" s="18">
        <v>42961.864583333336</v>
      </c>
      <c r="F61" s="18" t="s">
        <v>600</v>
      </c>
      <c r="G61" s="17" t="s">
        <v>284</v>
      </c>
      <c r="H61" s="22" t="s">
        <v>285</v>
      </c>
      <c r="I61" s="28">
        <f t="shared" si="1"/>
        <v>42961</v>
      </c>
      <c r="J61" s="60">
        <f ca="1">VLOOKUP(A61,区域分布情况!A$1:R$24,17,FALSE)</f>
        <v>0</v>
      </c>
      <c r="K61" s="60">
        <f>VLOOKUP(A61,区域分布情况!A$1:S$24,18,FALSE)</f>
        <v>0</v>
      </c>
      <c r="L61" s="9">
        <f t="shared" si="2"/>
        <v>261</v>
      </c>
    </row>
    <row r="62" spans="1:12" s="9" customFormat="1" ht="30" customHeight="1" x14ac:dyDescent="0.15">
      <c r="A62" s="8" t="s">
        <v>1765</v>
      </c>
      <c r="B62" s="36" t="s">
        <v>278</v>
      </c>
      <c r="C62" s="36" t="s">
        <v>279</v>
      </c>
      <c r="D62" s="16" t="s">
        <v>267</v>
      </c>
      <c r="E62" s="18">
        <v>42961.866666666669</v>
      </c>
      <c r="F62" s="18" t="s">
        <v>552</v>
      </c>
      <c r="G62" s="17" t="s">
        <v>280</v>
      </c>
      <c r="H62" s="22" t="s">
        <v>281</v>
      </c>
      <c r="I62" s="28">
        <f t="shared" si="1"/>
        <v>42961</v>
      </c>
      <c r="J62" s="60">
        <f ca="1">VLOOKUP(A62,区域分布情况!A$1:R$24,17,FALSE)</f>
        <v>1</v>
      </c>
      <c r="K62" s="60" t="str">
        <f>VLOOKUP(A62,区域分布情况!A$1:S$24,18,FALSE)</f>
        <v>城区</v>
      </c>
      <c r="L62" s="9">
        <f t="shared" si="2"/>
        <v>154</v>
      </c>
    </row>
    <row r="63" spans="1:12" s="9" customFormat="1" ht="30" customHeight="1" x14ac:dyDescent="0.15">
      <c r="A63" s="8" t="s">
        <v>1771</v>
      </c>
      <c r="B63" s="36" t="s">
        <v>265</v>
      </c>
      <c r="C63" s="36" t="s">
        <v>266</v>
      </c>
      <c r="D63" s="16" t="s">
        <v>267</v>
      </c>
      <c r="E63" s="18">
        <v>42961.936111111114</v>
      </c>
      <c r="F63" s="18" t="s">
        <v>552</v>
      </c>
      <c r="G63" s="17" t="s">
        <v>268</v>
      </c>
      <c r="H63" s="23" t="s">
        <v>269</v>
      </c>
      <c r="I63" s="28">
        <f t="shared" si="1"/>
        <v>42961</v>
      </c>
      <c r="J63" s="60">
        <f ca="1">VLOOKUP(A63,区域分布情况!A$1:R$24,17,FALSE)</f>
        <v>0</v>
      </c>
      <c r="K63" s="60" t="str">
        <f>VLOOKUP(A63,区域分布情况!A$1:S$24,18,FALSE)</f>
        <v>二圈层</v>
      </c>
      <c r="L63" s="9">
        <f t="shared" si="2"/>
        <v>81</v>
      </c>
    </row>
    <row r="64" spans="1:12" s="9" customFormat="1" ht="30" customHeight="1" x14ac:dyDescent="0.15">
      <c r="A64" s="8" t="s">
        <v>1769</v>
      </c>
      <c r="B64" s="36" t="s">
        <v>270</v>
      </c>
      <c r="C64" s="36" t="s">
        <v>271</v>
      </c>
      <c r="D64" s="16" t="s">
        <v>267</v>
      </c>
      <c r="E64" s="18">
        <v>42961.940972222219</v>
      </c>
      <c r="F64" s="18" t="s">
        <v>328</v>
      </c>
      <c r="G64" s="17" t="s">
        <v>272</v>
      </c>
      <c r="H64" s="23" t="s">
        <v>273</v>
      </c>
      <c r="I64" s="28">
        <f t="shared" si="1"/>
        <v>42961</v>
      </c>
      <c r="J64" s="60">
        <f ca="1">VLOOKUP(A64,区域分布情况!A$1:R$24,17,FALSE)</f>
        <v>0</v>
      </c>
      <c r="K64" s="60" t="str">
        <f>VLOOKUP(A64,区域分布情况!A$1:S$24,18,FALSE)</f>
        <v>二圈层</v>
      </c>
      <c r="L64" s="9">
        <f t="shared" si="2"/>
        <v>87</v>
      </c>
    </row>
    <row r="65" spans="1:12" s="9" customFormat="1" ht="30" customHeight="1" x14ac:dyDescent="0.15">
      <c r="A65" s="8" t="s">
        <v>1765</v>
      </c>
      <c r="B65" s="16" t="s">
        <v>304</v>
      </c>
      <c r="C65" s="16" t="s">
        <v>305</v>
      </c>
      <c r="D65" s="7" t="s">
        <v>292</v>
      </c>
      <c r="E65" s="18">
        <v>42962.020138888889</v>
      </c>
      <c r="F65" s="18" t="s">
        <v>552</v>
      </c>
      <c r="G65" s="17" t="s">
        <v>306</v>
      </c>
      <c r="H65" s="22" t="s">
        <v>307</v>
      </c>
      <c r="I65" s="28">
        <f t="shared" si="1"/>
        <v>42962</v>
      </c>
      <c r="J65" s="60">
        <f ca="1">VLOOKUP(A65,区域分布情况!A$1:R$24,17,FALSE)</f>
        <v>1</v>
      </c>
      <c r="K65" s="60" t="str">
        <f>VLOOKUP(A65,区域分布情况!A$1:S$24,18,FALSE)</f>
        <v>城区</v>
      </c>
      <c r="L65" s="9">
        <f t="shared" si="2"/>
        <v>182</v>
      </c>
    </row>
    <row r="66" spans="1:12" s="9" customFormat="1" ht="30" customHeight="1" x14ac:dyDescent="0.15">
      <c r="A66" s="8" t="s">
        <v>1766</v>
      </c>
      <c r="B66" s="16" t="s">
        <v>300</v>
      </c>
      <c r="C66" s="16" t="s">
        <v>301</v>
      </c>
      <c r="D66" s="7" t="s">
        <v>292</v>
      </c>
      <c r="E66" s="18">
        <v>42962.127083333333</v>
      </c>
      <c r="F66" s="18" t="s">
        <v>552</v>
      </c>
      <c r="G66" s="33" t="s">
        <v>302</v>
      </c>
      <c r="H66" s="22" t="s">
        <v>303</v>
      </c>
      <c r="I66" s="28">
        <f t="shared" si="1"/>
        <v>42962</v>
      </c>
      <c r="J66" s="60">
        <f ca="1">VLOOKUP(A66,区域分布情况!A$1:R$24,17,FALSE)</f>
        <v>0</v>
      </c>
      <c r="K66" s="60" t="str">
        <f>VLOOKUP(A66,区域分布情况!A$1:S$24,18,FALSE)</f>
        <v>城区</v>
      </c>
      <c r="L66" s="9">
        <f t="shared" si="2"/>
        <v>22</v>
      </c>
    </row>
    <row r="67" spans="1:12" s="9" customFormat="1" ht="30" customHeight="1" x14ac:dyDescent="0.15">
      <c r="A67" s="8" t="s">
        <v>1767</v>
      </c>
      <c r="B67" s="36" t="s">
        <v>274</v>
      </c>
      <c r="C67" s="36" t="s">
        <v>275</v>
      </c>
      <c r="D67" s="16" t="s">
        <v>267</v>
      </c>
      <c r="E67" s="18">
        <v>42962.286111111112</v>
      </c>
      <c r="F67" s="18" t="s">
        <v>552</v>
      </c>
      <c r="G67" s="33" t="s">
        <v>276</v>
      </c>
      <c r="H67" s="22" t="s">
        <v>277</v>
      </c>
      <c r="I67" s="28">
        <f t="shared" ref="I67:I130" si="3">INT(E67)</f>
        <v>42962</v>
      </c>
      <c r="J67" s="60">
        <f ca="1">VLOOKUP(A67,区域分布情况!A$1:R$24,17,FALSE)</f>
        <v>2</v>
      </c>
      <c r="K67" s="60" t="str">
        <f>VLOOKUP(A67,区域分布情况!A$1:S$24,18,FALSE)</f>
        <v>城区</v>
      </c>
      <c r="L67" s="9">
        <f t="shared" ref="L67:L130" si="4">LEN(G67)</f>
        <v>93</v>
      </c>
    </row>
    <row r="68" spans="1:12" s="9" customFormat="1" ht="30" customHeight="1" x14ac:dyDescent="0.15">
      <c r="A68" s="6" t="s">
        <v>77</v>
      </c>
      <c r="B68" s="16" t="s">
        <v>374</v>
      </c>
      <c r="C68" s="16" t="s">
        <v>375</v>
      </c>
      <c r="D68" s="7" t="s">
        <v>359</v>
      </c>
      <c r="E68" s="18">
        <v>42962.348611111112</v>
      </c>
      <c r="F68" s="18" t="s">
        <v>570</v>
      </c>
      <c r="G68" s="17" t="s">
        <v>376</v>
      </c>
      <c r="H68" s="23" t="s">
        <v>377</v>
      </c>
      <c r="I68" s="28">
        <f t="shared" si="3"/>
        <v>42962</v>
      </c>
      <c r="J68" s="60">
        <f ca="1">VLOOKUP(A68,区域分布情况!A$1:R$24,17,FALSE)</f>
        <v>0</v>
      </c>
      <c r="K68" s="60" t="str">
        <f>VLOOKUP(A68,区域分布情况!A$1:S$24,18,FALSE)</f>
        <v>三圈层</v>
      </c>
      <c r="L68" s="9">
        <f t="shared" si="4"/>
        <v>144</v>
      </c>
    </row>
    <row r="69" spans="1:12" s="9" customFormat="1" ht="30" customHeight="1" x14ac:dyDescent="0.15">
      <c r="A69" s="6" t="s">
        <v>7</v>
      </c>
      <c r="B69" s="36" t="s">
        <v>286</v>
      </c>
      <c r="C69" s="36" t="s">
        <v>287</v>
      </c>
      <c r="D69" s="16" t="s">
        <v>267</v>
      </c>
      <c r="E69" s="18">
        <v>42962.394444444442</v>
      </c>
      <c r="F69" s="18" t="s">
        <v>600</v>
      </c>
      <c r="G69" s="17" t="s">
        <v>288</v>
      </c>
      <c r="H69" s="34" t="s">
        <v>289</v>
      </c>
      <c r="I69" s="28">
        <f t="shared" si="3"/>
        <v>42962</v>
      </c>
      <c r="J69" s="60">
        <f ca="1">VLOOKUP(A69,区域分布情况!A$1:R$24,17,FALSE)</f>
        <v>0</v>
      </c>
      <c r="K69" s="60">
        <f>VLOOKUP(A69,区域分布情况!A$1:S$24,18,FALSE)</f>
        <v>0</v>
      </c>
      <c r="L69" s="9">
        <f t="shared" si="4"/>
        <v>184</v>
      </c>
    </row>
    <row r="70" spans="1:12" s="9" customFormat="1" ht="30" customHeight="1" x14ac:dyDescent="0.15">
      <c r="A70" s="8" t="s">
        <v>1769</v>
      </c>
      <c r="B70" s="16" t="s">
        <v>316</v>
      </c>
      <c r="C70" s="16" t="s">
        <v>317</v>
      </c>
      <c r="D70" s="7" t="s">
        <v>614</v>
      </c>
      <c r="E70" s="18">
        <v>42962.436805555553</v>
      </c>
      <c r="F70" s="18" t="s">
        <v>570</v>
      </c>
      <c r="G70" s="17" t="s">
        <v>318</v>
      </c>
      <c r="H70" s="23" t="s">
        <v>319</v>
      </c>
      <c r="I70" s="28">
        <f t="shared" si="3"/>
        <v>42962</v>
      </c>
      <c r="J70" s="60">
        <f ca="1">VLOOKUP(A70,区域分布情况!A$1:R$24,17,FALSE)</f>
        <v>0</v>
      </c>
      <c r="K70" s="60" t="str">
        <f>VLOOKUP(A70,区域分布情况!A$1:S$24,18,FALSE)</f>
        <v>二圈层</v>
      </c>
      <c r="L70" s="9">
        <f t="shared" si="4"/>
        <v>138</v>
      </c>
    </row>
    <row r="71" spans="1:12" s="9" customFormat="1" ht="30" customHeight="1" x14ac:dyDescent="0.15">
      <c r="A71" s="6" t="s">
        <v>258</v>
      </c>
      <c r="B71" s="16" t="s">
        <v>312</v>
      </c>
      <c r="C71" s="16" t="s">
        <v>313</v>
      </c>
      <c r="D71" s="7" t="s">
        <v>292</v>
      </c>
      <c r="E71" s="18">
        <v>42962.462500000001</v>
      </c>
      <c r="F71" s="18" t="s">
        <v>583</v>
      </c>
      <c r="G71" s="17" t="s">
        <v>314</v>
      </c>
      <c r="H71" s="34" t="s">
        <v>315</v>
      </c>
      <c r="I71" s="28">
        <f t="shared" si="3"/>
        <v>42962</v>
      </c>
      <c r="J71" s="60">
        <f ca="1">VLOOKUP(A71,区域分布情况!A$1:R$24,17,FALSE)</f>
        <v>0</v>
      </c>
      <c r="K71" s="60" t="str">
        <f>VLOOKUP(A71,区域分布情况!A$1:S$24,18,FALSE)</f>
        <v>三圈层</v>
      </c>
      <c r="L71" s="9">
        <f t="shared" si="4"/>
        <v>185</v>
      </c>
    </row>
    <row r="72" spans="1:12" s="9" customFormat="1" ht="30" customHeight="1" x14ac:dyDescent="0.15">
      <c r="A72" s="8" t="s">
        <v>1768</v>
      </c>
      <c r="B72" s="31" t="s">
        <v>320</v>
      </c>
      <c r="C72" s="31" t="s">
        <v>321</v>
      </c>
      <c r="D72" s="10" t="s">
        <v>322</v>
      </c>
      <c r="E72" s="18">
        <v>42962.554166666669</v>
      </c>
      <c r="F72" s="19" t="s">
        <v>2277</v>
      </c>
      <c r="G72" s="43" t="s">
        <v>323</v>
      </c>
      <c r="H72" s="23" t="s">
        <v>324</v>
      </c>
      <c r="I72" s="28">
        <f t="shared" si="3"/>
        <v>42962</v>
      </c>
      <c r="J72" s="60">
        <f ca="1">VLOOKUP(A72,区域分布情况!A$1:R$24,17,FALSE)</f>
        <v>1</v>
      </c>
      <c r="K72" s="60" t="str">
        <f>VLOOKUP(A72,区域分布情况!A$1:S$24,18,FALSE)</f>
        <v>城区</v>
      </c>
      <c r="L72" s="9">
        <f t="shared" si="4"/>
        <v>17</v>
      </c>
    </row>
    <row r="73" spans="1:12" s="9" customFormat="1" ht="30" customHeight="1" x14ac:dyDescent="0.15">
      <c r="A73" s="8" t="s">
        <v>1768</v>
      </c>
      <c r="B73" s="16" t="s">
        <v>336</v>
      </c>
      <c r="C73" s="16" t="s">
        <v>337</v>
      </c>
      <c r="D73" s="7" t="s">
        <v>338</v>
      </c>
      <c r="E73" s="18">
        <v>42962.683333333334</v>
      </c>
      <c r="F73" s="18" t="s">
        <v>552</v>
      </c>
      <c r="G73" s="33" t="s">
        <v>339</v>
      </c>
      <c r="H73" s="22" t="s">
        <v>340</v>
      </c>
      <c r="I73" s="28">
        <f t="shared" si="3"/>
        <v>42962</v>
      </c>
      <c r="J73" s="60">
        <f ca="1">VLOOKUP(A73,区域分布情况!A$1:R$24,17,FALSE)</f>
        <v>1</v>
      </c>
      <c r="K73" s="60" t="str">
        <f>VLOOKUP(A73,区域分布情况!A$1:S$24,18,FALSE)</f>
        <v>城区</v>
      </c>
      <c r="L73" s="9">
        <f t="shared" si="4"/>
        <v>140</v>
      </c>
    </row>
    <row r="74" spans="1:12" s="9" customFormat="1" ht="30" customHeight="1" x14ac:dyDescent="0.15">
      <c r="A74" s="6" t="s">
        <v>7</v>
      </c>
      <c r="B74" s="31" t="s">
        <v>345</v>
      </c>
      <c r="C74" s="31" t="s">
        <v>346</v>
      </c>
      <c r="D74" s="10" t="s">
        <v>327</v>
      </c>
      <c r="E74" s="18">
        <v>42962.728472222225</v>
      </c>
      <c r="F74" s="18" t="s">
        <v>600</v>
      </c>
      <c r="G74" s="17" t="s">
        <v>347</v>
      </c>
      <c r="H74" s="23" t="s">
        <v>348</v>
      </c>
      <c r="I74" s="28">
        <f t="shared" si="3"/>
        <v>42962</v>
      </c>
      <c r="J74" s="60">
        <f ca="1">VLOOKUP(A74,区域分布情况!A$1:R$24,17,FALSE)</f>
        <v>0</v>
      </c>
      <c r="K74" s="60">
        <f>VLOOKUP(A74,区域分布情况!A$1:S$24,18,FALSE)</f>
        <v>0</v>
      </c>
      <c r="L74" s="9">
        <f t="shared" si="4"/>
        <v>104</v>
      </c>
    </row>
    <row r="75" spans="1:12" s="9" customFormat="1" ht="30" customHeight="1" x14ac:dyDescent="0.15">
      <c r="A75" s="15" t="s">
        <v>1759</v>
      </c>
      <c r="B75" s="16" t="s">
        <v>325</v>
      </c>
      <c r="C75" s="16" t="s">
        <v>326</v>
      </c>
      <c r="D75" s="7" t="s">
        <v>327</v>
      </c>
      <c r="E75" s="18">
        <v>42962.87777777778</v>
      </c>
      <c r="F75" s="18" t="s">
        <v>328</v>
      </c>
      <c r="G75" s="45" t="s">
        <v>329</v>
      </c>
      <c r="H75" s="23" t="s">
        <v>330</v>
      </c>
      <c r="I75" s="28">
        <f t="shared" si="3"/>
        <v>42962</v>
      </c>
      <c r="J75" s="60">
        <f ca="1">VLOOKUP(A75,区域分布情况!A$1:R$24,17,FALSE)</f>
        <v>3</v>
      </c>
      <c r="K75" s="60" t="str">
        <f>VLOOKUP(A75,区域分布情况!A$1:S$24,18,FALSE)</f>
        <v>二圈层</v>
      </c>
      <c r="L75" s="9">
        <f t="shared" si="4"/>
        <v>93</v>
      </c>
    </row>
    <row r="76" spans="1:12" s="9" customFormat="1" ht="30" customHeight="1" x14ac:dyDescent="0.15">
      <c r="A76" s="15" t="s">
        <v>1759</v>
      </c>
      <c r="B76" s="16" t="s">
        <v>331</v>
      </c>
      <c r="C76" s="16" t="s">
        <v>332</v>
      </c>
      <c r="D76" s="7" t="s">
        <v>327</v>
      </c>
      <c r="E76" s="18">
        <v>42962.978472222225</v>
      </c>
      <c r="F76" s="18" t="s">
        <v>552</v>
      </c>
      <c r="G76" s="17" t="s">
        <v>334</v>
      </c>
      <c r="H76" s="34" t="s">
        <v>335</v>
      </c>
      <c r="I76" s="28">
        <f t="shared" si="3"/>
        <v>42962</v>
      </c>
      <c r="J76" s="60">
        <f ca="1">VLOOKUP(A76,区域分布情况!A$1:R$24,17,FALSE)</f>
        <v>3</v>
      </c>
      <c r="K76" s="60" t="str">
        <f>VLOOKUP(A76,区域分布情况!A$1:S$24,18,FALSE)</f>
        <v>二圈层</v>
      </c>
      <c r="L76" s="9">
        <f t="shared" si="4"/>
        <v>167</v>
      </c>
    </row>
    <row r="77" spans="1:12" s="9" customFormat="1" ht="30" customHeight="1" x14ac:dyDescent="0.15">
      <c r="A77" s="6" t="s">
        <v>7</v>
      </c>
      <c r="B77" s="16" t="s">
        <v>466</v>
      </c>
      <c r="C77" s="16" t="s">
        <v>467</v>
      </c>
      <c r="D77" s="7" t="s">
        <v>468</v>
      </c>
      <c r="E77" s="18">
        <v>42963</v>
      </c>
      <c r="F77" s="18" t="s">
        <v>600</v>
      </c>
      <c r="G77" s="17" t="s">
        <v>469</v>
      </c>
      <c r="H77" s="22" t="s">
        <v>470</v>
      </c>
      <c r="I77" s="28">
        <f t="shared" si="3"/>
        <v>42963</v>
      </c>
      <c r="J77" s="60">
        <f ca="1">VLOOKUP(A77,区域分布情况!A$1:R$24,17,FALSE)</f>
        <v>0</v>
      </c>
      <c r="K77" s="60">
        <f>VLOOKUP(A77,区域分布情况!A$1:S$24,18,FALSE)</f>
        <v>0</v>
      </c>
      <c r="L77" s="9">
        <f t="shared" si="4"/>
        <v>210</v>
      </c>
    </row>
    <row r="78" spans="1:12" s="9" customFormat="1" ht="30" customHeight="1" x14ac:dyDescent="0.15">
      <c r="A78" s="8" t="s">
        <v>1768</v>
      </c>
      <c r="B78" s="16" t="s">
        <v>341</v>
      </c>
      <c r="C78" s="16" t="s">
        <v>342</v>
      </c>
      <c r="D78" s="7" t="s">
        <v>327</v>
      </c>
      <c r="E78" s="18">
        <v>42963.004166666666</v>
      </c>
      <c r="F78" s="18" t="s">
        <v>552</v>
      </c>
      <c r="G78" s="17" t="s">
        <v>343</v>
      </c>
      <c r="H78" s="23" t="s">
        <v>344</v>
      </c>
      <c r="I78" s="28">
        <f t="shared" si="3"/>
        <v>42963</v>
      </c>
      <c r="J78" s="60">
        <f ca="1">VLOOKUP(A78,区域分布情况!A$1:R$24,17,FALSE)</f>
        <v>1</v>
      </c>
      <c r="K78" s="60" t="str">
        <f>VLOOKUP(A78,区域分布情况!A$1:S$24,18,FALSE)</f>
        <v>城区</v>
      </c>
      <c r="L78" s="9">
        <f t="shared" si="4"/>
        <v>111</v>
      </c>
    </row>
    <row r="79" spans="1:12" s="9" customFormat="1" ht="30" customHeight="1" x14ac:dyDescent="0.15">
      <c r="A79" s="6" t="s">
        <v>7</v>
      </c>
      <c r="B79" s="16" t="s">
        <v>353</v>
      </c>
      <c r="C79" s="16" t="s">
        <v>354</v>
      </c>
      <c r="D79" s="7" t="s">
        <v>327</v>
      </c>
      <c r="E79" s="18">
        <v>42963.009722222225</v>
      </c>
      <c r="F79" s="18" t="s">
        <v>600</v>
      </c>
      <c r="G79" s="17" t="s">
        <v>355</v>
      </c>
      <c r="H79" s="22" t="s">
        <v>356</v>
      </c>
      <c r="I79" s="28">
        <f t="shared" si="3"/>
        <v>42963</v>
      </c>
      <c r="J79" s="60">
        <f ca="1">VLOOKUP(A79,区域分布情况!A$1:R$24,17,FALSE)</f>
        <v>0</v>
      </c>
      <c r="K79" s="60">
        <f>VLOOKUP(A79,区域分布情况!A$1:S$24,18,FALSE)</f>
        <v>0</v>
      </c>
      <c r="L79" s="9">
        <f t="shared" si="4"/>
        <v>117</v>
      </c>
    </row>
    <row r="80" spans="1:12" s="9" customFormat="1" ht="30" customHeight="1" x14ac:dyDescent="0.15">
      <c r="A80" s="6" t="s">
        <v>7</v>
      </c>
      <c r="B80" s="16" t="s">
        <v>349</v>
      </c>
      <c r="C80" s="16" t="s">
        <v>350</v>
      </c>
      <c r="D80" s="7" t="s">
        <v>327</v>
      </c>
      <c r="E80" s="18">
        <v>42963.03125</v>
      </c>
      <c r="F80" s="18" t="s">
        <v>600</v>
      </c>
      <c r="G80" s="17" t="s">
        <v>351</v>
      </c>
      <c r="H80" s="22" t="s">
        <v>352</v>
      </c>
      <c r="I80" s="28">
        <f t="shared" si="3"/>
        <v>42963</v>
      </c>
      <c r="J80" s="60">
        <f ca="1">VLOOKUP(A80,区域分布情况!A$1:R$24,17,FALSE)</f>
        <v>0</v>
      </c>
      <c r="K80" s="60">
        <f>VLOOKUP(A80,区域分布情况!A$1:S$24,18,FALSE)</f>
        <v>0</v>
      </c>
      <c r="L80" s="9">
        <f t="shared" si="4"/>
        <v>38</v>
      </c>
    </row>
    <row r="81" spans="1:12" s="9" customFormat="1" ht="30" customHeight="1" x14ac:dyDescent="0.15">
      <c r="A81" s="6" t="s">
        <v>7</v>
      </c>
      <c r="B81" s="16" t="s">
        <v>362</v>
      </c>
      <c r="C81" s="16" t="s">
        <v>363</v>
      </c>
      <c r="D81" s="7" t="s">
        <v>359</v>
      </c>
      <c r="E81" s="18">
        <v>42963.433333333334</v>
      </c>
      <c r="F81" s="18" t="s">
        <v>600</v>
      </c>
      <c r="G81" s="17" t="s">
        <v>364</v>
      </c>
      <c r="H81" s="34" t="s">
        <v>365</v>
      </c>
      <c r="I81" s="28">
        <f t="shared" si="3"/>
        <v>42963</v>
      </c>
      <c r="J81" s="60">
        <f ca="1">VLOOKUP(A81,区域分布情况!A$1:R$24,17,FALSE)</f>
        <v>0</v>
      </c>
      <c r="K81" s="60">
        <f>VLOOKUP(A81,区域分布情况!A$1:S$24,18,FALSE)</f>
        <v>0</v>
      </c>
      <c r="L81" s="9">
        <f t="shared" si="4"/>
        <v>51</v>
      </c>
    </row>
    <row r="82" spans="1:12" s="9" customFormat="1" ht="30" customHeight="1" x14ac:dyDescent="0.15">
      <c r="A82" s="15" t="s">
        <v>1774</v>
      </c>
      <c r="B82" s="16" t="s">
        <v>370</v>
      </c>
      <c r="C82" s="16" t="s">
        <v>371</v>
      </c>
      <c r="D82" s="16" t="s">
        <v>2100</v>
      </c>
      <c r="E82" s="18">
        <v>42963.460416666669</v>
      </c>
      <c r="F82" s="18" t="s">
        <v>583</v>
      </c>
      <c r="G82" s="17" t="s">
        <v>372</v>
      </c>
      <c r="H82" s="23" t="s">
        <v>373</v>
      </c>
      <c r="I82" s="28">
        <f t="shared" si="3"/>
        <v>42963</v>
      </c>
      <c r="J82" s="60">
        <f ca="1">VLOOKUP(A82,区域分布情况!A$1:R$24,17,FALSE)</f>
        <v>0</v>
      </c>
      <c r="K82" s="60" t="str">
        <f>VLOOKUP(A82,区域分布情况!A$1:S$24,18,FALSE)</f>
        <v>城区</v>
      </c>
      <c r="L82" s="9">
        <f t="shared" si="4"/>
        <v>46</v>
      </c>
    </row>
    <row r="83" spans="1:12" s="9" customFormat="1" ht="30" customHeight="1" x14ac:dyDescent="0.15">
      <c r="A83" s="15" t="s">
        <v>1774</v>
      </c>
      <c r="B83" s="16" t="s">
        <v>357</v>
      </c>
      <c r="C83" s="16" t="s">
        <v>358</v>
      </c>
      <c r="D83" s="7" t="s">
        <v>359</v>
      </c>
      <c r="E83" s="18">
        <v>42963.544444444444</v>
      </c>
      <c r="F83" s="18" t="s">
        <v>552</v>
      </c>
      <c r="G83" s="45" t="s">
        <v>360</v>
      </c>
      <c r="H83" s="23" t="s">
        <v>361</v>
      </c>
      <c r="I83" s="28">
        <f t="shared" si="3"/>
        <v>42963</v>
      </c>
      <c r="J83" s="60">
        <f ca="1">VLOOKUP(A83,区域分布情况!A$1:R$24,17,FALSE)</f>
        <v>0</v>
      </c>
      <c r="K83" s="60" t="str">
        <f>VLOOKUP(A83,区域分布情况!A$1:S$24,18,FALSE)</f>
        <v>城区</v>
      </c>
      <c r="L83" s="9">
        <f t="shared" si="4"/>
        <v>29</v>
      </c>
    </row>
    <row r="84" spans="1:12" s="9" customFormat="1" ht="30" customHeight="1" x14ac:dyDescent="0.15">
      <c r="A84" s="6" t="s">
        <v>7</v>
      </c>
      <c r="B84" s="16" t="s">
        <v>366</v>
      </c>
      <c r="C84" s="16" t="s">
        <v>367</v>
      </c>
      <c r="D84" s="7" t="s">
        <v>359</v>
      </c>
      <c r="E84" s="18">
        <v>42963.550694444442</v>
      </c>
      <c r="F84" s="18" t="s">
        <v>600</v>
      </c>
      <c r="G84" s="33" t="s">
        <v>368</v>
      </c>
      <c r="H84" s="22" t="s">
        <v>369</v>
      </c>
      <c r="I84" s="28">
        <f t="shared" si="3"/>
        <v>42963</v>
      </c>
      <c r="J84" s="60">
        <f ca="1">VLOOKUP(A84,区域分布情况!A$1:R$24,17,FALSE)</f>
        <v>0</v>
      </c>
      <c r="K84" s="60">
        <f>VLOOKUP(A84,区域分布情况!A$1:S$24,18,FALSE)</f>
        <v>0</v>
      </c>
      <c r="L84" s="9">
        <f t="shared" si="4"/>
        <v>101</v>
      </c>
    </row>
    <row r="85" spans="1:12" s="9" customFormat="1" ht="30" customHeight="1" x14ac:dyDescent="0.15">
      <c r="A85" s="8" t="s">
        <v>1775</v>
      </c>
      <c r="B85" s="16" t="s">
        <v>391</v>
      </c>
      <c r="C85" s="16" t="s">
        <v>392</v>
      </c>
      <c r="D85" s="7" t="s">
        <v>384</v>
      </c>
      <c r="E85" s="18">
        <v>42963.791666666664</v>
      </c>
      <c r="F85" s="19" t="s">
        <v>2277</v>
      </c>
      <c r="G85" s="33" t="s">
        <v>393</v>
      </c>
      <c r="H85" s="22" t="s">
        <v>394</v>
      </c>
      <c r="I85" s="28">
        <f t="shared" si="3"/>
        <v>42963</v>
      </c>
      <c r="J85" s="60">
        <f ca="1">VLOOKUP(A85,区域分布情况!A$1:R$24,17,FALSE)</f>
        <v>0</v>
      </c>
      <c r="K85" s="60" t="str">
        <f>VLOOKUP(A85,区域分布情况!A$1:S$24,18,FALSE)</f>
        <v>二圈层</v>
      </c>
      <c r="L85" s="9">
        <f t="shared" si="4"/>
        <v>72</v>
      </c>
    </row>
    <row r="86" spans="1:12" s="9" customFormat="1" ht="30" customHeight="1" x14ac:dyDescent="0.15">
      <c r="A86" s="6" t="s">
        <v>77</v>
      </c>
      <c r="B86" s="16" t="s">
        <v>378</v>
      </c>
      <c r="C86" s="16" t="s">
        <v>379</v>
      </c>
      <c r="D86" s="7" t="s">
        <v>359</v>
      </c>
      <c r="E86" s="18">
        <v>42963.796527719911</v>
      </c>
      <c r="F86" s="18" t="s">
        <v>328</v>
      </c>
      <c r="G86" s="17" t="s">
        <v>380</v>
      </c>
      <c r="H86" s="22" t="s">
        <v>381</v>
      </c>
      <c r="I86" s="28">
        <f t="shared" si="3"/>
        <v>42963</v>
      </c>
      <c r="J86" s="60">
        <f ca="1">VLOOKUP(A86,区域分布情况!A$1:R$24,17,FALSE)</f>
        <v>0</v>
      </c>
      <c r="K86" s="60" t="str">
        <f>VLOOKUP(A86,区域分布情况!A$1:S$24,18,FALSE)</f>
        <v>三圈层</v>
      </c>
      <c r="L86" s="9">
        <f t="shared" si="4"/>
        <v>32</v>
      </c>
    </row>
    <row r="87" spans="1:12" s="9" customFormat="1" ht="30" customHeight="1" x14ac:dyDescent="0.15">
      <c r="A87" s="8" t="s">
        <v>1770</v>
      </c>
      <c r="B87" s="16" t="s">
        <v>382</v>
      </c>
      <c r="C87" s="16" t="s">
        <v>383</v>
      </c>
      <c r="D87" s="7" t="s">
        <v>384</v>
      </c>
      <c r="E87" s="18">
        <v>42964.015972222223</v>
      </c>
      <c r="F87" s="19" t="s">
        <v>600</v>
      </c>
      <c r="G87" s="17" t="s">
        <v>385</v>
      </c>
      <c r="H87" s="23" t="s">
        <v>386</v>
      </c>
      <c r="I87" s="28">
        <f t="shared" si="3"/>
        <v>42964</v>
      </c>
      <c r="J87" s="60">
        <f ca="1">VLOOKUP(A87,区域分布情况!A$1:R$24,17,FALSE)</f>
        <v>2</v>
      </c>
      <c r="K87" s="60" t="str">
        <f>VLOOKUP(A87,区域分布情况!A$1:S$24,18,FALSE)</f>
        <v>城区</v>
      </c>
      <c r="L87" s="9">
        <f t="shared" si="4"/>
        <v>40</v>
      </c>
    </row>
    <row r="88" spans="1:12" s="9" customFormat="1" ht="30" customHeight="1" x14ac:dyDescent="0.15">
      <c r="A88" s="8" t="s">
        <v>1772</v>
      </c>
      <c r="B88" s="16" t="s">
        <v>387</v>
      </c>
      <c r="C88" s="16" t="s">
        <v>388</v>
      </c>
      <c r="D88" s="7" t="s">
        <v>384</v>
      </c>
      <c r="E88" s="18">
        <v>42964.309027777781</v>
      </c>
      <c r="F88" s="19" t="s">
        <v>552</v>
      </c>
      <c r="G88" s="17" t="s">
        <v>389</v>
      </c>
      <c r="H88" s="34" t="s">
        <v>390</v>
      </c>
      <c r="I88" s="28">
        <f t="shared" si="3"/>
        <v>42964</v>
      </c>
      <c r="J88" s="60">
        <f ca="1">VLOOKUP(A88,区域分布情况!A$1:R$24,17,FALSE)</f>
        <v>0</v>
      </c>
      <c r="K88" s="60" t="str">
        <f>VLOOKUP(A88,区域分布情况!A$1:S$24,18,FALSE)</f>
        <v>二圈层</v>
      </c>
      <c r="L88" s="9">
        <f t="shared" si="4"/>
        <v>74</v>
      </c>
    </row>
    <row r="89" spans="1:12" s="9" customFormat="1" ht="30" customHeight="1" x14ac:dyDescent="0.15">
      <c r="A89" s="6" t="s">
        <v>7</v>
      </c>
      <c r="B89" s="16" t="s">
        <v>412</v>
      </c>
      <c r="C89" s="16" t="s">
        <v>413</v>
      </c>
      <c r="D89" s="7" t="s">
        <v>397</v>
      </c>
      <c r="E89" s="18">
        <v>42964.354166666664</v>
      </c>
      <c r="F89" s="18" t="s">
        <v>600</v>
      </c>
      <c r="G89" s="17" t="s">
        <v>414</v>
      </c>
      <c r="H89" s="23" t="s">
        <v>415</v>
      </c>
      <c r="I89" s="28">
        <f t="shared" si="3"/>
        <v>42964</v>
      </c>
      <c r="J89" s="60">
        <f ca="1">VLOOKUP(A89,区域分布情况!A$1:R$24,17,FALSE)</f>
        <v>0</v>
      </c>
      <c r="K89" s="60">
        <f>VLOOKUP(A89,区域分布情况!A$1:S$24,18,FALSE)</f>
        <v>0</v>
      </c>
      <c r="L89" s="9">
        <f t="shared" si="4"/>
        <v>49</v>
      </c>
    </row>
    <row r="90" spans="1:12" s="9" customFormat="1" ht="30" customHeight="1" x14ac:dyDescent="0.15">
      <c r="A90" s="6" t="s">
        <v>7</v>
      </c>
      <c r="B90" s="16" t="s">
        <v>400</v>
      </c>
      <c r="C90" s="16" t="s">
        <v>401</v>
      </c>
      <c r="D90" s="7" t="s">
        <v>397</v>
      </c>
      <c r="E90" s="18">
        <v>42964.448611111111</v>
      </c>
      <c r="F90" s="19" t="s">
        <v>600</v>
      </c>
      <c r="G90" s="17" t="s">
        <v>402</v>
      </c>
      <c r="H90" s="34" t="s">
        <v>403</v>
      </c>
      <c r="I90" s="28">
        <f t="shared" si="3"/>
        <v>42964</v>
      </c>
      <c r="J90" s="60">
        <f ca="1">VLOOKUP(A90,区域分布情况!A$1:R$24,17,FALSE)</f>
        <v>0</v>
      </c>
      <c r="K90" s="60">
        <f>VLOOKUP(A90,区域分布情况!A$1:S$24,18,FALSE)</f>
        <v>0</v>
      </c>
      <c r="L90" s="9">
        <f t="shared" si="4"/>
        <v>76</v>
      </c>
    </row>
    <row r="91" spans="1:12" s="9" customFormat="1" ht="30" customHeight="1" x14ac:dyDescent="0.15">
      <c r="A91" s="6" t="s">
        <v>7</v>
      </c>
      <c r="B91" s="16" t="s">
        <v>408</v>
      </c>
      <c r="C91" s="16" t="s">
        <v>409</v>
      </c>
      <c r="D91" s="7" t="s">
        <v>397</v>
      </c>
      <c r="E91" s="18">
        <v>42964.474305555559</v>
      </c>
      <c r="F91" s="18" t="s">
        <v>600</v>
      </c>
      <c r="G91" s="17" t="s">
        <v>410</v>
      </c>
      <c r="H91" s="23" t="s">
        <v>411</v>
      </c>
      <c r="I91" s="28">
        <f t="shared" si="3"/>
        <v>42964</v>
      </c>
      <c r="J91" s="60">
        <f ca="1">VLOOKUP(A91,区域分布情况!A$1:R$24,17,FALSE)</f>
        <v>0</v>
      </c>
      <c r="K91" s="60">
        <f>VLOOKUP(A91,区域分布情况!A$1:S$24,18,FALSE)</f>
        <v>0</v>
      </c>
      <c r="L91" s="9">
        <f t="shared" si="4"/>
        <v>50</v>
      </c>
    </row>
    <row r="92" spans="1:12" s="9" customFormat="1" ht="30" customHeight="1" x14ac:dyDescent="0.15">
      <c r="A92" s="8" t="s">
        <v>1771</v>
      </c>
      <c r="B92" s="16" t="s">
        <v>404</v>
      </c>
      <c r="C92" s="16" t="s">
        <v>405</v>
      </c>
      <c r="D92" s="16" t="s">
        <v>2100</v>
      </c>
      <c r="E92" s="18">
        <v>42964.492361111108</v>
      </c>
      <c r="F92" s="19" t="s">
        <v>328</v>
      </c>
      <c r="G92" s="33" t="s">
        <v>406</v>
      </c>
      <c r="H92" s="22" t="s">
        <v>407</v>
      </c>
      <c r="I92" s="28">
        <f t="shared" si="3"/>
        <v>42964</v>
      </c>
      <c r="J92" s="60">
        <f ca="1">VLOOKUP(A92,区域分布情况!A$1:R$24,17,FALSE)</f>
        <v>0</v>
      </c>
      <c r="K92" s="60" t="str">
        <f>VLOOKUP(A92,区域分布情况!A$1:S$24,18,FALSE)</f>
        <v>二圈层</v>
      </c>
      <c r="L92" s="9">
        <f t="shared" si="4"/>
        <v>1179</v>
      </c>
    </row>
    <row r="93" spans="1:12" s="9" customFormat="1" ht="30" customHeight="1" x14ac:dyDescent="0.15">
      <c r="A93" s="6" t="s">
        <v>96</v>
      </c>
      <c r="B93" s="16" t="s">
        <v>395</v>
      </c>
      <c r="C93" s="16" t="s">
        <v>396</v>
      </c>
      <c r="D93" s="7" t="s">
        <v>397</v>
      </c>
      <c r="E93" s="18">
        <v>42964.567361111112</v>
      </c>
      <c r="F93" s="19" t="s">
        <v>2277</v>
      </c>
      <c r="G93" s="17" t="s">
        <v>398</v>
      </c>
      <c r="H93" s="23" t="s">
        <v>399</v>
      </c>
      <c r="I93" s="28">
        <f t="shared" si="3"/>
        <v>42964</v>
      </c>
      <c r="J93" s="60">
        <f ca="1">VLOOKUP(A93,区域分布情况!A$1:R$24,17,FALSE)</f>
        <v>0</v>
      </c>
      <c r="K93" s="60" t="str">
        <f>VLOOKUP(A93,区域分布情况!A$1:S$24,18,FALSE)</f>
        <v>三圈层</v>
      </c>
      <c r="L93" s="9">
        <f t="shared" si="4"/>
        <v>32</v>
      </c>
    </row>
    <row r="94" spans="1:12" s="9" customFormat="1" ht="30" customHeight="1" x14ac:dyDescent="0.15">
      <c r="A94" s="6" t="s">
        <v>255</v>
      </c>
      <c r="B94" s="16" t="s">
        <v>437</v>
      </c>
      <c r="C94" t="s">
        <v>438</v>
      </c>
      <c r="D94" s="7" t="s">
        <v>418</v>
      </c>
      <c r="E94" s="18">
        <v>42964.869444444441</v>
      </c>
      <c r="F94" s="18" t="s">
        <v>600</v>
      </c>
      <c r="G94" s="17" t="s">
        <v>439</v>
      </c>
      <c r="H94" s="22" t="s">
        <v>440</v>
      </c>
      <c r="I94" s="28">
        <f t="shared" si="3"/>
        <v>42964</v>
      </c>
      <c r="J94" s="60">
        <f ca="1">VLOOKUP(A94,区域分布情况!A$1:R$24,17,FALSE)</f>
        <v>0</v>
      </c>
      <c r="K94" s="60" t="str">
        <f>VLOOKUP(A94,区域分布情况!A$1:S$24,18,FALSE)</f>
        <v>三圈层</v>
      </c>
      <c r="L94" s="9">
        <f t="shared" si="4"/>
        <v>36</v>
      </c>
    </row>
    <row r="95" spans="1:12" s="9" customFormat="1" ht="30" customHeight="1" x14ac:dyDescent="0.15">
      <c r="A95" s="6" t="s">
        <v>256</v>
      </c>
      <c r="B95" s="16" t="s">
        <v>433</v>
      </c>
      <c r="C95" s="16" t="s">
        <v>434</v>
      </c>
      <c r="D95" s="7" t="s">
        <v>418</v>
      </c>
      <c r="E95" s="18">
        <v>42964.882638888892</v>
      </c>
      <c r="F95" s="18" t="s">
        <v>570</v>
      </c>
      <c r="G95" s="17" t="s">
        <v>435</v>
      </c>
      <c r="H95" s="23" t="s">
        <v>436</v>
      </c>
      <c r="I95" s="28">
        <f t="shared" si="3"/>
        <v>42964</v>
      </c>
      <c r="J95" s="60">
        <f ca="1">VLOOKUP(A95,区域分布情况!A$1:R$24,17,FALSE)</f>
        <v>0</v>
      </c>
      <c r="K95" s="60" t="str">
        <f>VLOOKUP(A95,区域分布情况!A$1:S$24,18,FALSE)</f>
        <v>三圈层</v>
      </c>
      <c r="L95" s="9">
        <f t="shared" si="4"/>
        <v>139</v>
      </c>
    </row>
    <row r="96" spans="1:12" s="9" customFormat="1" ht="30" customHeight="1" x14ac:dyDescent="0.15">
      <c r="A96" s="6" t="s">
        <v>7</v>
      </c>
      <c r="B96" s="16" t="s">
        <v>429</v>
      </c>
      <c r="C96" s="16" t="s">
        <v>430</v>
      </c>
      <c r="D96" s="7" t="s">
        <v>418</v>
      </c>
      <c r="E96" s="18">
        <v>42964.945833333331</v>
      </c>
      <c r="F96" s="18" t="s">
        <v>600</v>
      </c>
      <c r="G96" s="17" t="s">
        <v>431</v>
      </c>
      <c r="H96" s="23" t="s">
        <v>432</v>
      </c>
      <c r="I96" s="28">
        <f t="shared" si="3"/>
        <v>42964</v>
      </c>
      <c r="J96" s="60">
        <f ca="1">VLOOKUP(A96,区域分布情况!A$1:R$24,17,FALSE)</f>
        <v>0</v>
      </c>
      <c r="K96" s="60">
        <f>VLOOKUP(A96,区域分布情况!A$1:S$24,18,FALSE)</f>
        <v>0</v>
      </c>
      <c r="L96" s="9">
        <f t="shared" si="4"/>
        <v>115</v>
      </c>
    </row>
    <row r="97" spans="1:12" s="9" customFormat="1" ht="30" customHeight="1" x14ac:dyDescent="0.15">
      <c r="A97" s="6" t="s">
        <v>258</v>
      </c>
      <c r="B97" s="16" t="s">
        <v>421</v>
      </c>
      <c r="C97" s="16" t="s">
        <v>422</v>
      </c>
      <c r="D97" s="7" t="s">
        <v>418</v>
      </c>
      <c r="E97" s="18">
        <v>42965.25277777778</v>
      </c>
      <c r="F97" s="19" t="s">
        <v>552</v>
      </c>
      <c r="G97" s="17" t="s">
        <v>423</v>
      </c>
      <c r="H97" s="34" t="s">
        <v>424</v>
      </c>
      <c r="I97" s="28">
        <f t="shared" si="3"/>
        <v>42965</v>
      </c>
      <c r="J97" s="60">
        <f ca="1">VLOOKUP(A97,区域分布情况!A$1:R$24,17,FALSE)</f>
        <v>0</v>
      </c>
      <c r="K97" s="60" t="str">
        <f>VLOOKUP(A97,区域分布情况!A$1:S$24,18,FALSE)</f>
        <v>三圈层</v>
      </c>
      <c r="L97" s="9">
        <f t="shared" si="4"/>
        <v>75</v>
      </c>
    </row>
    <row r="98" spans="1:12" s="9" customFormat="1" ht="30" customHeight="1" x14ac:dyDescent="0.15">
      <c r="A98" s="15" t="s">
        <v>1774</v>
      </c>
      <c r="B98" s="16" t="s">
        <v>416</v>
      </c>
      <c r="C98" s="16" t="s">
        <v>417</v>
      </c>
      <c r="D98" s="7" t="s">
        <v>418</v>
      </c>
      <c r="E98" s="18">
        <v>42965.324305555558</v>
      </c>
      <c r="F98" s="19" t="s">
        <v>2277</v>
      </c>
      <c r="G98" s="17" t="s">
        <v>419</v>
      </c>
      <c r="H98" s="23" t="s">
        <v>420</v>
      </c>
      <c r="I98" s="28">
        <f t="shared" si="3"/>
        <v>42965</v>
      </c>
      <c r="J98" s="60">
        <f ca="1">VLOOKUP(A98,区域分布情况!A$1:R$24,17,FALSE)</f>
        <v>0</v>
      </c>
      <c r="K98" s="60" t="str">
        <f>VLOOKUP(A98,区域分布情况!A$1:S$24,18,FALSE)</f>
        <v>城区</v>
      </c>
      <c r="L98" s="9">
        <f t="shared" si="4"/>
        <v>142</v>
      </c>
    </row>
    <row r="99" spans="1:12" s="9" customFormat="1" ht="30" customHeight="1" x14ac:dyDescent="0.15">
      <c r="A99" s="8" t="s">
        <v>1769</v>
      </c>
      <c r="B99" s="16" t="s">
        <v>425</v>
      </c>
      <c r="C99" s="16" t="s">
        <v>426</v>
      </c>
      <c r="D99" s="7" t="s">
        <v>418</v>
      </c>
      <c r="E99" s="18">
        <v>42965.36041666667</v>
      </c>
      <c r="F99" s="19" t="s">
        <v>570</v>
      </c>
      <c r="G99" s="33" t="s">
        <v>427</v>
      </c>
      <c r="H99" s="22" t="s">
        <v>428</v>
      </c>
      <c r="I99" s="28">
        <f t="shared" si="3"/>
        <v>42965</v>
      </c>
      <c r="J99" s="60">
        <f ca="1">VLOOKUP(A99,区域分布情况!A$1:R$24,17,FALSE)</f>
        <v>0</v>
      </c>
      <c r="K99" s="60" t="str">
        <f>VLOOKUP(A99,区域分布情况!A$1:S$24,18,FALSE)</f>
        <v>二圈层</v>
      </c>
      <c r="L99" s="9">
        <f t="shared" si="4"/>
        <v>138</v>
      </c>
    </row>
    <row r="100" spans="1:12" s="9" customFormat="1" ht="30" customHeight="1" x14ac:dyDescent="0.15">
      <c r="A100" s="15" t="s">
        <v>1774</v>
      </c>
      <c r="B100" s="16" t="s">
        <v>441</v>
      </c>
      <c r="C100" s="16" t="s">
        <v>442</v>
      </c>
      <c r="D100" s="7" t="s">
        <v>443</v>
      </c>
      <c r="E100" s="18">
        <v>42965.430555555555</v>
      </c>
      <c r="F100" s="19" t="s">
        <v>570</v>
      </c>
      <c r="G100" s="17" t="s">
        <v>444</v>
      </c>
      <c r="H100" s="23" t="s">
        <v>445</v>
      </c>
      <c r="I100" s="28">
        <f t="shared" si="3"/>
        <v>42965</v>
      </c>
      <c r="J100" s="60">
        <f ca="1">VLOOKUP(A100,区域分布情况!A$1:R$24,17,FALSE)</f>
        <v>0</v>
      </c>
      <c r="K100" s="60" t="str">
        <f>VLOOKUP(A100,区域分布情况!A$1:S$24,18,FALSE)</f>
        <v>城区</v>
      </c>
      <c r="L100" s="9">
        <f t="shared" si="4"/>
        <v>114</v>
      </c>
    </row>
    <row r="101" spans="1:12" s="9" customFormat="1" ht="30" customHeight="1" x14ac:dyDescent="0.15">
      <c r="A101" s="8" t="s">
        <v>1765</v>
      </c>
      <c r="B101" s="16" t="s">
        <v>446</v>
      </c>
      <c r="C101" s="16" t="s">
        <v>447</v>
      </c>
      <c r="D101" s="7" t="s">
        <v>443</v>
      </c>
      <c r="E101" s="18">
        <v>42965.430555555555</v>
      </c>
      <c r="F101" s="19" t="s">
        <v>583</v>
      </c>
      <c r="G101" s="17" t="s">
        <v>448</v>
      </c>
      <c r="H101" s="34" t="s">
        <v>449</v>
      </c>
      <c r="I101" s="28">
        <f t="shared" si="3"/>
        <v>42965</v>
      </c>
      <c r="J101" s="60">
        <f ca="1">VLOOKUP(A101,区域分布情况!A$1:R$24,17,FALSE)</f>
        <v>1</v>
      </c>
      <c r="K101" s="60" t="str">
        <f>VLOOKUP(A101,区域分布情况!A$1:S$24,18,FALSE)</f>
        <v>城区</v>
      </c>
      <c r="L101" s="9">
        <f t="shared" si="4"/>
        <v>69</v>
      </c>
    </row>
    <row r="102" spans="1:12" s="9" customFormat="1" ht="30" customHeight="1" x14ac:dyDescent="0.15">
      <c r="A102" s="8" t="s">
        <v>1766</v>
      </c>
      <c r="B102" s="16" t="s">
        <v>458</v>
      </c>
      <c r="C102" s="16" t="s">
        <v>459</v>
      </c>
      <c r="D102" s="7" t="s">
        <v>443</v>
      </c>
      <c r="E102" s="18">
        <v>42965.457638888889</v>
      </c>
      <c r="F102" s="18" t="s">
        <v>570</v>
      </c>
      <c r="G102" s="17" t="s">
        <v>460</v>
      </c>
      <c r="H102" s="23" t="s">
        <v>461</v>
      </c>
      <c r="I102" s="28">
        <f t="shared" si="3"/>
        <v>42965</v>
      </c>
      <c r="J102" s="60">
        <f ca="1">VLOOKUP(A102,区域分布情况!A$1:R$24,17,FALSE)</f>
        <v>0</v>
      </c>
      <c r="K102" s="60" t="str">
        <f>VLOOKUP(A102,区域分布情况!A$1:S$24,18,FALSE)</f>
        <v>城区</v>
      </c>
      <c r="L102" s="9">
        <f t="shared" si="4"/>
        <v>33</v>
      </c>
    </row>
    <row r="103" spans="1:12" s="9" customFormat="1" ht="30" customHeight="1" x14ac:dyDescent="0.15">
      <c r="A103" s="6" t="s">
        <v>253</v>
      </c>
      <c r="B103" s="16" t="s">
        <v>462</v>
      </c>
      <c r="C103" s="16" t="s">
        <v>463</v>
      </c>
      <c r="D103" s="7" t="s">
        <v>443</v>
      </c>
      <c r="E103" s="18">
        <v>42965.527083333334</v>
      </c>
      <c r="F103" s="18" t="s">
        <v>600</v>
      </c>
      <c r="G103" s="17" t="s">
        <v>464</v>
      </c>
      <c r="H103" s="22" t="s">
        <v>465</v>
      </c>
      <c r="I103" s="28">
        <f t="shared" si="3"/>
        <v>42965</v>
      </c>
      <c r="J103" s="60">
        <f ca="1">VLOOKUP(A103,区域分布情况!A$1:R$24,17,FALSE)</f>
        <v>0</v>
      </c>
      <c r="K103" s="60" t="str">
        <f>VLOOKUP(A103,区域分布情况!A$1:S$24,18,FALSE)</f>
        <v>三圈层</v>
      </c>
      <c r="L103" s="9">
        <f t="shared" si="4"/>
        <v>177</v>
      </c>
    </row>
    <row r="104" spans="1:12" s="9" customFormat="1" ht="30" customHeight="1" x14ac:dyDescent="0.15">
      <c r="A104" s="6" t="s">
        <v>7</v>
      </c>
      <c r="B104" s="16" t="s">
        <v>450</v>
      </c>
      <c r="C104" s="16" t="s">
        <v>451</v>
      </c>
      <c r="D104" s="7" t="s">
        <v>443</v>
      </c>
      <c r="E104" s="18">
        <v>42965.53402777778</v>
      </c>
      <c r="F104" s="19" t="s">
        <v>600</v>
      </c>
      <c r="G104" s="33" t="s">
        <v>452</v>
      </c>
      <c r="H104" s="22" t="s">
        <v>453</v>
      </c>
      <c r="I104" s="28">
        <f t="shared" si="3"/>
        <v>42965</v>
      </c>
      <c r="J104" s="60">
        <f ca="1">VLOOKUP(A104,区域分布情况!A$1:R$24,17,FALSE)</f>
        <v>0</v>
      </c>
      <c r="K104" s="60">
        <f>VLOOKUP(A104,区域分布情况!A$1:S$24,18,FALSE)</f>
        <v>0</v>
      </c>
      <c r="L104" s="9">
        <f t="shared" si="4"/>
        <v>92</v>
      </c>
    </row>
    <row r="105" spans="1:12" s="9" customFormat="1" ht="30" customHeight="1" x14ac:dyDescent="0.15">
      <c r="A105" s="6" t="s">
        <v>7</v>
      </c>
      <c r="B105" s="16" t="s">
        <v>454</v>
      </c>
      <c r="C105" s="16" t="s">
        <v>455</v>
      </c>
      <c r="D105" s="7" t="s">
        <v>443</v>
      </c>
      <c r="E105" s="18">
        <v>42965.554861111108</v>
      </c>
      <c r="F105" s="18" t="s">
        <v>600</v>
      </c>
      <c r="G105" s="17" t="s">
        <v>456</v>
      </c>
      <c r="H105" s="23" t="s">
        <v>457</v>
      </c>
      <c r="I105" s="28">
        <f t="shared" si="3"/>
        <v>42965</v>
      </c>
      <c r="J105" s="60">
        <f ca="1">VLOOKUP(A105,区域分布情况!A$1:R$24,17,FALSE)</f>
        <v>0</v>
      </c>
      <c r="K105" s="60">
        <f>VLOOKUP(A105,区域分布情况!A$1:S$24,18,FALSE)</f>
        <v>0</v>
      </c>
      <c r="L105" s="9">
        <f t="shared" si="4"/>
        <v>17</v>
      </c>
    </row>
    <row r="106" spans="1:12" s="9" customFormat="1" ht="30" customHeight="1" x14ac:dyDescent="0.15">
      <c r="A106" s="8" t="s">
        <v>1769</v>
      </c>
      <c r="B106" s="16" t="s">
        <v>512</v>
      </c>
      <c r="C106" s="16" t="s">
        <v>513</v>
      </c>
      <c r="D106" s="7" t="s">
        <v>6</v>
      </c>
      <c r="E106" s="18">
        <v>42965.724305555559</v>
      </c>
      <c r="F106" s="19" t="s">
        <v>2277</v>
      </c>
      <c r="G106" s="17" t="s">
        <v>514</v>
      </c>
      <c r="H106" s="47" t="s">
        <v>515</v>
      </c>
      <c r="I106" s="28">
        <f t="shared" si="3"/>
        <v>42965</v>
      </c>
      <c r="J106" s="60">
        <f ca="1">VLOOKUP(A106,区域分布情况!A$1:R$24,17,FALSE)</f>
        <v>0</v>
      </c>
      <c r="K106" s="60" t="str">
        <f>VLOOKUP(A106,区域分布情况!A$1:S$24,18,FALSE)</f>
        <v>二圈层</v>
      </c>
      <c r="L106" s="9">
        <f t="shared" si="4"/>
        <v>105</v>
      </c>
    </row>
    <row r="107" spans="1:12" s="9" customFormat="1" ht="30" customHeight="1" x14ac:dyDescent="0.15">
      <c r="A107" s="8" t="s">
        <v>1770</v>
      </c>
      <c r="B107" s="16" t="s">
        <v>500</v>
      </c>
      <c r="C107" s="16" t="s">
        <v>501</v>
      </c>
      <c r="D107" s="7" t="s">
        <v>473</v>
      </c>
      <c r="E107" s="18">
        <v>42965.8125</v>
      </c>
      <c r="F107" s="19" t="s">
        <v>2277</v>
      </c>
      <c r="G107" s="17" t="s">
        <v>502</v>
      </c>
      <c r="H107" s="23" t="s">
        <v>503</v>
      </c>
      <c r="I107" s="28">
        <f t="shared" si="3"/>
        <v>42965</v>
      </c>
      <c r="J107" s="60">
        <f ca="1">VLOOKUP(A107,区域分布情况!A$1:R$24,17,FALSE)</f>
        <v>2</v>
      </c>
      <c r="K107" s="60" t="str">
        <f>VLOOKUP(A107,区域分布情况!A$1:S$24,18,FALSE)</f>
        <v>城区</v>
      </c>
      <c r="L107" s="9">
        <f t="shared" si="4"/>
        <v>78</v>
      </c>
    </row>
    <row r="108" spans="1:12" s="9" customFormat="1" ht="30" customHeight="1" x14ac:dyDescent="0.15">
      <c r="A108" s="6" t="s">
        <v>7</v>
      </c>
      <c r="B108" s="16" t="s">
        <v>532</v>
      </c>
      <c r="C108" s="16" t="s">
        <v>533</v>
      </c>
      <c r="D108" s="7" t="s">
        <v>6</v>
      </c>
      <c r="E108" s="18">
        <v>42965.851388888892</v>
      </c>
      <c r="F108" s="18" t="s">
        <v>600</v>
      </c>
      <c r="G108" s="17" t="s">
        <v>534</v>
      </c>
      <c r="H108" s="47" t="s">
        <v>535</v>
      </c>
      <c r="I108" s="28">
        <f t="shared" si="3"/>
        <v>42965</v>
      </c>
      <c r="J108" s="60">
        <f ca="1">VLOOKUP(A108,区域分布情况!A$1:R$24,17,FALSE)</f>
        <v>0</v>
      </c>
      <c r="K108" s="60">
        <f>VLOOKUP(A108,区域分布情况!A$1:S$24,18,FALSE)</f>
        <v>0</v>
      </c>
      <c r="L108" s="9">
        <f t="shared" si="4"/>
        <v>53</v>
      </c>
    </row>
    <row r="109" spans="1:12" s="9" customFormat="1" ht="30" customHeight="1" x14ac:dyDescent="0.15">
      <c r="A109" s="6" t="s">
        <v>96</v>
      </c>
      <c r="B109" s="16" t="s">
        <v>520</v>
      </c>
      <c r="C109" s="16" t="s">
        <v>521</v>
      </c>
      <c r="D109" s="7" t="s">
        <v>6</v>
      </c>
      <c r="E109" s="18">
        <v>42965.87222222222</v>
      </c>
      <c r="F109" s="18" t="s">
        <v>552</v>
      </c>
      <c r="G109" s="17" t="s">
        <v>522</v>
      </c>
      <c r="H109" s="47" t="s">
        <v>523</v>
      </c>
      <c r="I109" s="28">
        <f t="shared" si="3"/>
        <v>42965</v>
      </c>
      <c r="J109" s="60">
        <f ca="1">VLOOKUP(A109,区域分布情况!A$1:R$24,17,FALSE)</f>
        <v>0</v>
      </c>
      <c r="K109" s="60" t="str">
        <f>VLOOKUP(A109,区域分布情况!A$1:S$24,18,FALSE)</f>
        <v>三圈层</v>
      </c>
      <c r="L109" s="9">
        <f t="shared" si="4"/>
        <v>138</v>
      </c>
    </row>
    <row r="110" spans="1:12" s="9" customFormat="1" ht="30" customHeight="1" x14ac:dyDescent="0.15">
      <c r="A110" s="8" t="s">
        <v>1768</v>
      </c>
      <c r="B110" s="16" t="s">
        <v>492</v>
      </c>
      <c r="C110" t="s">
        <v>493</v>
      </c>
      <c r="D110" s="7" t="s">
        <v>473</v>
      </c>
      <c r="E110" s="18">
        <v>42965.890277777777</v>
      </c>
      <c r="F110" s="19" t="s">
        <v>328</v>
      </c>
      <c r="G110" s="33" t="s">
        <v>494</v>
      </c>
      <c r="H110" s="22" t="s">
        <v>495</v>
      </c>
      <c r="I110" s="28">
        <f t="shared" si="3"/>
        <v>42965</v>
      </c>
      <c r="J110" s="60">
        <f ca="1">VLOOKUP(A110,区域分布情况!A$1:R$24,17,FALSE)</f>
        <v>1</v>
      </c>
      <c r="K110" s="60" t="str">
        <f>VLOOKUP(A110,区域分布情况!A$1:S$24,18,FALSE)</f>
        <v>城区</v>
      </c>
      <c r="L110" s="9">
        <f t="shared" si="4"/>
        <v>49</v>
      </c>
    </row>
    <row r="111" spans="1:12" s="9" customFormat="1" ht="30" customHeight="1" x14ac:dyDescent="0.15">
      <c r="A111" s="6" t="s">
        <v>253</v>
      </c>
      <c r="B111" s="16" t="s">
        <v>480</v>
      </c>
      <c r="C111" s="16" t="s">
        <v>481</v>
      </c>
      <c r="D111" s="7" t="s">
        <v>473</v>
      </c>
      <c r="E111" s="18">
        <v>42965.947222222225</v>
      </c>
      <c r="F111" s="19" t="s">
        <v>552</v>
      </c>
      <c r="G111" s="33" t="s">
        <v>482</v>
      </c>
      <c r="H111" s="22" t="s">
        <v>483</v>
      </c>
      <c r="I111" s="28">
        <f t="shared" si="3"/>
        <v>42965</v>
      </c>
      <c r="J111" s="60">
        <f ca="1">VLOOKUP(A111,区域分布情况!A$1:R$24,17,FALSE)</f>
        <v>0</v>
      </c>
      <c r="K111" s="60" t="str">
        <f>VLOOKUP(A111,区域分布情况!A$1:S$24,18,FALSE)</f>
        <v>三圈层</v>
      </c>
      <c r="L111" s="9">
        <f t="shared" si="4"/>
        <v>133</v>
      </c>
    </row>
    <row r="112" spans="1:12" s="9" customFormat="1" ht="30" customHeight="1" x14ac:dyDescent="0.15">
      <c r="A112" s="6" t="s">
        <v>7</v>
      </c>
      <c r="B112" s="16" t="s">
        <v>504</v>
      </c>
      <c r="C112" s="16" t="s">
        <v>505</v>
      </c>
      <c r="D112" s="7" t="s">
        <v>473</v>
      </c>
      <c r="E112" s="18">
        <v>42966.177083333336</v>
      </c>
      <c r="F112" s="19" t="s">
        <v>600</v>
      </c>
      <c r="G112" s="17" t="s">
        <v>506</v>
      </c>
      <c r="H112" s="46" t="s">
        <v>507</v>
      </c>
      <c r="I112" s="28">
        <f t="shared" si="3"/>
        <v>42966</v>
      </c>
      <c r="J112" s="60">
        <f ca="1">VLOOKUP(A112,区域分布情况!A$1:R$24,17,FALSE)</f>
        <v>0</v>
      </c>
      <c r="K112" s="60">
        <f>VLOOKUP(A112,区域分布情况!A$1:S$24,18,FALSE)</f>
        <v>0</v>
      </c>
      <c r="L112" s="9">
        <f t="shared" si="4"/>
        <v>127</v>
      </c>
    </row>
    <row r="113" spans="1:12" s="9" customFormat="1" ht="30" customHeight="1" x14ac:dyDescent="0.15">
      <c r="A113" s="15" t="s">
        <v>1759</v>
      </c>
      <c r="B113" s="16" t="s">
        <v>471</v>
      </c>
      <c r="C113" s="16" t="s">
        <v>472</v>
      </c>
      <c r="D113" s="7" t="s">
        <v>473</v>
      </c>
      <c r="E113" s="18">
        <v>42966.188194444447</v>
      </c>
      <c r="F113" s="19" t="s">
        <v>552</v>
      </c>
      <c r="G113" s="17" t="s">
        <v>474</v>
      </c>
      <c r="H113" s="23" t="s">
        <v>475</v>
      </c>
      <c r="I113" s="28">
        <f t="shared" si="3"/>
        <v>42966</v>
      </c>
      <c r="J113" s="60">
        <f ca="1">VLOOKUP(A113,区域分布情况!A$1:R$24,17,FALSE)</f>
        <v>3</v>
      </c>
      <c r="K113" s="60" t="str">
        <f>VLOOKUP(A113,区域分布情况!A$1:S$24,18,FALSE)</f>
        <v>二圈层</v>
      </c>
      <c r="L113" s="9">
        <f t="shared" si="4"/>
        <v>104</v>
      </c>
    </row>
    <row r="114" spans="1:12" s="9" customFormat="1" ht="30" customHeight="1" x14ac:dyDescent="0.15">
      <c r="A114" s="8" t="s">
        <v>1768</v>
      </c>
      <c r="B114" s="16" t="s">
        <v>476</v>
      </c>
      <c r="C114" s="16" t="s">
        <v>477</v>
      </c>
      <c r="D114" s="7" t="s">
        <v>473</v>
      </c>
      <c r="E114" s="18">
        <v>42966.841666666667</v>
      </c>
      <c r="F114" s="19" t="s">
        <v>552</v>
      </c>
      <c r="G114" s="17" t="s">
        <v>478</v>
      </c>
      <c r="H114" s="34" t="s">
        <v>479</v>
      </c>
      <c r="I114" s="28">
        <f t="shared" si="3"/>
        <v>42966</v>
      </c>
      <c r="J114" s="60">
        <f ca="1">VLOOKUP(A114,区域分布情况!A$1:R$24,17,FALSE)</f>
        <v>1</v>
      </c>
      <c r="K114" s="60" t="str">
        <f>VLOOKUP(A114,区域分布情况!A$1:S$24,18,FALSE)</f>
        <v>城区</v>
      </c>
      <c r="L114" s="9">
        <f t="shared" si="4"/>
        <v>170</v>
      </c>
    </row>
    <row r="115" spans="1:12" s="9" customFormat="1" ht="30" customHeight="1" x14ac:dyDescent="0.15">
      <c r="A115" s="8" t="s">
        <v>1773</v>
      </c>
      <c r="B115" s="16" t="s">
        <v>496</v>
      </c>
      <c r="C115" s="16" t="s">
        <v>497</v>
      </c>
      <c r="D115" s="7" t="s">
        <v>473</v>
      </c>
      <c r="E115" s="18">
        <v>42967.21875</v>
      </c>
      <c r="F115" s="19" t="s">
        <v>552</v>
      </c>
      <c r="G115" s="17" t="s">
        <v>498</v>
      </c>
      <c r="H115" s="22" t="s">
        <v>499</v>
      </c>
      <c r="I115" s="28">
        <f t="shared" si="3"/>
        <v>42967</v>
      </c>
      <c r="J115" s="60">
        <f ca="1">VLOOKUP(A115,区域分布情况!A$1:R$24,17,FALSE)</f>
        <v>2</v>
      </c>
      <c r="K115" s="60" t="str">
        <f>VLOOKUP(A115,区域分布情况!A$1:S$24,18,FALSE)</f>
        <v>二圈层</v>
      </c>
      <c r="L115" s="9">
        <f t="shared" si="4"/>
        <v>113</v>
      </c>
    </row>
    <row r="116" spans="1:12" s="9" customFormat="1" ht="30" customHeight="1" x14ac:dyDescent="0.15">
      <c r="A116" s="6" t="s">
        <v>255</v>
      </c>
      <c r="B116" s="16" t="s">
        <v>524</v>
      </c>
      <c r="C116" s="16" t="s">
        <v>525</v>
      </c>
      <c r="D116" s="7" t="s">
        <v>6</v>
      </c>
      <c r="E116" s="18">
        <v>42967.285416666666</v>
      </c>
      <c r="F116" s="19" t="s">
        <v>2277</v>
      </c>
      <c r="G116" s="17" t="s">
        <v>526</v>
      </c>
      <c r="H116" s="46" t="s">
        <v>527</v>
      </c>
      <c r="I116" s="28">
        <f t="shared" si="3"/>
        <v>42967</v>
      </c>
      <c r="J116" s="60">
        <f ca="1">VLOOKUP(A116,区域分布情况!A$1:R$24,17,FALSE)</f>
        <v>0</v>
      </c>
      <c r="K116" s="60" t="str">
        <f>VLOOKUP(A116,区域分布情况!A$1:S$24,18,FALSE)</f>
        <v>三圈层</v>
      </c>
      <c r="L116" s="9">
        <f t="shared" si="4"/>
        <v>52</v>
      </c>
    </row>
    <row r="117" spans="1:12" s="9" customFormat="1" ht="30" customHeight="1" x14ac:dyDescent="0.15">
      <c r="A117" s="8" t="s">
        <v>1773</v>
      </c>
      <c r="B117" s="16" t="s">
        <v>528</v>
      </c>
      <c r="C117" s="16" t="s">
        <v>529</v>
      </c>
      <c r="D117" s="7" t="s">
        <v>6</v>
      </c>
      <c r="E117" s="18">
        <v>42967.293749999997</v>
      </c>
      <c r="F117" s="18" t="s">
        <v>552</v>
      </c>
      <c r="G117" s="17" t="s">
        <v>530</v>
      </c>
      <c r="H117" s="47" t="s">
        <v>531</v>
      </c>
      <c r="I117" s="28">
        <f t="shared" si="3"/>
        <v>42967</v>
      </c>
      <c r="J117" s="60">
        <f ca="1">VLOOKUP(A117,区域分布情况!A$1:R$24,17,FALSE)</f>
        <v>2</v>
      </c>
      <c r="K117" s="60" t="str">
        <f>VLOOKUP(A117,区域分布情况!A$1:S$24,18,FALSE)</f>
        <v>二圈层</v>
      </c>
      <c r="L117" s="9">
        <f t="shared" si="4"/>
        <v>69</v>
      </c>
    </row>
    <row r="118" spans="1:12" s="9" customFormat="1" ht="30" customHeight="1" x14ac:dyDescent="0.15">
      <c r="A118" s="15" t="s">
        <v>1774</v>
      </c>
      <c r="B118" s="16" t="s">
        <v>508</v>
      </c>
      <c r="C118" s="16" t="s">
        <v>509</v>
      </c>
      <c r="D118" s="7" t="s">
        <v>473</v>
      </c>
      <c r="E118" s="18">
        <v>42967.38958333333</v>
      </c>
      <c r="F118" s="18" t="s">
        <v>552</v>
      </c>
      <c r="G118" s="17" t="s">
        <v>510</v>
      </c>
      <c r="H118" s="47" t="s">
        <v>511</v>
      </c>
      <c r="I118" s="28">
        <f t="shared" si="3"/>
        <v>42967</v>
      </c>
      <c r="J118" s="60">
        <f ca="1">VLOOKUP(A118,区域分布情况!A$1:R$24,17,FALSE)</f>
        <v>0</v>
      </c>
      <c r="K118" s="60" t="str">
        <f>VLOOKUP(A118,区域分布情况!A$1:S$24,18,FALSE)</f>
        <v>城区</v>
      </c>
      <c r="L118" s="9">
        <f t="shared" si="4"/>
        <v>53</v>
      </c>
    </row>
    <row r="119" spans="1:12" s="9" customFormat="1" ht="30" customHeight="1" x14ac:dyDescent="0.15">
      <c r="A119" s="6" t="s">
        <v>7</v>
      </c>
      <c r="B119" s="16" t="s">
        <v>516</v>
      </c>
      <c r="C119" s="16" t="s">
        <v>517</v>
      </c>
      <c r="D119" s="7" t="s">
        <v>6</v>
      </c>
      <c r="E119" s="18">
        <v>42967.412499999999</v>
      </c>
      <c r="F119" s="18" t="s">
        <v>600</v>
      </c>
      <c r="G119" s="17" t="s">
        <v>518</v>
      </c>
      <c r="H119" s="47" t="s">
        <v>519</v>
      </c>
      <c r="I119" s="28">
        <f t="shared" si="3"/>
        <v>42967</v>
      </c>
      <c r="J119" s="60">
        <f ca="1">VLOOKUP(A119,区域分布情况!A$1:R$24,17,FALSE)</f>
        <v>0</v>
      </c>
      <c r="K119" s="60">
        <f>VLOOKUP(A119,区域分布情况!A$1:S$24,18,FALSE)</f>
        <v>0</v>
      </c>
      <c r="L119" s="9">
        <f t="shared" si="4"/>
        <v>140</v>
      </c>
    </row>
    <row r="120" spans="1:12" s="9" customFormat="1" ht="30" customHeight="1" x14ac:dyDescent="0.15">
      <c r="A120" s="15" t="s">
        <v>1759</v>
      </c>
      <c r="B120" s="16" t="s">
        <v>484</v>
      </c>
      <c r="C120" s="16" t="s">
        <v>485</v>
      </c>
      <c r="D120" s="7" t="s">
        <v>473</v>
      </c>
      <c r="E120" s="18">
        <v>42967.545138888891</v>
      </c>
      <c r="F120" s="19" t="s">
        <v>570</v>
      </c>
      <c r="G120" s="17" t="s">
        <v>486</v>
      </c>
      <c r="H120" s="23" t="s">
        <v>487</v>
      </c>
      <c r="I120" s="28">
        <f t="shared" si="3"/>
        <v>42967</v>
      </c>
      <c r="J120" s="60">
        <f ca="1">VLOOKUP(A120,区域分布情况!A$1:R$24,17,FALSE)</f>
        <v>3</v>
      </c>
      <c r="K120" s="60" t="str">
        <f>VLOOKUP(A120,区域分布情况!A$1:S$24,18,FALSE)</f>
        <v>二圈层</v>
      </c>
      <c r="L120" s="9">
        <f t="shared" si="4"/>
        <v>71</v>
      </c>
    </row>
    <row r="121" spans="1:12" s="9" customFormat="1" ht="30" customHeight="1" x14ac:dyDescent="0.15">
      <c r="A121" s="6" t="s">
        <v>7</v>
      </c>
      <c r="B121" s="16" t="s">
        <v>536</v>
      </c>
      <c r="C121" s="16" t="s">
        <v>537</v>
      </c>
      <c r="D121" s="7" t="s">
        <v>6</v>
      </c>
      <c r="E121" s="18">
        <v>42967.554166666669</v>
      </c>
      <c r="F121" s="18" t="s">
        <v>600</v>
      </c>
      <c r="G121" s="17" t="s">
        <v>538</v>
      </c>
      <c r="H121" s="47" t="s">
        <v>539</v>
      </c>
      <c r="I121" s="28">
        <f t="shared" si="3"/>
        <v>42967</v>
      </c>
      <c r="J121" s="60">
        <f ca="1">VLOOKUP(A121,区域分布情况!A$1:R$24,17,FALSE)</f>
        <v>0</v>
      </c>
      <c r="K121" s="60">
        <f>VLOOKUP(A121,区域分布情况!A$1:S$24,18,FALSE)</f>
        <v>0</v>
      </c>
      <c r="L121" s="9">
        <f t="shared" si="4"/>
        <v>85</v>
      </c>
    </row>
    <row r="122" spans="1:12" s="9" customFormat="1" ht="30" customHeight="1" x14ac:dyDescent="0.15">
      <c r="A122" s="6" t="s">
        <v>7</v>
      </c>
      <c r="B122" s="16" t="s">
        <v>488</v>
      </c>
      <c r="C122" s="16" t="s">
        <v>489</v>
      </c>
      <c r="D122" s="7" t="s">
        <v>473</v>
      </c>
      <c r="E122" s="18">
        <v>42967.861111111109</v>
      </c>
      <c r="F122" s="19" t="s">
        <v>600</v>
      </c>
      <c r="G122" s="17" t="s">
        <v>490</v>
      </c>
      <c r="H122" s="23" t="s">
        <v>491</v>
      </c>
      <c r="I122" s="28">
        <f t="shared" si="3"/>
        <v>42967</v>
      </c>
      <c r="J122" s="60">
        <f ca="1">VLOOKUP(A122,区域分布情况!A$1:R$24,17,FALSE)</f>
        <v>0</v>
      </c>
      <c r="K122" s="60">
        <f>VLOOKUP(A122,区域分布情况!A$1:S$24,18,FALSE)</f>
        <v>0</v>
      </c>
      <c r="L122" s="9">
        <f t="shared" si="4"/>
        <v>246</v>
      </c>
    </row>
    <row r="123" spans="1:12" s="9" customFormat="1" ht="30" customHeight="1" x14ac:dyDescent="0.15">
      <c r="A123" s="6" t="s">
        <v>253</v>
      </c>
      <c r="B123" s="16" t="s">
        <v>540</v>
      </c>
      <c r="C123" s="16" t="s">
        <v>541</v>
      </c>
      <c r="D123" s="7" t="s">
        <v>542</v>
      </c>
      <c r="E123" s="18">
        <v>42968.371527777781</v>
      </c>
      <c r="F123" s="19" t="s">
        <v>2277</v>
      </c>
      <c r="G123" s="17" t="s">
        <v>543</v>
      </c>
      <c r="H123" s="23" t="s">
        <v>544</v>
      </c>
      <c r="I123" s="28">
        <f t="shared" si="3"/>
        <v>42968</v>
      </c>
      <c r="J123" s="60">
        <f ca="1">VLOOKUP(A123,区域分布情况!A$1:R$24,17,FALSE)</f>
        <v>0</v>
      </c>
      <c r="K123" s="60" t="str">
        <f>VLOOKUP(A123,区域分布情况!A$1:S$24,18,FALSE)</f>
        <v>三圈层</v>
      </c>
      <c r="L123" s="9">
        <f t="shared" si="4"/>
        <v>85</v>
      </c>
    </row>
    <row r="124" spans="1:12" s="9" customFormat="1" ht="30" customHeight="1" x14ac:dyDescent="0.15">
      <c r="A124" s="6" t="s">
        <v>77</v>
      </c>
      <c r="B124" s="16" t="s">
        <v>545</v>
      </c>
      <c r="C124" s="16" t="s">
        <v>546</v>
      </c>
      <c r="D124" s="7" t="s">
        <v>542</v>
      </c>
      <c r="E124" s="18">
        <v>42968.513194444444</v>
      </c>
      <c r="F124" s="18" t="s">
        <v>570</v>
      </c>
      <c r="G124" s="17" t="s">
        <v>547</v>
      </c>
      <c r="H124" s="47" t="s">
        <v>548</v>
      </c>
      <c r="I124" s="28">
        <f t="shared" si="3"/>
        <v>42968</v>
      </c>
      <c r="J124" s="60">
        <f ca="1">VLOOKUP(A124,区域分布情况!A$1:R$24,17,FALSE)</f>
        <v>0</v>
      </c>
      <c r="K124" s="60" t="str">
        <f>VLOOKUP(A124,区域分布情况!A$1:S$24,18,FALSE)</f>
        <v>三圈层</v>
      </c>
      <c r="L124" s="9">
        <f t="shared" si="4"/>
        <v>103</v>
      </c>
    </row>
    <row r="125" spans="1:12" s="9" customFormat="1" ht="30" customHeight="1" x14ac:dyDescent="0.15">
      <c r="A125" s="8" t="s">
        <v>1771</v>
      </c>
      <c r="B125" s="16" t="s">
        <v>559</v>
      </c>
      <c r="C125" s="16" t="s">
        <v>560</v>
      </c>
      <c r="D125" s="7" t="s">
        <v>561</v>
      </c>
      <c r="E125" s="18">
        <v>42968.616666666669</v>
      </c>
      <c r="F125" s="19" t="s">
        <v>2276</v>
      </c>
      <c r="G125" s="17" t="s">
        <v>562</v>
      </c>
      <c r="H125" s="48" t="s">
        <v>563</v>
      </c>
      <c r="I125" s="28">
        <f t="shared" si="3"/>
        <v>42968</v>
      </c>
      <c r="J125" s="60">
        <f ca="1">VLOOKUP(A125,区域分布情况!A$1:R$24,17,FALSE)</f>
        <v>0</v>
      </c>
      <c r="K125" s="60" t="str">
        <f>VLOOKUP(A125,区域分布情况!A$1:S$24,18,FALSE)</f>
        <v>二圈层</v>
      </c>
      <c r="L125" s="9">
        <f t="shared" si="4"/>
        <v>500</v>
      </c>
    </row>
    <row r="126" spans="1:12" s="9" customFormat="1" ht="30" customHeight="1" x14ac:dyDescent="0.15">
      <c r="A126" s="8" t="s">
        <v>1773</v>
      </c>
      <c r="B126" s="16" t="s">
        <v>549</v>
      </c>
      <c r="C126" s="16" t="s">
        <v>550</v>
      </c>
      <c r="D126" s="7" t="s">
        <v>551</v>
      </c>
      <c r="E126" s="18">
        <v>42969.435416666667</v>
      </c>
      <c r="F126" s="19" t="s">
        <v>552</v>
      </c>
      <c r="G126" s="17" t="s">
        <v>553</v>
      </c>
      <c r="H126" s="48" t="s">
        <v>554</v>
      </c>
      <c r="I126" s="28">
        <f t="shared" si="3"/>
        <v>42969</v>
      </c>
      <c r="J126" s="60">
        <f ca="1">VLOOKUP(A126,区域分布情况!A$1:R$24,17,FALSE)</f>
        <v>2</v>
      </c>
      <c r="K126" s="60" t="str">
        <f>VLOOKUP(A126,区域分布情况!A$1:S$24,18,FALSE)</f>
        <v>二圈层</v>
      </c>
      <c r="L126" s="9">
        <f t="shared" si="4"/>
        <v>69</v>
      </c>
    </row>
    <row r="127" spans="1:12" s="9" customFormat="1" ht="30" customHeight="1" x14ac:dyDescent="0.15">
      <c r="A127" s="8" t="s">
        <v>1765</v>
      </c>
      <c r="B127" s="16" t="s">
        <v>555</v>
      </c>
      <c r="C127" s="49" t="s">
        <v>556</v>
      </c>
      <c r="D127" s="7" t="s">
        <v>292</v>
      </c>
      <c r="E127" s="18">
        <v>42969.572222222225</v>
      </c>
      <c r="F127" s="19" t="s">
        <v>328</v>
      </c>
      <c r="G127" s="33" t="s">
        <v>557</v>
      </c>
      <c r="H127" s="50" t="s">
        <v>558</v>
      </c>
      <c r="I127" s="28">
        <f t="shared" si="3"/>
        <v>42969</v>
      </c>
      <c r="J127" s="60">
        <f ca="1">VLOOKUP(A127,区域分布情况!A$1:R$24,17,FALSE)</f>
        <v>1</v>
      </c>
      <c r="K127" s="60" t="str">
        <f>VLOOKUP(A127,区域分布情况!A$1:S$24,18,FALSE)</f>
        <v>城区</v>
      </c>
      <c r="L127" s="9">
        <f t="shared" si="4"/>
        <v>85</v>
      </c>
    </row>
    <row r="128" spans="1:12" s="9" customFormat="1" ht="30" customHeight="1" x14ac:dyDescent="0.15">
      <c r="A128" s="8" t="s">
        <v>1768</v>
      </c>
      <c r="B128" s="16" t="s">
        <v>577</v>
      </c>
      <c r="C128" s="16" t="s">
        <v>578</v>
      </c>
      <c r="D128" s="7" t="s">
        <v>551</v>
      </c>
      <c r="E128" s="18">
        <v>42970.017361111109</v>
      </c>
      <c r="F128" s="19" t="s">
        <v>2276</v>
      </c>
      <c r="G128" s="17" t="s">
        <v>579</v>
      </c>
      <c r="H128" s="48" t="s">
        <v>580</v>
      </c>
      <c r="I128" s="28">
        <f t="shared" si="3"/>
        <v>42970</v>
      </c>
      <c r="J128" s="60">
        <f ca="1">VLOOKUP(A128,区域分布情况!A$1:R$24,17,FALSE)</f>
        <v>1</v>
      </c>
      <c r="K128" s="60" t="str">
        <f>VLOOKUP(A128,区域分布情况!A$1:S$24,18,FALSE)</f>
        <v>城区</v>
      </c>
      <c r="L128" s="9">
        <f t="shared" si="4"/>
        <v>16</v>
      </c>
    </row>
    <row r="129" spans="1:12" s="9" customFormat="1" ht="30" customHeight="1" x14ac:dyDescent="0.15">
      <c r="A129" s="8" t="s">
        <v>1772</v>
      </c>
      <c r="B129" s="16" t="s">
        <v>564</v>
      </c>
      <c r="C129" s="49" t="s">
        <v>565</v>
      </c>
      <c r="D129" s="7" t="s">
        <v>292</v>
      </c>
      <c r="E129" s="18">
        <v>42970.227777777778</v>
      </c>
      <c r="F129" s="19" t="s">
        <v>552</v>
      </c>
      <c r="G129" s="33" t="s">
        <v>566</v>
      </c>
      <c r="H129" s="50" t="s">
        <v>567</v>
      </c>
      <c r="I129" s="28">
        <f t="shared" si="3"/>
        <v>42970</v>
      </c>
      <c r="J129" s="60">
        <f ca="1">VLOOKUP(A129,区域分布情况!A$1:R$24,17,FALSE)</f>
        <v>0</v>
      </c>
      <c r="K129" s="60" t="str">
        <f>VLOOKUP(A129,区域分布情况!A$1:S$24,18,FALSE)</f>
        <v>二圈层</v>
      </c>
      <c r="L129" s="9">
        <f t="shared" si="4"/>
        <v>81</v>
      </c>
    </row>
    <row r="130" spans="1:12" s="9" customFormat="1" ht="30" customHeight="1" x14ac:dyDescent="0.15">
      <c r="A130" s="8" t="s">
        <v>1765</v>
      </c>
      <c r="B130" s="16" t="s">
        <v>568</v>
      </c>
      <c r="C130" s="16" t="s">
        <v>569</v>
      </c>
      <c r="D130" s="7" t="s">
        <v>297</v>
      </c>
      <c r="E130" s="18">
        <v>42970.45416666667</v>
      </c>
      <c r="F130" s="19" t="s">
        <v>570</v>
      </c>
      <c r="G130" s="17" t="s">
        <v>571</v>
      </c>
      <c r="H130" s="50" t="s">
        <v>572</v>
      </c>
      <c r="I130" s="28">
        <f t="shared" si="3"/>
        <v>42970</v>
      </c>
      <c r="J130" s="60">
        <f ca="1">VLOOKUP(A130,区域分布情况!A$1:R$24,17,FALSE)</f>
        <v>1</v>
      </c>
      <c r="K130" s="60" t="str">
        <f>VLOOKUP(A130,区域分布情况!A$1:S$24,18,FALSE)</f>
        <v>城区</v>
      </c>
      <c r="L130" s="9">
        <f t="shared" si="4"/>
        <v>373</v>
      </c>
    </row>
    <row r="131" spans="1:12" s="9" customFormat="1" ht="30" customHeight="1" x14ac:dyDescent="0.15">
      <c r="A131" s="8" t="s">
        <v>1768</v>
      </c>
      <c r="B131" s="16" t="s">
        <v>573</v>
      </c>
      <c r="C131" s="16" t="s">
        <v>574</v>
      </c>
      <c r="D131" s="7" t="s">
        <v>551</v>
      </c>
      <c r="E131" s="18">
        <v>42970.606249999997</v>
      </c>
      <c r="F131" s="19" t="s">
        <v>552</v>
      </c>
      <c r="G131" s="17" t="s">
        <v>575</v>
      </c>
      <c r="H131" s="48" t="s">
        <v>576</v>
      </c>
      <c r="I131" s="28">
        <f t="shared" ref="I131:I194" si="5">INT(E131)</f>
        <v>42970</v>
      </c>
      <c r="J131" s="60">
        <f ca="1">VLOOKUP(A131,区域分布情况!A$1:R$24,17,FALSE)</f>
        <v>1</v>
      </c>
      <c r="K131" s="60" t="str">
        <f>VLOOKUP(A131,区域分布情况!A$1:S$24,18,FALSE)</f>
        <v>城区</v>
      </c>
      <c r="L131" s="9">
        <f t="shared" ref="L131:L194" si="6">LEN(G131)</f>
        <v>69</v>
      </c>
    </row>
    <row r="132" spans="1:12" s="9" customFormat="1" ht="30" customHeight="1" x14ac:dyDescent="0.15">
      <c r="A132" s="6" t="s">
        <v>7</v>
      </c>
      <c r="B132" s="16" t="s">
        <v>594</v>
      </c>
      <c r="C132" s="49" t="s">
        <v>595</v>
      </c>
      <c r="D132" s="7" t="s">
        <v>551</v>
      </c>
      <c r="E132" s="18">
        <v>42970.791666666664</v>
      </c>
      <c r="F132" s="19" t="s">
        <v>570</v>
      </c>
      <c r="G132" s="33" t="s">
        <v>596</v>
      </c>
      <c r="H132" s="50" t="s">
        <v>597</v>
      </c>
      <c r="I132" s="28">
        <f t="shared" si="5"/>
        <v>42970</v>
      </c>
      <c r="J132" s="60">
        <f ca="1">VLOOKUP(A132,区域分布情况!A$1:R$24,17,FALSE)</f>
        <v>0</v>
      </c>
      <c r="K132" s="60">
        <f>VLOOKUP(A132,区域分布情况!A$1:S$24,18,FALSE)</f>
        <v>0</v>
      </c>
      <c r="L132" s="9">
        <f t="shared" si="6"/>
        <v>119</v>
      </c>
    </row>
    <row r="133" spans="1:12" s="9" customFormat="1" ht="30" customHeight="1" x14ac:dyDescent="0.15">
      <c r="A133" s="8" t="s">
        <v>1772</v>
      </c>
      <c r="B133" s="16" t="s">
        <v>590</v>
      </c>
      <c r="C133" s="16" t="s">
        <v>591</v>
      </c>
      <c r="D133" s="7" t="s">
        <v>551</v>
      </c>
      <c r="E133" s="18">
        <v>42970.854861111111</v>
      </c>
      <c r="F133" s="19" t="s">
        <v>570</v>
      </c>
      <c r="G133" s="17" t="s">
        <v>592</v>
      </c>
      <c r="H133" s="48" t="s">
        <v>593</v>
      </c>
      <c r="I133" s="28">
        <f t="shared" si="5"/>
        <v>42970</v>
      </c>
      <c r="J133" s="60">
        <f ca="1">VLOOKUP(A133,区域分布情况!A$1:R$24,17,FALSE)</f>
        <v>0</v>
      </c>
      <c r="K133" s="60" t="str">
        <f>VLOOKUP(A133,区域分布情况!A$1:S$24,18,FALSE)</f>
        <v>二圈层</v>
      </c>
      <c r="L133" s="9">
        <f t="shared" si="6"/>
        <v>190</v>
      </c>
    </row>
    <row r="134" spans="1:12" s="9" customFormat="1" ht="30" customHeight="1" x14ac:dyDescent="0.15">
      <c r="A134" s="8" t="s">
        <v>1766</v>
      </c>
      <c r="B134" s="16" t="s">
        <v>603</v>
      </c>
      <c r="C134" s="16" t="s">
        <v>604</v>
      </c>
      <c r="D134" s="7" t="s">
        <v>605</v>
      </c>
      <c r="E134" s="18">
        <v>42970.987500000003</v>
      </c>
      <c r="F134" s="19" t="s">
        <v>616</v>
      </c>
      <c r="G134" s="17" t="s">
        <v>606</v>
      </c>
      <c r="H134" s="48" t="s">
        <v>607</v>
      </c>
      <c r="I134" s="28">
        <f t="shared" si="5"/>
        <v>42970</v>
      </c>
      <c r="J134" s="60">
        <f ca="1">VLOOKUP(A134,区域分布情况!A$1:R$24,17,FALSE)</f>
        <v>0</v>
      </c>
      <c r="K134" s="60" t="str">
        <f>VLOOKUP(A134,区域分布情况!A$1:S$24,18,FALSE)</f>
        <v>城区</v>
      </c>
      <c r="L134" s="9">
        <f t="shared" si="6"/>
        <v>76</v>
      </c>
    </row>
    <row r="135" spans="1:12" s="9" customFormat="1" ht="30" customHeight="1" x14ac:dyDescent="0.15">
      <c r="A135" s="6" t="s">
        <v>7</v>
      </c>
      <c r="B135" s="16" t="s">
        <v>598</v>
      </c>
      <c r="C135" s="16" t="s">
        <v>599</v>
      </c>
      <c r="D135" s="7" t="s">
        <v>551</v>
      </c>
      <c r="E135" s="18">
        <v>42971.017361111109</v>
      </c>
      <c r="F135" s="19" t="s">
        <v>600</v>
      </c>
      <c r="G135" s="17" t="s">
        <v>601</v>
      </c>
      <c r="H135" s="50" t="s">
        <v>602</v>
      </c>
      <c r="I135" s="28">
        <f t="shared" si="5"/>
        <v>42971</v>
      </c>
      <c r="J135" s="60">
        <f ca="1">VLOOKUP(A135,区域分布情况!A$1:R$24,17,FALSE)</f>
        <v>0</v>
      </c>
      <c r="K135" s="60">
        <f>VLOOKUP(A135,区域分布情况!A$1:S$24,18,FALSE)</f>
        <v>0</v>
      </c>
      <c r="L135" s="9">
        <f t="shared" si="6"/>
        <v>89</v>
      </c>
    </row>
    <row r="136" spans="1:12" s="9" customFormat="1" ht="30" customHeight="1" x14ac:dyDescent="0.15">
      <c r="A136" s="15" t="s">
        <v>1774</v>
      </c>
      <c r="B136" s="16" t="s">
        <v>608</v>
      </c>
      <c r="C136" s="16" t="s">
        <v>609</v>
      </c>
      <c r="D136" s="7" t="s">
        <v>551</v>
      </c>
      <c r="E136" s="18">
        <v>42971.29583333333</v>
      </c>
      <c r="F136" s="19" t="s">
        <v>570</v>
      </c>
      <c r="G136" s="51" t="s">
        <v>610</v>
      </c>
      <c r="H136" s="48" t="s">
        <v>611</v>
      </c>
      <c r="I136" s="28">
        <f t="shared" si="5"/>
        <v>42971</v>
      </c>
      <c r="J136" s="60">
        <f ca="1">VLOOKUP(A136,区域分布情况!A$1:R$24,17,FALSE)</f>
        <v>0</v>
      </c>
      <c r="K136" s="60" t="str">
        <f>VLOOKUP(A136,区域分布情况!A$1:S$24,18,FALSE)</f>
        <v>城区</v>
      </c>
      <c r="L136" s="9">
        <f t="shared" si="6"/>
        <v>10</v>
      </c>
    </row>
    <row r="137" spans="1:12" s="9" customFormat="1" ht="30" customHeight="1" x14ac:dyDescent="0.15">
      <c r="A137" s="6" t="s">
        <v>77</v>
      </c>
      <c r="B137" s="16" t="s">
        <v>585</v>
      </c>
      <c r="C137" s="49" t="s">
        <v>586</v>
      </c>
      <c r="D137" s="7" t="s">
        <v>292</v>
      </c>
      <c r="E137" s="18">
        <v>42971.463194444441</v>
      </c>
      <c r="F137" s="19" t="s">
        <v>570</v>
      </c>
      <c r="G137" s="33" t="s">
        <v>587</v>
      </c>
      <c r="H137" s="50" t="s">
        <v>588</v>
      </c>
      <c r="I137" s="28">
        <f t="shared" si="5"/>
        <v>42971</v>
      </c>
      <c r="J137" s="60">
        <f ca="1">VLOOKUP(A137,区域分布情况!A$1:R$24,17,FALSE)</f>
        <v>0</v>
      </c>
      <c r="K137" s="60" t="str">
        <f>VLOOKUP(A137,区域分布情况!A$1:S$24,18,FALSE)</f>
        <v>三圈层</v>
      </c>
      <c r="L137" s="9">
        <f t="shared" si="6"/>
        <v>94</v>
      </c>
    </row>
    <row r="138" spans="1:12" s="9" customFormat="1" ht="30" customHeight="1" x14ac:dyDescent="0.15">
      <c r="A138" s="8" t="s">
        <v>1768</v>
      </c>
      <c r="B138" s="16" t="s">
        <v>581</v>
      </c>
      <c r="C138" s="16" t="s">
        <v>582</v>
      </c>
      <c r="D138" s="7" t="s">
        <v>551</v>
      </c>
      <c r="E138" s="18">
        <v>42971.513194444444</v>
      </c>
      <c r="F138" s="19" t="s">
        <v>583</v>
      </c>
      <c r="G138" s="17" t="s">
        <v>584</v>
      </c>
      <c r="H138" s="48" t="s">
        <v>589</v>
      </c>
      <c r="I138" s="28">
        <f t="shared" si="5"/>
        <v>42971</v>
      </c>
      <c r="J138" s="60">
        <f ca="1">VLOOKUP(A138,区域分布情况!A$1:R$24,17,FALSE)</f>
        <v>1</v>
      </c>
      <c r="K138" s="60" t="str">
        <f>VLOOKUP(A138,区域分布情况!A$1:S$24,18,FALSE)</f>
        <v>城区</v>
      </c>
      <c r="L138" s="9">
        <f t="shared" si="6"/>
        <v>103</v>
      </c>
    </row>
    <row r="139" spans="1:12" s="9" customFormat="1" ht="30" customHeight="1" x14ac:dyDescent="0.15">
      <c r="A139" s="8" t="s">
        <v>1768</v>
      </c>
      <c r="B139" s="16" t="s">
        <v>617</v>
      </c>
      <c r="C139" s="16" t="s">
        <v>618</v>
      </c>
      <c r="D139" s="7" t="s">
        <v>619</v>
      </c>
      <c r="E139" s="18">
        <v>42972.45208333333</v>
      </c>
      <c r="F139" s="19" t="s">
        <v>552</v>
      </c>
      <c r="G139" s="17" t="s">
        <v>620</v>
      </c>
      <c r="H139" s="48" t="s">
        <v>621</v>
      </c>
      <c r="I139" s="28">
        <f t="shared" si="5"/>
        <v>42972</v>
      </c>
      <c r="J139" s="60">
        <f ca="1">VLOOKUP(A139,区域分布情况!A$1:R$24,17,FALSE)</f>
        <v>1</v>
      </c>
      <c r="K139" s="60" t="str">
        <f>VLOOKUP(A139,区域分布情况!A$1:S$24,18,FALSE)</f>
        <v>城区</v>
      </c>
      <c r="L139" s="9">
        <f t="shared" si="6"/>
        <v>132</v>
      </c>
    </row>
    <row r="140" spans="1:12" s="9" customFormat="1" ht="30" customHeight="1" x14ac:dyDescent="0.15">
      <c r="A140" s="8" t="s">
        <v>1767</v>
      </c>
      <c r="B140" s="16" t="s">
        <v>622</v>
      </c>
      <c r="C140" s="49" t="s">
        <v>623</v>
      </c>
      <c r="D140" s="7" t="s">
        <v>619</v>
      </c>
      <c r="E140" s="18">
        <v>42972.552777777775</v>
      </c>
      <c r="F140" s="19" t="s">
        <v>570</v>
      </c>
      <c r="G140" s="33" t="s">
        <v>624</v>
      </c>
      <c r="H140" s="50" t="s">
        <v>625</v>
      </c>
      <c r="I140" s="28">
        <f t="shared" si="5"/>
        <v>42972</v>
      </c>
      <c r="J140" s="60">
        <f ca="1">VLOOKUP(A140,区域分布情况!A$1:R$24,17,FALSE)</f>
        <v>2</v>
      </c>
      <c r="K140" s="60" t="str">
        <f>VLOOKUP(A140,区域分布情况!A$1:S$24,18,FALSE)</f>
        <v>城区</v>
      </c>
      <c r="L140" s="9">
        <f t="shared" si="6"/>
        <v>15</v>
      </c>
    </row>
    <row r="141" spans="1:12" s="9" customFormat="1" ht="30" customHeight="1" x14ac:dyDescent="0.15">
      <c r="A141" s="15" t="s">
        <v>1774</v>
      </c>
      <c r="B141" s="16" t="s">
        <v>626</v>
      </c>
      <c r="C141" s="16" t="s">
        <v>627</v>
      </c>
      <c r="D141" s="7" t="s">
        <v>619</v>
      </c>
      <c r="E141" s="18">
        <v>42972.65625</v>
      </c>
      <c r="F141" s="19" t="s">
        <v>2277</v>
      </c>
      <c r="G141" s="17" t="s">
        <v>628</v>
      </c>
      <c r="H141" s="50" t="s">
        <v>629</v>
      </c>
      <c r="I141" s="28">
        <f t="shared" si="5"/>
        <v>42972</v>
      </c>
      <c r="J141" s="60">
        <f ca="1">VLOOKUP(A141,区域分布情况!A$1:R$24,17,FALSE)</f>
        <v>0</v>
      </c>
      <c r="K141" s="60" t="str">
        <f>VLOOKUP(A141,区域分布情况!A$1:S$24,18,FALSE)</f>
        <v>城区</v>
      </c>
      <c r="L141" s="9">
        <f t="shared" si="6"/>
        <v>165</v>
      </c>
    </row>
    <row r="142" spans="1:12" s="9" customFormat="1" ht="30" customHeight="1" x14ac:dyDescent="0.15">
      <c r="A142" s="6" t="s">
        <v>58</v>
      </c>
      <c r="B142" s="16" t="s">
        <v>638</v>
      </c>
      <c r="C142" s="16" t="s">
        <v>639</v>
      </c>
      <c r="D142" s="7" t="s">
        <v>267</v>
      </c>
      <c r="E142" s="18">
        <v>42972.92291666667</v>
      </c>
      <c r="F142" s="19" t="s">
        <v>552</v>
      </c>
      <c r="G142" s="17" t="s">
        <v>640</v>
      </c>
      <c r="H142" s="50" t="s">
        <v>641</v>
      </c>
      <c r="I142" s="28">
        <f t="shared" si="5"/>
        <v>42972</v>
      </c>
      <c r="J142" s="60">
        <f ca="1">VLOOKUP(A142,区域分布情况!A$1:R$24,17,FALSE)</f>
        <v>2</v>
      </c>
      <c r="K142" s="60" t="str">
        <f>VLOOKUP(A142,区域分布情况!A$1:S$24,18,FALSE)</f>
        <v>三圈层</v>
      </c>
      <c r="L142" s="9">
        <f t="shared" si="6"/>
        <v>129</v>
      </c>
    </row>
    <row r="143" spans="1:12" s="9" customFormat="1" ht="30" customHeight="1" x14ac:dyDescent="0.15">
      <c r="A143" s="15" t="s">
        <v>1774</v>
      </c>
      <c r="B143" s="16" t="s">
        <v>634</v>
      </c>
      <c r="C143" s="49" t="s">
        <v>635</v>
      </c>
      <c r="D143" s="7" t="s">
        <v>267</v>
      </c>
      <c r="E143" s="18">
        <v>42973.111111111109</v>
      </c>
      <c r="F143" s="19" t="s">
        <v>552</v>
      </c>
      <c r="G143" s="33" t="s">
        <v>636</v>
      </c>
      <c r="H143" s="50" t="s">
        <v>637</v>
      </c>
      <c r="I143" s="28">
        <f t="shared" si="5"/>
        <v>42973</v>
      </c>
      <c r="J143" s="60">
        <f ca="1">VLOOKUP(A143,区域分布情况!A$1:R$24,17,FALSE)</f>
        <v>0</v>
      </c>
      <c r="K143" s="60" t="str">
        <f>VLOOKUP(A143,区域分布情况!A$1:S$24,18,FALSE)</f>
        <v>城区</v>
      </c>
      <c r="L143" s="9">
        <f t="shared" si="6"/>
        <v>160</v>
      </c>
    </row>
    <row r="144" spans="1:12" s="9" customFormat="1" ht="30" customHeight="1" x14ac:dyDescent="0.15">
      <c r="A144" s="6" t="s">
        <v>96</v>
      </c>
      <c r="B144" s="16" t="s">
        <v>650</v>
      </c>
      <c r="C144" s="16" t="s">
        <v>651</v>
      </c>
      <c r="D144" s="7" t="s">
        <v>267</v>
      </c>
      <c r="E144" s="18">
        <v>42973.354861111111</v>
      </c>
      <c r="F144" s="18" t="s">
        <v>600</v>
      </c>
      <c r="G144" s="17" t="s">
        <v>652</v>
      </c>
      <c r="H144" s="50" t="s">
        <v>653</v>
      </c>
      <c r="I144" s="28">
        <f t="shared" si="5"/>
        <v>42973</v>
      </c>
      <c r="J144" s="60">
        <f ca="1">VLOOKUP(A144,区域分布情况!A$1:R$24,17,FALSE)</f>
        <v>0</v>
      </c>
      <c r="K144" s="60" t="str">
        <f>VLOOKUP(A144,区域分布情况!A$1:S$24,18,FALSE)</f>
        <v>三圈层</v>
      </c>
      <c r="L144" s="9">
        <f t="shared" si="6"/>
        <v>62</v>
      </c>
    </row>
    <row r="145" spans="1:12" s="9" customFormat="1" ht="30" customHeight="1" x14ac:dyDescent="0.15">
      <c r="A145" s="6" t="s">
        <v>58</v>
      </c>
      <c r="B145" s="16" t="s">
        <v>654</v>
      </c>
      <c r="C145" s="16" t="s">
        <v>655</v>
      </c>
      <c r="D145" s="7" t="s">
        <v>267</v>
      </c>
      <c r="E145" s="18">
        <v>42973.367361111108</v>
      </c>
      <c r="F145" s="18" t="s">
        <v>328</v>
      </c>
      <c r="G145" s="17" t="s">
        <v>656</v>
      </c>
      <c r="H145" s="50" t="s">
        <v>657</v>
      </c>
      <c r="I145" s="28">
        <f t="shared" si="5"/>
        <v>42973</v>
      </c>
      <c r="J145" s="60">
        <f ca="1">VLOOKUP(A145,区域分布情况!A$1:R$24,17,FALSE)</f>
        <v>2</v>
      </c>
      <c r="K145" s="60" t="str">
        <f>VLOOKUP(A145,区域分布情况!A$1:S$24,18,FALSE)</f>
        <v>三圈层</v>
      </c>
      <c r="L145" s="9">
        <f t="shared" si="6"/>
        <v>39</v>
      </c>
    </row>
    <row r="146" spans="1:12" s="9" customFormat="1" ht="30" customHeight="1" x14ac:dyDescent="0.15">
      <c r="A146" s="15" t="s">
        <v>1774</v>
      </c>
      <c r="B146" s="16" t="s">
        <v>630</v>
      </c>
      <c r="C146" s="16" t="s">
        <v>631</v>
      </c>
      <c r="D146" s="7" t="s">
        <v>267</v>
      </c>
      <c r="E146" s="18">
        <v>42973.427777777775</v>
      </c>
      <c r="F146" s="19" t="s">
        <v>570</v>
      </c>
      <c r="G146" s="17" t="s">
        <v>632</v>
      </c>
      <c r="H146" s="48" t="s">
        <v>633</v>
      </c>
      <c r="I146" s="28">
        <f t="shared" si="5"/>
        <v>42973</v>
      </c>
      <c r="J146" s="60">
        <f ca="1">VLOOKUP(A146,区域分布情况!A$1:R$24,17,FALSE)</f>
        <v>0</v>
      </c>
      <c r="K146" s="60" t="str">
        <f>VLOOKUP(A146,区域分布情况!A$1:S$24,18,FALSE)</f>
        <v>城区</v>
      </c>
      <c r="L146" s="9">
        <f t="shared" si="6"/>
        <v>226</v>
      </c>
    </row>
    <row r="147" spans="1:12" s="9" customFormat="1" ht="30" customHeight="1" x14ac:dyDescent="0.15">
      <c r="A147" s="6" t="s">
        <v>255</v>
      </c>
      <c r="B147" s="16" t="s">
        <v>658</v>
      </c>
      <c r="C147" s="16" t="s">
        <v>659</v>
      </c>
      <c r="D147" s="7" t="s">
        <v>267</v>
      </c>
      <c r="E147" s="18">
        <v>42973.495138888888</v>
      </c>
      <c r="F147" s="18" t="s">
        <v>570</v>
      </c>
      <c r="G147" s="17" t="s">
        <v>660</v>
      </c>
      <c r="H147" s="50" t="s">
        <v>661</v>
      </c>
      <c r="I147" s="28">
        <f t="shared" si="5"/>
        <v>42973</v>
      </c>
      <c r="J147" s="60">
        <f ca="1">VLOOKUP(A147,区域分布情况!A$1:R$24,17,FALSE)</f>
        <v>0</v>
      </c>
      <c r="K147" s="60" t="str">
        <f>VLOOKUP(A147,区域分布情况!A$1:S$24,18,FALSE)</f>
        <v>三圈层</v>
      </c>
      <c r="L147" s="9">
        <f t="shared" si="6"/>
        <v>129</v>
      </c>
    </row>
    <row r="148" spans="1:12" s="9" customFormat="1" ht="30" customHeight="1" x14ac:dyDescent="0.15">
      <c r="A148" s="6" t="s">
        <v>258</v>
      </c>
      <c r="B148" s="16" t="s">
        <v>670</v>
      </c>
      <c r="C148" s="16" t="s">
        <v>671</v>
      </c>
      <c r="D148" s="7" t="s">
        <v>267</v>
      </c>
      <c r="E148" s="18">
        <v>42973.672222222223</v>
      </c>
      <c r="F148" s="19" t="s">
        <v>2277</v>
      </c>
      <c r="G148" s="17" t="s">
        <v>672</v>
      </c>
      <c r="H148" s="50" t="s">
        <v>673</v>
      </c>
      <c r="I148" s="28">
        <f t="shared" si="5"/>
        <v>42973</v>
      </c>
      <c r="J148" s="60">
        <f ca="1">VLOOKUP(A148,区域分布情况!A$1:R$24,17,FALSE)</f>
        <v>0</v>
      </c>
      <c r="K148" s="60" t="str">
        <f>VLOOKUP(A148,区域分布情况!A$1:S$24,18,FALSE)</f>
        <v>三圈层</v>
      </c>
      <c r="L148" s="9">
        <f t="shared" si="6"/>
        <v>133</v>
      </c>
    </row>
    <row r="149" spans="1:12" s="9" customFormat="1" ht="30" customHeight="1" x14ac:dyDescent="0.15">
      <c r="A149" s="8" t="s">
        <v>1767</v>
      </c>
      <c r="B149" s="16" t="s">
        <v>646</v>
      </c>
      <c r="C149" s="16" t="s">
        <v>647</v>
      </c>
      <c r="D149" s="7" t="s">
        <v>267</v>
      </c>
      <c r="E149" s="18">
        <v>42973.679861111108</v>
      </c>
      <c r="F149" s="19" t="s">
        <v>570</v>
      </c>
      <c r="G149" s="33" t="s">
        <v>648</v>
      </c>
      <c r="H149" s="48" t="s">
        <v>649</v>
      </c>
      <c r="I149" s="28">
        <f t="shared" si="5"/>
        <v>42973</v>
      </c>
      <c r="J149" s="60">
        <f ca="1">VLOOKUP(A149,区域分布情况!A$1:R$24,17,FALSE)</f>
        <v>2</v>
      </c>
      <c r="K149" s="60" t="str">
        <f>VLOOKUP(A149,区域分布情况!A$1:S$24,18,FALSE)</f>
        <v>城区</v>
      </c>
      <c r="L149" s="9">
        <f t="shared" si="6"/>
        <v>99</v>
      </c>
    </row>
    <row r="150" spans="1:12" s="9" customFormat="1" ht="30" customHeight="1" x14ac:dyDescent="0.15">
      <c r="A150" s="8" t="s">
        <v>1770</v>
      </c>
      <c r="B150" s="16" t="s">
        <v>662</v>
      </c>
      <c r="C150" s="16" t="s">
        <v>663</v>
      </c>
      <c r="D150" s="7" t="s">
        <v>267</v>
      </c>
      <c r="E150" s="18">
        <v>42973.742361111108</v>
      </c>
      <c r="F150" s="18" t="s">
        <v>552</v>
      </c>
      <c r="G150" s="17" t="s">
        <v>664</v>
      </c>
      <c r="H150" s="50" t="s">
        <v>665</v>
      </c>
      <c r="I150" s="28">
        <f t="shared" si="5"/>
        <v>42973</v>
      </c>
      <c r="J150" s="60">
        <f ca="1">VLOOKUP(A150,区域分布情况!A$1:R$24,17,FALSE)</f>
        <v>2</v>
      </c>
      <c r="K150" s="60" t="str">
        <f>VLOOKUP(A150,区域分布情况!A$1:S$24,18,FALSE)</f>
        <v>城区</v>
      </c>
      <c r="L150" s="9">
        <f t="shared" si="6"/>
        <v>130</v>
      </c>
    </row>
    <row r="151" spans="1:12" s="9" customFormat="1" ht="30" customHeight="1" x14ac:dyDescent="0.15">
      <c r="A151" s="8" t="s">
        <v>1768</v>
      </c>
      <c r="B151" s="16" t="s">
        <v>666</v>
      </c>
      <c r="C151" s="16" t="s">
        <v>667</v>
      </c>
      <c r="D151" s="7" t="s">
        <v>267</v>
      </c>
      <c r="E151" s="18">
        <v>42973.8</v>
      </c>
      <c r="F151" s="19" t="s">
        <v>2277</v>
      </c>
      <c r="G151" s="17" t="s">
        <v>668</v>
      </c>
      <c r="H151" s="48" t="s">
        <v>669</v>
      </c>
      <c r="I151" s="28">
        <f t="shared" si="5"/>
        <v>42973</v>
      </c>
      <c r="J151" s="60">
        <f ca="1">VLOOKUP(A151,区域分布情况!A$1:R$24,17,FALSE)</f>
        <v>1</v>
      </c>
      <c r="K151" s="60" t="str">
        <f>VLOOKUP(A151,区域分布情况!A$1:S$24,18,FALSE)</f>
        <v>城区</v>
      </c>
      <c r="L151" s="9">
        <f t="shared" si="6"/>
        <v>81</v>
      </c>
    </row>
    <row r="152" spans="1:12" s="9" customFormat="1" ht="30" customHeight="1" x14ac:dyDescent="0.15">
      <c r="A152" s="6" t="s">
        <v>7</v>
      </c>
      <c r="B152" s="16" t="s">
        <v>674</v>
      </c>
      <c r="C152" s="16" t="s">
        <v>675</v>
      </c>
      <c r="D152" s="7" t="s">
        <v>267</v>
      </c>
      <c r="E152" s="18">
        <v>42973.911111111112</v>
      </c>
      <c r="F152" s="18" t="s">
        <v>600</v>
      </c>
      <c r="G152" s="17" t="s">
        <v>676</v>
      </c>
      <c r="H152" s="50" t="s">
        <v>677</v>
      </c>
      <c r="I152" s="28">
        <f t="shared" si="5"/>
        <v>42973</v>
      </c>
      <c r="J152" s="60">
        <f ca="1">VLOOKUP(A152,区域分布情况!A$1:R$24,17,FALSE)</f>
        <v>0</v>
      </c>
      <c r="K152" s="60">
        <f>VLOOKUP(A152,区域分布情况!A$1:S$24,18,FALSE)</f>
        <v>0</v>
      </c>
      <c r="L152" s="9">
        <f t="shared" si="6"/>
        <v>129</v>
      </c>
    </row>
    <row r="153" spans="1:12" s="9" customFormat="1" ht="30" customHeight="1" x14ac:dyDescent="0.15">
      <c r="A153" s="6" t="s">
        <v>7</v>
      </c>
      <c r="B153" s="16" t="s">
        <v>642</v>
      </c>
      <c r="C153" s="16" t="s">
        <v>643</v>
      </c>
      <c r="D153" s="7" t="s">
        <v>267</v>
      </c>
      <c r="E153" s="18">
        <v>42974.55</v>
      </c>
      <c r="F153" s="19" t="s">
        <v>600</v>
      </c>
      <c r="G153" s="17" t="s">
        <v>644</v>
      </c>
      <c r="H153" s="48" t="s">
        <v>645</v>
      </c>
      <c r="I153" s="28">
        <f t="shared" si="5"/>
        <v>42974</v>
      </c>
      <c r="J153" s="60">
        <f ca="1">VLOOKUP(A153,区域分布情况!A$1:R$24,17,FALSE)</f>
        <v>0</v>
      </c>
      <c r="K153" s="60">
        <f>VLOOKUP(A153,区域分布情况!A$1:S$24,18,FALSE)</f>
        <v>0</v>
      </c>
      <c r="L153" s="9">
        <f t="shared" si="6"/>
        <v>107</v>
      </c>
    </row>
    <row r="154" spans="1:12" s="9" customFormat="1" ht="30" customHeight="1" x14ac:dyDescent="0.15">
      <c r="A154" s="15" t="s">
        <v>1759</v>
      </c>
      <c r="B154" s="16" t="s">
        <v>678</v>
      </c>
      <c r="C154" s="16" t="s">
        <v>679</v>
      </c>
      <c r="D154" s="7" t="s">
        <v>267</v>
      </c>
      <c r="E154" s="18">
        <v>42975.102777777778</v>
      </c>
      <c r="F154" s="18" t="s">
        <v>552</v>
      </c>
      <c r="G154" s="17" t="s">
        <v>680</v>
      </c>
      <c r="H154" s="50" t="s">
        <v>681</v>
      </c>
      <c r="I154" s="28">
        <f t="shared" si="5"/>
        <v>42975</v>
      </c>
      <c r="J154" s="60">
        <f ca="1">VLOOKUP(A154,区域分布情况!A$1:R$24,17,FALSE)</f>
        <v>3</v>
      </c>
      <c r="K154" s="60" t="str">
        <f>VLOOKUP(A154,区域分布情况!A$1:S$24,18,FALSE)</f>
        <v>二圈层</v>
      </c>
      <c r="L154" s="9">
        <f t="shared" si="6"/>
        <v>154</v>
      </c>
    </row>
    <row r="155" spans="1:12" s="9" customFormat="1" ht="30" customHeight="1" x14ac:dyDescent="0.15">
      <c r="A155" s="8" t="s">
        <v>1772</v>
      </c>
      <c r="B155" s="16" t="s">
        <v>686</v>
      </c>
      <c r="C155" s="49" t="s">
        <v>317</v>
      </c>
      <c r="D155" s="7" t="s">
        <v>614</v>
      </c>
      <c r="E155" s="18">
        <v>42975.279861111114</v>
      </c>
      <c r="F155" s="19" t="s">
        <v>552</v>
      </c>
      <c r="G155" s="33" t="s">
        <v>687</v>
      </c>
      <c r="H155" s="50" t="s">
        <v>688</v>
      </c>
      <c r="I155" s="28">
        <f t="shared" si="5"/>
        <v>42975</v>
      </c>
      <c r="J155" s="60">
        <f ca="1">VLOOKUP(A155,区域分布情况!A$1:R$24,17,FALSE)</f>
        <v>0</v>
      </c>
      <c r="K155" s="60" t="str">
        <f>VLOOKUP(A155,区域分布情况!A$1:S$24,18,FALSE)</f>
        <v>二圈层</v>
      </c>
      <c r="L155" s="9">
        <f t="shared" si="6"/>
        <v>200</v>
      </c>
    </row>
    <row r="156" spans="1:12" s="9" customFormat="1" ht="30" customHeight="1" x14ac:dyDescent="0.15">
      <c r="A156" s="8" t="s">
        <v>1773</v>
      </c>
      <c r="B156" s="16" t="s">
        <v>697</v>
      </c>
      <c r="C156" s="16" t="s">
        <v>690</v>
      </c>
      <c r="D156" s="7" t="s">
        <v>691</v>
      </c>
      <c r="E156" s="18">
        <v>42975.45208333333</v>
      </c>
      <c r="F156" s="19" t="s">
        <v>552</v>
      </c>
      <c r="G156" s="17" t="s">
        <v>698</v>
      </c>
      <c r="H156" s="50" t="s">
        <v>699</v>
      </c>
      <c r="I156" s="28">
        <f t="shared" si="5"/>
        <v>42975</v>
      </c>
      <c r="J156" s="60">
        <f ca="1">VLOOKUP(A156,区域分布情况!A$1:R$24,17,FALSE)</f>
        <v>2</v>
      </c>
      <c r="K156" s="60" t="str">
        <f>VLOOKUP(A156,区域分布情况!A$1:S$24,18,FALSE)</f>
        <v>二圈层</v>
      </c>
      <c r="L156" s="9">
        <f t="shared" si="6"/>
        <v>344</v>
      </c>
    </row>
    <row r="157" spans="1:12" s="9" customFormat="1" ht="30" customHeight="1" x14ac:dyDescent="0.15">
      <c r="A157" s="15" t="s">
        <v>1774</v>
      </c>
      <c r="B157" s="16" t="s">
        <v>689</v>
      </c>
      <c r="C157" s="16" t="s">
        <v>690</v>
      </c>
      <c r="D157" s="7" t="s">
        <v>691</v>
      </c>
      <c r="E157" s="18">
        <v>42975.457638888889</v>
      </c>
      <c r="F157" s="19" t="s">
        <v>552</v>
      </c>
      <c r="G157" s="17" t="s">
        <v>692</v>
      </c>
      <c r="H157" s="48" t="s">
        <v>693</v>
      </c>
      <c r="I157" s="28">
        <f t="shared" si="5"/>
        <v>42975</v>
      </c>
      <c r="J157" s="60">
        <f ca="1">VLOOKUP(A157,区域分布情况!A$1:R$24,17,FALSE)</f>
        <v>0</v>
      </c>
      <c r="K157" s="60" t="str">
        <f>VLOOKUP(A157,区域分布情况!A$1:S$24,18,FALSE)</f>
        <v>城区</v>
      </c>
      <c r="L157" s="9">
        <f t="shared" si="6"/>
        <v>61</v>
      </c>
    </row>
    <row r="158" spans="1:12" s="9" customFormat="1" ht="30" customHeight="1" x14ac:dyDescent="0.15">
      <c r="A158" s="8" t="s">
        <v>1772</v>
      </c>
      <c r="B158" s="16" t="s">
        <v>694</v>
      </c>
      <c r="C158" s="16" t="s">
        <v>690</v>
      </c>
      <c r="D158" s="7" t="s">
        <v>691</v>
      </c>
      <c r="E158" s="18">
        <v>42975.512499999997</v>
      </c>
      <c r="F158" s="19" t="s">
        <v>552</v>
      </c>
      <c r="G158" s="33" t="s">
        <v>695</v>
      </c>
      <c r="H158" s="50" t="s">
        <v>696</v>
      </c>
      <c r="I158" s="28">
        <f t="shared" si="5"/>
        <v>42975</v>
      </c>
      <c r="J158" s="60">
        <f ca="1">VLOOKUP(A158,区域分布情况!A$1:R$24,17,FALSE)</f>
        <v>0</v>
      </c>
      <c r="K158" s="60" t="str">
        <f>VLOOKUP(A158,区域分布情况!A$1:S$24,18,FALSE)</f>
        <v>二圈层</v>
      </c>
      <c r="L158" s="9">
        <f t="shared" si="6"/>
        <v>164</v>
      </c>
    </row>
    <row r="159" spans="1:12" s="9" customFormat="1" ht="30" customHeight="1" x14ac:dyDescent="0.15">
      <c r="A159" s="6" t="s">
        <v>7</v>
      </c>
      <c r="B159" s="16" t="s">
        <v>682</v>
      </c>
      <c r="C159" s="16" t="s">
        <v>683</v>
      </c>
      <c r="D159" s="7" t="s">
        <v>267</v>
      </c>
      <c r="E159" s="18">
        <v>42975.798611111109</v>
      </c>
      <c r="F159" s="19" t="s">
        <v>600</v>
      </c>
      <c r="G159" s="17" t="s">
        <v>684</v>
      </c>
      <c r="H159" s="48" t="s">
        <v>685</v>
      </c>
      <c r="I159" s="28">
        <f t="shared" si="5"/>
        <v>42975</v>
      </c>
      <c r="J159" s="60">
        <f ca="1">VLOOKUP(A159,区域分布情况!A$1:R$24,17,FALSE)</f>
        <v>0</v>
      </c>
      <c r="K159" s="60">
        <f>VLOOKUP(A159,区域分布情况!A$1:S$24,18,FALSE)</f>
        <v>0</v>
      </c>
      <c r="L159" s="9">
        <f t="shared" si="6"/>
        <v>110</v>
      </c>
    </row>
    <row r="160" spans="1:12" s="9" customFormat="1" ht="30" customHeight="1" x14ac:dyDescent="0.15">
      <c r="A160" s="15" t="s">
        <v>1759</v>
      </c>
      <c r="B160" s="16" t="s">
        <v>700</v>
      </c>
      <c r="C160" s="16" t="s">
        <v>701</v>
      </c>
      <c r="D160" s="7" t="s">
        <v>702</v>
      </c>
      <c r="E160" s="18">
        <v>42976.500694444447</v>
      </c>
      <c r="F160" s="19" t="s">
        <v>2277</v>
      </c>
      <c r="G160" s="17" t="s">
        <v>703</v>
      </c>
      <c r="H160" s="48" t="s">
        <v>704</v>
      </c>
      <c r="I160" s="28">
        <f t="shared" si="5"/>
        <v>42976</v>
      </c>
      <c r="J160" s="60">
        <f ca="1">VLOOKUP(A160,区域分布情况!A$1:R$24,17,FALSE)</f>
        <v>3</v>
      </c>
      <c r="K160" s="60" t="str">
        <f>VLOOKUP(A160,区域分布情况!A$1:S$24,18,FALSE)</f>
        <v>二圈层</v>
      </c>
      <c r="L160" s="9">
        <f t="shared" si="6"/>
        <v>75</v>
      </c>
    </row>
    <row r="161" spans="1:12" s="9" customFormat="1" ht="30" customHeight="1" x14ac:dyDescent="0.15">
      <c r="A161" s="15" t="s">
        <v>1774</v>
      </c>
      <c r="B161" s="16" t="s">
        <v>714</v>
      </c>
      <c r="C161" s="16" t="s">
        <v>317</v>
      </c>
      <c r="D161" s="7" t="s">
        <v>614</v>
      </c>
      <c r="E161" s="18">
        <v>42976.835416666669</v>
      </c>
      <c r="F161" s="19" t="s">
        <v>552</v>
      </c>
      <c r="G161" s="17" t="s">
        <v>715</v>
      </c>
      <c r="H161" s="48" t="s">
        <v>716</v>
      </c>
      <c r="I161" s="28">
        <f t="shared" si="5"/>
        <v>42976</v>
      </c>
      <c r="J161" s="60">
        <f ca="1">VLOOKUP(A161,区域分布情况!A$1:R$24,17,FALSE)</f>
        <v>0</v>
      </c>
      <c r="K161" s="60" t="str">
        <f>VLOOKUP(A161,区域分布情况!A$1:S$24,18,FALSE)</f>
        <v>城区</v>
      </c>
      <c r="L161" s="9">
        <f t="shared" si="6"/>
        <v>498</v>
      </c>
    </row>
    <row r="162" spans="1:12" s="9" customFormat="1" ht="30" customHeight="1" x14ac:dyDescent="0.15">
      <c r="A162" s="8" t="s">
        <v>1770</v>
      </c>
      <c r="B162" s="16" t="s">
        <v>705</v>
      </c>
      <c r="C162" s="16" t="s">
        <v>706</v>
      </c>
      <c r="D162" s="7" t="s">
        <v>707</v>
      </c>
      <c r="E162" s="18">
        <v>42977.019444444442</v>
      </c>
      <c r="F162" s="19" t="s">
        <v>552</v>
      </c>
      <c r="G162" s="17" t="s">
        <v>708</v>
      </c>
      <c r="H162" s="48" t="s">
        <v>709</v>
      </c>
      <c r="I162" s="28">
        <f t="shared" si="5"/>
        <v>42977</v>
      </c>
      <c r="J162" s="60">
        <f ca="1">VLOOKUP(A162,区域分布情况!A$1:R$24,17,FALSE)</f>
        <v>2</v>
      </c>
      <c r="K162" s="60" t="str">
        <f>VLOOKUP(A162,区域分布情况!A$1:S$24,18,FALSE)</f>
        <v>城区</v>
      </c>
      <c r="L162" s="9">
        <f t="shared" si="6"/>
        <v>88</v>
      </c>
    </row>
    <row r="163" spans="1:12" s="9" customFormat="1" ht="30" customHeight="1" x14ac:dyDescent="0.15">
      <c r="A163" s="8" t="s">
        <v>1768</v>
      </c>
      <c r="B163" s="16" t="s">
        <v>741</v>
      </c>
      <c r="C163" s="49" t="s">
        <v>742</v>
      </c>
      <c r="D163" s="7" t="s">
        <v>743</v>
      </c>
      <c r="E163" s="18">
        <v>42977.025694444441</v>
      </c>
      <c r="F163" s="19" t="s">
        <v>328</v>
      </c>
      <c r="G163" s="33" t="s">
        <v>744</v>
      </c>
      <c r="H163" s="50" t="s">
        <v>745</v>
      </c>
      <c r="I163" s="28">
        <f t="shared" si="5"/>
        <v>42977</v>
      </c>
      <c r="J163" s="60">
        <f ca="1">VLOOKUP(A163,区域分布情况!A$1:R$24,17,FALSE)</f>
        <v>1</v>
      </c>
      <c r="K163" s="60" t="str">
        <f>VLOOKUP(A163,区域分布情况!A$1:S$24,18,FALSE)</f>
        <v>城区</v>
      </c>
      <c r="L163" s="9">
        <f t="shared" si="6"/>
        <v>179</v>
      </c>
    </row>
    <row r="164" spans="1:12" s="9" customFormat="1" ht="30" customHeight="1" x14ac:dyDescent="0.15">
      <c r="A164" s="15" t="s">
        <v>1774</v>
      </c>
      <c r="B164" s="16" t="s">
        <v>746</v>
      </c>
      <c r="C164" s="49" t="s">
        <v>742</v>
      </c>
      <c r="D164" s="7" t="s">
        <v>743</v>
      </c>
      <c r="E164" s="18">
        <v>42977.079861111109</v>
      </c>
      <c r="F164" s="19" t="s">
        <v>552</v>
      </c>
      <c r="G164" s="17" t="s">
        <v>747</v>
      </c>
      <c r="H164" s="50" t="s">
        <v>748</v>
      </c>
      <c r="I164" s="28">
        <f t="shared" si="5"/>
        <v>42977</v>
      </c>
      <c r="J164" s="60">
        <f ca="1">VLOOKUP(A164,区域分布情况!A$1:R$24,17,FALSE)</f>
        <v>0</v>
      </c>
      <c r="K164" s="60" t="str">
        <f>VLOOKUP(A164,区域分布情况!A$1:S$24,18,FALSE)</f>
        <v>城区</v>
      </c>
      <c r="L164" s="9">
        <f t="shared" si="6"/>
        <v>119</v>
      </c>
    </row>
    <row r="165" spans="1:12" s="9" customFormat="1" ht="30" customHeight="1" x14ac:dyDescent="0.15">
      <c r="A165" s="8" t="s">
        <v>1769</v>
      </c>
      <c r="B165" s="16" t="s">
        <v>734</v>
      </c>
      <c r="C165" s="49" t="s">
        <v>317</v>
      </c>
      <c r="D165" s="7" t="s">
        <v>614</v>
      </c>
      <c r="E165" s="18">
        <v>42977.352083333331</v>
      </c>
      <c r="F165" s="19" t="s">
        <v>570</v>
      </c>
      <c r="G165" s="17" t="s">
        <v>735</v>
      </c>
      <c r="H165" s="48" t="s">
        <v>736</v>
      </c>
      <c r="I165" s="28">
        <f t="shared" si="5"/>
        <v>42977</v>
      </c>
      <c r="J165" s="60">
        <f ca="1">VLOOKUP(A165,区域分布情况!A$1:R$24,17,FALSE)</f>
        <v>0</v>
      </c>
      <c r="K165" s="60" t="str">
        <f>VLOOKUP(A165,区域分布情况!A$1:S$24,18,FALSE)</f>
        <v>二圈层</v>
      </c>
      <c r="L165" s="9">
        <f t="shared" si="6"/>
        <v>166</v>
      </c>
    </row>
    <row r="166" spans="1:12" s="9" customFormat="1" ht="30" customHeight="1" x14ac:dyDescent="0.15">
      <c r="A166" s="15" t="s">
        <v>1774</v>
      </c>
      <c r="B166" s="16" t="s">
        <v>710</v>
      </c>
      <c r="C166" s="49" t="s">
        <v>711</v>
      </c>
      <c r="D166" s="7" t="s">
        <v>267</v>
      </c>
      <c r="E166" s="18">
        <v>42977.379166666666</v>
      </c>
      <c r="F166" s="19" t="s">
        <v>600</v>
      </c>
      <c r="G166" s="33" t="s">
        <v>712</v>
      </c>
      <c r="H166" s="50" t="s">
        <v>713</v>
      </c>
      <c r="I166" s="28">
        <f t="shared" si="5"/>
        <v>42977</v>
      </c>
      <c r="J166" s="60">
        <f ca="1">VLOOKUP(A166,区域分布情况!A$1:R$24,17,FALSE)</f>
        <v>0</v>
      </c>
      <c r="K166" s="60" t="str">
        <f>VLOOKUP(A166,区域分布情况!A$1:S$24,18,FALSE)</f>
        <v>城区</v>
      </c>
      <c r="L166" s="9">
        <f t="shared" si="6"/>
        <v>140</v>
      </c>
    </row>
    <row r="167" spans="1:12" s="9" customFormat="1" ht="30" customHeight="1" x14ac:dyDescent="0.15">
      <c r="A167" s="8" t="s">
        <v>1769</v>
      </c>
      <c r="B167" s="16" t="s">
        <v>752</v>
      </c>
      <c r="C167" s="49" t="s">
        <v>742</v>
      </c>
      <c r="D167" s="7" t="s">
        <v>743</v>
      </c>
      <c r="E167" s="18">
        <v>42977.427777777775</v>
      </c>
      <c r="F167" s="19" t="s">
        <v>570</v>
      </c>
      <c r="G167" s="33" t="s">
        <v>753</v>
      </c>
      <c r="H167" s="48" t="s">
        <v>754</v>
      </c>
      <c r="I167" s="28">
        <f t="shared" si="5"/>
        <v>42977</v>
      </c>
      <c r="J167" s="60">
        <f ca="1">VLOOKUP(A167,区域分布情况!A$1:R$24,17,FALSE)</f>
        <v>0</v>
      </c>
      <c r="K167" s="60" t="str">
        <f>VLOOKUP(A167,区域分布情况!A$1:S$24,18,FALSE)</f>
        <v>二圈层</v>
      </c>
      <c r="L167" s="9">
        <f t="shared" si="6"/>
        <v>342</v>
      </c>
    </row>
    <row r="168" spans="1:12" s="9" customFormat="1" ht="30" customHeight="1" x14ac:dyDescent="0.15">
      <c r="A168" s="8" t="s">
        <v>1771</v>
      </c>
      <c r="B168" s="16" t="s">
        <v>749</v>
      </c>
      <c r="C168" s="49" t="s">
        <v>742</v>
      </c>
      <c r="D168" s="7" t="s">
        <v>743</v>
      </c>
      <c r="E168" s="18">
        <v>42977.479166666664</v>
      </c>
      <c r="F168" s="19" t="s">
        <v>328</v>
      </c>
      <c r="G168" s="17" t="s">
        <v>750</v>
      </c>
      <c r="H168" s="48" t="s">
        <v>751</v>
      </c>
      <c r="I168" s="28">
        <f t="shared" si="5"/>
        <v>42977</v>
      </c>
      <c r="J168" s="60">
        <f ca="1">VLOOKUP(A168,区域分布情况!A$1:R$24,17,FALSE)</f>
        <v>0</v>
      </c>
      <c r="K168" s="60" t="str">
        <f>VLOOKUP(A168,区域分布情况!A$1:S$24,18,FALSE)</f>
        <v>二圈层</v>
      </c>
      <c r="L168" s="9">
        <f t="shared" si="6"/>
        <v>389</v>
      </c>
    </row>
    <row r="169" spans="1:12" s="9" customFormat="1" ht="30" customHeight="1" x14ac:dyDescent="0.15">
      <c r="A169" s="6" t="s">
        <v>257</v>
      </c>
      <c r="B169" s="16" t="s">
        <v>717</v>
      </c>
      <c r="C169" s="49" t="s">
        <v>718</v>
      </c>
      <c r="D169" s="7" t="s">
        <v>267</v>
      </c>
      <c r="E169" s="18">
        <v>42977.551388888889</v>
      </c>
      <c r="F169" s="19" t="s">
        <v>328</v>
      </c>
      <c r="G169" s="33" t="s">
        <v>719</v>
      </c>
      <c r="H169" s="50" t="s">
        <v>720</v>
      </c>
      <c r="I169" s="28">
        <f t="shared" si="5"/>
        <v>42977</v>
      </c>
      <c r="J169" s="60">
        <f ca="1">VLOOKUP(A169,区域分布情况!A$1:R$24,17,FALSE)</f>
        <v>0</v>
      </c>
      <c r="K169" s="60" t="str">
        <f>VLOOKUP(A169,区域分布情况!A$1:S$24,18,FALSE)</f>
        <v>三圈层</v>
      </c>
      <c r="L169" s="9">
        <f t="shared" si="6"/>
        <v>43</v>
      </c>
    </row>
    <row r="170" spans="1:12" s="9" customFormat="1" ht="30" customHeight="1" x14ac:dyDescent="0.15">
      <c r="A170" s="8" t="s">
        <v>1768</v>
      </c>
      <c r="B170" s="16" t="s">
        <v>726</v>
      </c>
      <c r="C170" s="49" t="s">
        <v>727</v>
      </c>
      <c r="D170" s="7" t="s">
        <v>267</v>
      </c>
      <c r="E170" s="18">
        <v>42977.705555555556</v>
      </c>
      <c r="F170" s="19" t="s">
        <v>570</v>
      </c>
      <c r="G170" s="33" t="s">
        <v>728</v>
      </c>
      <c r="H170" s="50" t="s">
        <v>729</v>
      </c>
      <c r="I170" s="28">
        <f t="shared" si="5"/>
        <v>42977</v>
      </c>
      <c r="J170" s="60">
        <f ca="1">VLOOKUP(A170,区域分布情况!A$1:R$24,17,FALSE)</f>
        <v>1</v>
      </c>
      <c r="K170" s="60" t="str">
        <f>VLOOKUP(A170,区域分布情况!A$1:S$24,18,FALSE)</f>
        <v>城区</v>
      </c>
      <c r="L170" s="9">
        <f t="shared" si="6"/>
        <v>47</v>
      </c>
    </row>
    <row r="171" spans="1:12" s="9" customFormat="1" ht="30" customHeight="1" x14ac:dyDescent="0.15">
      <c r="A171" s="8" t="s">
        <v>1772</v>
      </c>
      <c r="B171" s="16" t="s">
        <v>730</v>
      </c>
      <c r="C171" s="49" t="s">
        <v>731</v>
      </c>
      <c r="D171" s="7" t="s">
        <v>267</v>
      </c>
      <c r="E171" s="18">
        <v>42977.907638888886</v>
      </c>
      <c r="F171" s="19" t="s">
        <v>570</v>
      </c>
      <c r="G171" s="17" t="s">
        <v>732</v>
      </c>
      <c r="H171" s="50" t="s">
        <v>733</v>
      </c>
      <c r="I171" s="28">
        <f t="shared" si="5"/>
        <v>42977</v>
      </c>
      <c r="J171" s="60">
        <f ca="1">VLOOKUP(A171,区域分布情况!A$1:R$24,17,FALSE)</f>
        <v>0</v>
      </c>
      <c r="K171" s="60" t="str">
        <f>VLOOKUP(A171,区域分布情况!A$1:S$24,18,FALSE)</f>
        <v>二圈层</v>
      </c>
      <c r="L171" s="9">
        <f t="shared" si="6"/>
        <v>30</v>
      </c>
    </row>
    <row r="172" spans="1:12" s="9" customFormat="1" ht="30" customHeight="1" x14ac:dyDescent="0.15">
      <c r="A172" s="8" t="s">
        <v>1767</v>
      </c>
      <c r="B172" s="16" t="s">
        <v>721</v>
      </c>
      <c r="C172" s="16" t="s">
        <v>722</v>
      </c>
      <c r="D172" s="7" t="s">
        <v>723</v>
      </c>
      <c r="E172" s="18">
        <v>42977.964583333334</v>
      </c>
      <c r="F172" s="19" t="s">
        <v>552</v>
      </c>
      <c r="G172" s="17" t="s">
        <v>724</v>
      </c>
      <c r="H172" s="48" t="s">
        <v>725</v>
      </c>
      <c r="I172" s="28">
        <f t="shared" si="5"/>
        <v>42977</v>
      </c>
      <c r="J172" s="60">
        <f ca="1">VLOOKUP(A172,区域分布情况!A$1:R$24,17,FALSE)</f>
        <v>2</v>
      </c>
      <c r="K172" s="60" t="str">
        <f>VLOOKUP(A172,区域分布情况!A$1:S$24,18,FALSE)</f>
        <v>城区</v>
      </c>
      <c r="L172" s="9">
        <f t="shared" si="6"/>
        <v>137</v>
      </c>
    </row>
    <row r="173" spans="1:12" s="9" customFormat="1" ht="30" customHeight="1" x14ac:dyDescent="0.15">
      <c r="A173" s="8" t="s">
        <v>1765</v>
      </c>
      <c r="B173" s="16" t="s">
        <v>737</v>
      </c>
      <c r="C173" s="16" t="s">
        <v>738</v>
      </c>
      <c r="D173" s="7" t="s">
        <v>723</v>
      </c>
      <c r="E173" s="18">
        <v>42978.455555555556</v>
      </c>
      <c r="F173" s="19" t="s">
        <v>552</v>
      </c>
      <c r="G173" s="17" t="s">
        <v>739</v>
      </c>
      <c r="H173" s="48" t="s">
        <v>740</v>
      </c>
      <c r="I173" s="28">
        <f t="shared" si="5"/>
        <v>42978</v>
      </c>
      <c r="J173" s="60">
        <f ca="1">VLOOKUP(A173,区域分布情况!A$1:R$24,17,FALSE)</f>
        <v>1</v>
      </c>
      <c r="K173" s="60" t="str">
        <f>VLOOKUP(A173,区域分布情况!A$1:S$24,18,FALSE)</f>
        <v>城区</v>
      </c>
      <c r="L173" s="9">
        <f t="shared" si="6"/>
        <v>77</v>
      </c>
    </row>
    <row r="174" spans="1:12" s="9" customFormat="1" ht="30" customHeight="1" x14ac:dyDescent="0.15">
      <c r="A174" s="8" t="s">
        <v>1770</v>
      </c>
      <c r="B174" s="16" t="s">
        <v>782</v>
      </c>
      <c r="C174" s="49" t="s">
        <v>317</v>
      </c>
      <c r="D174" s="7" t="s">
        <v>614</v>
      </c>
      <c r="E174" s="18">
        <v>42978.46597222222</v>
      </c>
      <c r="F174" s="19" t="s">
        <v>552</v>
      </c>
      <c r="G174" s="17" t="s">
        <v>783</v>
      </c>
      <c r="H174" s="48" t="s">
        <v>784</v>
      </c>
      <c r="I174" s="28">
        <f t="shared" si="5"/>
        <v>42978</v>
      </c>
      <c r="J174" s="60">
        <f ca="1">VLOOKUP(A174,区域分布情况!A$1:R$24,17,FALSE)</f>
        <v>2</v>
      </c>
      <c r="K174" s="60" t="str">
        <f>VLOOKUP(A174,区域分布情况!A$1:S$24,18,FALSE)</f>
        <v>城区</v>
      </c>
      <c r="L174" s="9">
        <f t="shared" si="6"/>
        <v>143</v>
      </c>
    </row>
    <row r="175" spans="1:12" s="9" customFormat="1" ht="30" customHeight="1" x14ac:dyDescent="0.15">
      <c r="A175" s="8" t="s">
        <v>1773</v>
      </c>
      <c r="B175" s="16" t="s">
        <v>779</v>
      </c>
      <c r="C175" s="49" t="s">
        <v>317</v>
      </c>
      <c r="D175" s="7" t="s">
        <v>614</v>
      </c>
      <c r="E175" s="18">
        <v>42978.680555555555</v>
      </c>
      <c r="F175" s="19" t="s">
        <v>552</v>
      </c>
      <c r="G175" s="17" t="s">
        <v>780</v>
      </c>
      <c r="H175" s="50" t="s">
        <v>781</v>
      </c>
      <c r="I175" s="28">
        <f t="shared" si="5"/>
        <v>42978</v>
      </c>
      <c r="J175" s="60">
        <f ca="1">VLOOKUP(A175,区域分布情况!A$1:R$24,17,FALSE)</f>
        <v>2</v>
      </c>
      <c r="K175" s="60" t="str">
        <f>VLOOKUP(A175,区域分布情况!A$1:S$24,18,FALSE)</f>
        <v>二圈层</v>
      </c>
      <c r="L175" s="9">
        <f t="shared" si="6"/>
        <v>265</v>
      </c>
    </row>
    <row r="176" spans="1:12" s="9" customFormat="1" ht="30" customHeight="1" x14ac:dyDescent="0.15">
      <c r="A176" s="8" t="s">
        <v>1769</v>
      </c>
      <c r="B176" s="16" t="s">
        <v>755</v>
      </c>
      <c r="C176" s="16" t="s">
        <v>756</v>
      </c>
      <c r="D176" s="7" t="s">
        <v>267</v>
      </c>
      <c r="E176" s="18">
        <v>42978.694444444445</v>
      </c>
      <c r="F176" s="19" t="s">
        <v>613</v>
      </c>
      <c r="G176" s="17" t="s">
        <v>757</v>
      </c>
      <c r="H176" s="48" t="s">
        <v>758</v>
      </c>
      <c r="I176" s="28">
        <f t="shared" si="5"/>
        <v>42978</v>
      </c>
      <c r="J176" s="60">
        <f ca="1">VLOOKUP(A176,区域分布情况!A$1:R$24,17,FALSE)</f>
        <v>0</v>
      </c>
      <c r="K176" s="60" t="str">
        <f>VLOOKUP(A176,区域分布情况!A$1:S$24,18,FALSE)</f>
        <v>二圈层</v>
      </c>
      <c r="L176" s="9">
        <f t="shared" si="6"/>
        <v>44</v>
      </c>
    </row>
    <row r="177" spans="1:12" s="9" customFormat="1" ht="30" customHeight="1" x14ac:dyDescent="0.15">
      <c r="A177" s="8" t="s">
        <v>1773</v>
      </c>
      <c r="B177" s="16" t="s">
        <v>776</v>
      </c>
      <c r="C177" s="49" t="s">
        <v>317</v>
      </c>
      <c r="D177" s="7" t="s">
        <v>614</v>
      </c>
      <c r="E177" s="18">
        <v>42978.771527777775</v>
      </c>
      <c r="F177" s="19" t="s">
        <v>570</v>
      </c>
      <c r="G177" s="33" t="s">
        <v>777</v>
      </c>
      <c r="H177" s="50" t="s">
        <v>778</v>
      </c>
      <c r="I177" s="28">
        <f t="shared" si="5"/>
        <v>42978</v>
      </c>
      <c r="J177" s="60">
        <f ca="1">VLOOKUP(A177,区域分布情况!A$1:R$24,17,FALSE)</f>
        <v>2</v>
      </c>
      <c r="K177" s="60" t="str">
        <f>VLOOKUP(A177,区域分布情况!A$1:S$24,18,FALSE)</f>
        <v>二圈层</v>
      </c>
      <c r="L177" s="9">
        <f t="shared" si="6"/>
        <v>40</v>
      </c>
    </row>
    <row r="178" spans="1:12" s="9" customFormat="1" ht="30" customHeight="1" x14ac:dyDescent="0.15">
      <c r="A178" s="6" t="s">
        <v>77</v>
      </c>
      <c r="B178" s="16" t="s">
        <v>763</v>
      </c>
      <c r="C178" s="49" t="s">
        <v>764</v>
      </c>
      <c r="D178" s="7" t="s">
        <v>267</v>
      </c>
      <c r="E178" s="18">
        <v>42978.961805555555</v>
      </c>
      <c r="F178" s="19" t="s">
        <v>613</v>
      </c>
      <c r="G178" s="17" t="s">
        <v>765</v>
      </c>
      <c r="H178" s="50" t="s">
        <v>766</v>
      </c>
      <c r="I178" s="28">
        <f t="shared" si="5"/>
        <v>42978</v>
      </c>
      <c r="J178" s="60">
        <f ca="1">VLOOKUP(A178,区域分布情况!A$1:R$24,17,FALSE)</f>
        <v>0</v>
      </c>
      <c r="K178" s="60" t="str">
        <f>VLOOKUP(A178,区域分布情况!A$1:S$24,18,FALSE)</f>
        <v>三圈层</v>
      </c>
      <c r="L178" s="9">
        <f t="shared" si="6"/>
        <v>76</v>
      </c>
    </row>
    <row r="179" spans="1:12" s="9" customFormat="1" ht="30" customHeight="1" x14ac:dyDescent="0.15">
      <c r="A179" s="8" t="s">
        <v>1767</v>
      </c>
      <c r="B179" s="16" t="s">
        <v>767</v>
      </c>
      <c r="C179" s="49" t="s">
        <v>768</v>
      </c>
      <c r="D179" s="7" t="s">
        <v>297</v>
      </c>
      <c r="E179" s="18">
        <v>42979.02847222222</v>
      </c>
      <c r="F179" s="19" t="s">
        <v>552</v>
      </c>
      <c r="G179" s="17" t="s">
        <v>769</v>
      </c>
      <c r="H179" s="48" t="s">
        <v>770</v>
      </c>
      <c r="I179" s="28">
        <f t="shared" si="5"/>
        <v>42979</v>
      </c>
      <c r="J179" s="60">
        <f ca="1">VLOOKUP(A179,区域分布情况!A$1:R$24,17,FALSE)</f>
        <v>2</v>
      </c>
      <c r="K179" s="60" t="str">
        <f>VLOOKUP(A179,区域分布情况!A$1:S$24,18,FALSE)</f>
        <v>城区</v>
      </c>
      <c r="L179" s="9">
        <f t="shared" si="6"/>
        <v>68</v>
      </c>
    </row>
    <row r="180" spans="1:12" s="9" customFormat="1" ht="30" customHeight="1" x14ac:dyDescent="0.15">
      <c r="A180" s="8" t="s">
        <v>1773</v>
      </c>
      <c r="B180" s="16" t="s">
        <v>759</v>
      </c>
      <c r="C180" s="49" t="s">
        <v>760</v>
      </c>
      <c r="D180" s="7" t="s">
        <v>267</v>
      </c>
      <c r="E180" s="18">
        <v>42979.276388888888</v>
      </c>
      <c r="F180" s="19" t="s">
        <v>552</v>
      </c>
      <c r="G180" s="33" t="s">
        <v>761</v>
      </c>
      <c r="H180" s="50" t="s">
        <v>762</v>
      </c>
      <c r="I180" s="28">
        <f t="shared" si="5"/>
        <v>42979</v>
      </c>
      <c r="J180" s="60">
        <f ca="1">VLOOKUP(A180,区域分布情况!A$1:R$24,17,FALSE)</f>
        <v>2</v>
      </c>
      <c r="K180" s="60" t="str">
        <f>VLOOKUP(A180,区域分布情况!A$1:S$24,18,FALSE)</f>
        <v>二圈层</v>
      </c>
      <c r="L180" s="9">
        <f t="shared" si="6"/>
        <v>132</v>
      </c>
    </row>
    <row r="181" spans="1:12" s="9" customFormat="1" ht="30" customHeight="1" x14ac:dyDescent="0.15">
      <c r="A181" s="8" t="s">
        <v>1769</v>
      </c>
      <c r="B181" s="16" t="s">
        <v>771</v>
      </c>
      <c r="C181" s="16" t="s">
        <v>772</v>
      </c>
      <c r="D181" s="7" t="s">
        <v>773</v>
      </c>
      <c r="E181" s="18">
        <v>42979.477083333331</v>
      </c>
      <c r="F181" s="19" t="s">
        <v>600</v>
      </c>
      <c r="G181" s="17" t="s">
        <v>774</v>
      </c>
      <c r="H181" s="48" t="s">
        <v>775</v>
      </c>
      <c r="I181" s="28">
        <f t="shared" si="5"/>
        <v>42979</v>
      </c>
      <c r="J181" s="60">
        <f ca="1">VLOOKUP(A181,区域分布情况!A$1:R$24,17,FALSE)</f>
        <v>0</v>
      </c>
      <c r="K181" s="60" t="str">
        <f>VLOOKUP(A181,区域分布情况!A$1:S$24,18,FALSE)</f>
        <v>二圈层</v>
      </c>
      <c r="L181" s="9">
        <f t="shared" si="6"/>
        <v>82</v>
      </c>
    </row>
    <row r="182" spans="1:12" s="9" customFormat="1" ht="30" customHeight="1" x14ac:dyDescent="0.15">
      <c r="A182" s="8" t="s">
        <v>1770</v>
      </c>
      <c r="B182" s="16" t="s">
        <v>810</v>
      </c>
      <c r="C182" s="16" t="s">
        <v>317</v>
      </c>
      <c r="D182" s="7" t="s">
        <v>614</v>
      </c>
      <c r="E182" s="19">
        <v>42979.701388888891</v>
      </c>
      <c r="F182" s="19" t="s">
        <v>811</v>
      </c>
      <c r="G182" s="17" t="s">
        <v>812</v>
      </c>
      <c r="H182" s="50" t="s">
        <v>813</v>
      </c>
      <c r="I182" s="28">
        <f t="shared" si="5"/>
        <v>42979</v>
      </c>
      <c r="J182" s="60">
        <f ca="1">VLOOKUP(A182,区域分布情况!A$1:R$24,17,FALSE)</f>
        <v>2</v>
      </c>
      <c r="K182" s="60" t="str">
        <f>VLOOKUP(A182,区域分布情况!A$1:S$24,18,FALSE)</f>
        <v>城区</v>
      </c>
      <c r="L182" s="9">
        <f t="shared" si="6"/>
        <v>165</v>
      </c>
    </row>
    <row r="183" spans="1:12" s="9" customFormat="1" ht="30" customHeight="1" x14ac:dyDescent="0.15">
      <c r="A183" s="8" t="s">
        <v>1769</v>
      </c>
      <c r="B183" s="16" t="s">
        <v>830</v>
      </c>
      <c r="C183" s="16" t="s">
        <v>317</v>
      </c>
      <c r="D183" s="7" t="s">
        <v>614</v>
      </c>
      <c r="E183" s="18">
        <v>42980.006249999999</v>
      </c>
      <c r="F183" s="18" t="s">
        <v>552</v>
      </c>
      <c r="G183" s="17" t="s">
        <v>831</v>
      </c>
      <c r="H183" s="50" t="s">
        <v>832</v>
      </c>
      <c r="I183" s="28">
        <f t="shared" si="5"/>
        <v>42980</v>
      </c>
      <c r="J183" s="60">
        <f ca="1">VLOOKUP(A183,区域分布情况!A$1:R$24,17,FALSE)</f>
        <v>0</v>
      </c>
      <c r="K183" s="60" t="str">
        <f>VLOOKUP(A183,区域分布情况!A$1:S$24,18,FALSE)</f>
        <v>二圈层</v>
      </c>
      <c r="L183" s="9">
        <f t="shared" si="6"/>
        <v>259</v>
      </c>
    </row>
    <row r="184" spans="1:12" s="9" customFormat="1" ht="30" customHeight="1" x14ac:dyDescent="0.15">
      <c r="A184" s="15" t="s">
        <v>1774</v>
      </c>
      <c r="B184" s="16" t="s">
        <v>814</v>
      </c>
      <c r="C184" s="16" t="s">
        <v>317</v>
      </c>
      <c r="D184" s="7" t="s">
        <v>614</v>
      </c>
      <c r="E184" s="19">
        <v>42980.372916666667</v>
      </c>
      <c r="F184" s="19" t="s">
        <v>552</v>
      </c>
      <c r="G184" s="17" t="s">
        <v>815</v>
      </c>
      <c r="H184" s="48" t="s">
        <v>816</v>
      </c>
      <c r="I184" s="28">
        <f t="shared" si="5"/>
        <v>42980</v>
      </c>
      <c r="J184" s="60">
        <f ca="1">VLOOKUP(A184,区域分布情况!A$1:R$24,17,FALSE)</f>
        <v>0</v>
      </c>
      <c r="K184" s="60" t="str">
        <f>VLOOKUP(A184,区域分布情况!A$1:S$24,18,FALSE)</f>
        <v>城区</v>
      </c>
      <c r="L184" s="9">
        <f t="shared" si="6"/>
        <v>151</v>
      </c>
    </row>
    <row r="185" spans="1:12" s="9" customFormat="1" ht="30" customHeight="1" x14ac:dyDescent="0.15">
      <c r="A185" s="6" t="s">
        <v>253</v>
      </c>
      <c r="B185" s="16" t="s">
        <v>821</v>
      </c>
      <c r="C185" s="16" t="s">
        <v>317</v>
      </c>
      <c r="D185" s="7" t="s">
        <v>614</v>
      </c>
      <c r="E185" s="19">
        <v>42980.463194444441</v>
      </c>
      <c r="F185" s="18" t="s">
        <v>552</v>
      </c>
      <c r="G185" s="17" t="s">
        <v>822</v>
      </c>
      <c r="H185" s="50" t="s">
        <v>823</v>
      </c>
      <c r="I185" s="28">
        <f t="shared" si="5"/>
        <v>42980</v>
      </c>
      <c r="J185" s="60">
        <f ca="1">VLOOKUP(A185,区域分布情况!A$1:R$24,17,FALSE)</f>
        <v>0</v>
      </c>
      <c r="K185" s="60" t="str">
        <f>VLOOKUP(A185,区域分布情况!A$1:S$24,18,FALSE)</f>
        <v>三圈层</v>
      </c>
      <c r="L185" s="9">
        <f t="shared" si="6"/>
        <v>141</v>
      </c>
    </row>
    <row r="186" spans="1:12" s="9" customFormat="1" ht="30" customHeight="1" x14ac:dyDescent="0.15">
      <c r="A186" s="6" t="s">
        <v>77</v>
      </c>
      <c r="B186" s="16" t="s">
        <v>792</v>
      </c>
      <c r="C186" s="49" t="s">
        <v>586</v>
      </c>
      <c r="D186" s="7" t="s">
        <v>267</v>
      </c>
      <c r="E186" s="18">
        <v>42980.582638888889</v>
      </c>
      <c r="F186" s="19" t="s">
        <v>570</v>
      </c>
      <c r="G186" s="17" t="s">
        <v>793</v>
      </c>
      <c r="H186" s="50" t="s">
        <v>794</v>
      </c>
      <c r="I186" s="28">
        <f t="shared" si="5"/>
        <v>42980</v>
      </c>
      <c r="J186" s="60">
        <f ca="1">VLOOKUP(A186,区域分布情况!A$1:R$24,17,FALSE)</f>
        <v>0</v>
      </c>
      <c r="K186" s="60" t="str">
        <f>VLOOKUP(A186,区域分布情况!A$1:S$24,18,FALSE)</f>
        <v>三圈层</v>
      </c>
      <c r="L186" s="9">
        <f t="shared" si="6"/>
        <v>108</v>
      </c>
    </row>
    <row r="187" spans="1:12" s="9" customFormat="1" ht="30" customHeight="1" x14ac:dyDescent="0.15">
      <c r="A187" s="8" t="s">
        <v>1767</v>
      </c>
      <c r="B187" s="16" t="s">
        <v>817</v>
      </c>
      <c r="C187" s="16" t="s">
        <v>317</v>
      </c>
      <c r="D187" s="7" t="s">
        <v>614</v>
      </c>
      <c r="E187" s="19">
        <v>42980.614583333336</v>
      </c>
      <c r="F187" s="19" t="s">
        <v>818</v>
      </c>
      <c r="G187" s="33" t="s">
        <v>819</v>
      </c>
      <c r="H187" s="48" t="s">
        <v>820</v>
      </c>
      <c r="I187" s="28">
        <f t="shared" si="5"/>
        <v>42980</v>
      </c>
      <c r="J187" s="60">
        <f ca="1">VLOOKUP(A187,区域分布情况!A$1:R$24,17,FALSE)</f>
        <v>2</v>
      </c>
      <c r="K187" s="60" t="str">
        <f>VLOOKUP(A187,区域分布情况!A$1:S$24,18,FALSE)</f>
        <v>城区</v>
      </c>
      <c r="L187" s="9">
        <f t="shared" si="6"/>
        <v>69</v>
      </c>
    </row>
    <row r="188" spans="1:12" s="9" customFormat="1" ht="30" customHeight="1" x14ac:dyDescent="0.15">
      <c r="A188" s="8" t="s">
        <v>1771</v>
      </c>
      <c r="B188" s="16" t="s">
        <v>788</v>
      </c>
      <c r="C188" s="49" t="s">
        <v>317</v>
      </c>
      <c r="D188" s="7" t="s">
        <v>789</v>
      </c>
      <c r="E188" s="18">
        <v>42980.636435185188</v>
      </c>
      <c r="F188" s="19" t="s">
        <v>552</v>
      </c>
      <c r="G188" s="33" t="s">
        <v>790</v>
      </c>
      <c r="H188" s="50" t="s">
        <v>791</v>
      </c>
      <c r="I188" s="28">
        <f t="shared" si="5"/>
        <v>42980</v>
      </c>
      <c r="J188" s="60">
        <f ca="1">VLOOKUP(A188,区域分布情况!A$1:R$24,17,FALSE)</f>
        <v>0</v>
      </c>
      <c r="K188" s="60" t="str">
        <f>VLOOKUP(A188,区域分布情况!A$1:S$24,18,FALSE)</f>
        <v>二圈层</v>
      </c>
      <c r="L188" s="9">
        <f t="shared" si="6"/>
        <v>39</v>
      </c>
    </row>
    <row r="189" spans="1:12" s="9" customFormat="1" ht="30" customHeight="1" x14ac:dyDescent="0.15">
      <c r="A189" s="8" t="s">
        <v>1765</v>
      </c>
      <c r="B189" s="16" t="s">
        <v>807</v>
      </c>
      <c r="C189" s="16" t="s">
        <v>317</v>
      </c>
      <c r="D189" s="7" t="s">
        <v>614</v>
      </c>
      <c r="E189" s="18">
        <v>42980.6875</v>
      </c>
      <c r="F189" s="19" t="s">
        <v>552</v>
      </c>
      <c r="G189" s="33" t="s">
        <v>808</v>
      </c>
      <c r="H189" s="50" t="s">
        <v>809</v>
      </c>
      <c r="I189" s="28">
        <f t="shared" si="5"/>
        <v>42980</v>
      </c>
      <c r="J189" s="60">
        <f ca="1">VLOOKUP(A189,区域分布情况!A$1:R$24,17,FALSE)</f>
        <v>1</v>
      </c>
      <c r="K189" s="60" t="str">
        <f>VLOOKUP(A189,区域分布情况!A$1:S$24,18,FALSE)</f>
        <v>城区</v>
      </c>
      <c r="L189" s="9">
        <f t="shared" si="6"/>
        <v>223</v>
      </c>
    </row>
    <row r="190" spans="1:12" s="9" customFormat="1" ht="30" customHeight="1" x14ac:dyDescent="0.15">
      <c r="A190" s="15" t="s">
        <v>1759</v>
      </c>
      <c r="B190" s="16" t="s">
        <v>824</v>
      </c>
      <c r="C190" s="16" t="s">
        <v>317</v>
      </c>
      <c r="D190" s="7" t="s">
        <v>614</v>
      </c>
      <c r="E190" s="19">
        <v>42980.803472222222</v>
      </c>
      <c r="F190" s="18" t="s">
        <v>552</v>
      </c>
      <c r="G190" s="17" t="s">
        <v>825</v>
      </c>
      <c r="H190" s="50" t="s">
        <v>826</v>
      </c>
      <c r="I190" s="28">
        <f t="shared" si="5"/>
        <v>42980</v>
      </c>
      <c r="J190" s="60">
        <f ca="1">VLOOKUP(A190,区域分布情况!A$1:R$24,17,FALSE)</f>
        <v>3</v>
      </c>
      <c r="K190" s="60" t="str">
        <f>VLOOKUP(A190,区域分布情况!A$1:S$24,18,FALSE)</f>
        <v>二圈层</v>
      </c>
      <c r="L190" s="9">
        <f t="shared" si="6"/>
        <v>107</v>
      </c>
    </row>
    <row r="191" spans="1:12" s="9" customFormat="1" ht="30" customHeight="1" x14ac:dyDescent="0.15">
      <c r="A191" s="8" t="s">
        <v>1765</v>
      </c>
      <c r="B191" s="16" t="s">
        <v>804</v>
      </c>
      <c r="C191" s="16" t="s">
        <v>317</v>
      </c>
      <c r="D191" s="7" t="s">
        <v>614</v>
      </c>
      <c r="E191" s="18">
        <v>42980.90902777778</v>
      </c>
      <c r="F191" s="19" t="s">
        <v>583</v>
      </c>
      <c r="G191" s="17" t="s">
        <v>805</v>
      </c>
      <c r="H191" s="48" t="s">
        <v>806</v>
      </c>
      <c r="I191" s="28">
        <f t="shared" si="5"/>
        <v>42980</v>
      </c>
      <c r="J191" s="60">
        <f ca="1">VLOOKUP(A191,区域分布情况!A$1:R$24,17,FALSE)</f>
        <v>1</v>
      </c>
      <c r="K191" s="60" t="str">
        <f>VLOOKUP(A191,区域分布情况!A$1:S$24,18,FALSE)</f>
        <v>城区</v>
      </c>
      <c r="L191" s="9">
        <f t="shared" si="6"/>
        <v>280</v>
      </c>
    </row>
    <row r="192" spans="1:12" s="9" customFormat="1" ht="30" customHeight="1" x14ac:dyDescent="0.15">
      <c r="A192" s="6" t="s">
        <v>7</v>
      </c>
      <c r="B192" s="16" t="s">
        <v>785</v>
      </c>
      <c r="C192" s="16" t="s">
        <v>326</v>
      </c>
      <c r="D192" s="7" t="s">
        <v>267</v>
      </c>
      <c r="E192" s="18">
        <v>42981.042361111111</v>
      </c>
      <c r="F192" s="19" t="s">
        <v>615</v>
      </c>
      <c r="G192" s="17" t="s">
        <v>786</v>
      </c>
      <c r="H192" s="48" t="s">
        <v>787</v>
      </c>
      <c r="I192" s="28">
        <f t="shared" si="5"/>
        <v>42981</v>
      </c>
      <c r="J192" s="60">
        <f ca="1">VLOOKUP(A192,区域分布情况!A$1:R$24,17,FALSE)</f>
        <v>0</v>
      </c>
      <c r="K192" s="60">
        <f>VLOOKUP(A192,区域分布情况!A$1:S$24,18,FALSE)</f>
        <v>0</v>
      </c>
      <c r="L192" s="9">
        <f t="shared" si="6"/>
        <v>60</v>
      </c>
    </row>
    <row r="193" spans="1:12" s="9" customFormat="1" ht="30" customHeight="1" x14ac:dyDescent="0.15">
      <c r="A193" s="15" t="s">
        <v>1759</v>
      </c>
      <c r="B193" s="16" t="s">
        <v>827</v>
      </c>
      <c r="C193" s="16" t="s">
        <v>317</v>
      </c>
      <c r="D193" s="7" t="s">
        <v>614</v>
      </c>
      <c r="E193" s="19">
        <v>42981.077777777777</v>
      </c>
      <c r="F193" s="18" t="s">
        <v>616</v>
      </c>
      <c r="G193" s="17" t="s">
        <v>828</v>
      </c>
      <c r="H193" s="50" t="s">
        <v>829</v>
      </c>
      <c r="I193" s="28">
        <f t="shared" si="5"/>
        <v>42981</v>
      </c>
      <c r="J193" s="60">
        <f ca="1">VLOOKUP(A193,区域分布情况!A$1:R$24,17,FALSE)</f>
        <v>3</v>
      </c>
      <c r="K193" s="60" t="str">
        <f>VLOOKUP(A193,区域分布情况!A$1:S$24,18,FALSE)</f>
        <v>二圈层</v>
      </c>
      <c r="L193" s="9">
        <f t="shared" si="6"/>
        <v>184</v>
      </c>
    </row>
    <row r="194" spans="1:12" s="9" customFormat="1" ht="30" customHeight="1" x14ac:dyDescent="0.15">
      <c r="A194" s="8" t="s">
        <v>1771</v>
      </c>
      <c r="B194" s="16" t="s">
        <v>837</v>
      </c>
      <c r="C194" s="16" t="s">
        <v>317</v>
      </c>
      <c r="D194" s="7" t="s">
        <v>614</v>
      </c>
      <c r="E194" s="18">
        <v>42981.637499999997</v>
      </c>
      <c r="F194" s="18" t="s">
        <v>818</v>
      </c>
      <c r="G194" s="17" t="s">
        <v>838</v>
      </c>
      <c r="H194" s="48" t="s">
        <v>839</v>
      </c>
      <c r="I194" s="28">
        <f t="shared" si="5"/>
        <v>42981</v>
      </c>
      <c r="J194" s="60">
        <f ca="1">VLOOKUP(A194,区域分布情况!A$1:R$24,17,FALSE)</f>
        <v>0</v>
      </c>
      <c r="K194" s="60" t="str">
        <f>VLOOKUP(A194,区域分布情况!A$1:S$24,18,FALSE)</f>
        <v>二圈层</v>
      </c>
      <c r="L194" s="9">
        <f t="shared" si="6"/>
        <v>48</v>
      </c>
    </row>
    <row r="195" spans="1:12" s="9" customFormat="1" ht="30" customHeight="1" x14ac:dyDescent="0.15">
      <c r="A195" s="6" t="s">
        <v>7</v>
      </c>
      <c r="B195" s="16" t="s">
        <v>795</v>
      </c>
      <c r="C195" s="49" t="s">
        <v>796</v>
      </c>
      <c r="D195" s="7" t="s">
        <v>267</v>
      </c>
      <c r="E195" s="18">
        <v>42981.825694444444</v>
      </c>
      <c r="F195" s="19" t="s">
        <v>797</v>
      </c>
      <c r="G195" s="17" t="s">
        <v>798</v>
      </c>
      <c r="H195" s="48" t="s">
        <v>799</v>
      </c>
      <c r="I195" s="28">
        <f t="shared" ref="I195:I258" si="7">INT(E195)</f>
        <v>42981</v>
      </c>
      <c r="J195" s="60">
        <f ca="1">VLOOKUP(A195,区域分布情况!A$1:R$24,17,FALSE)</f>
        <v>0</v>
      </c>
      <c r="K195" s="60">
        <f>VLOOKUP(A195,区域分布情况!A$1:S$24,18,FALSE)</f>
        <v>0</v>
      </c>
      <c r="L195" s="9">
        <f t="shared" ref="L195:L258" si="8">LEN(G195)</f>
        <v>126</v>
      </c>
    </row>
    <row r="196" spans="1:12" s="9" customFormat="1" ht="30" customHeight="1" x14ac:dyDescent="0.15">
      <c r="A196" s="8" t="s">
        <v>1773</v>
      </c>
      <c r="B196" s="16" t="s">
        <v>844</v>
      </c>
      <c r="C196" s="49" t="s">
        <v>845</v>
      </c>
      <c r="D196" s="7" t="s">
        <v>846</v>
      </c>
      <c r="E196" s="18">
        <v>42982.020138888889</v>
      </c>
      <c r="F196" s="19" t="s">
        <v>552</v>
      </c>
      <c r="G196" s="33" t="s">
        <v>847</v>
      </c>
      <c r="H196" s="50" t="s">
        <v>848</v>
      </c>
      <c r="I196" s="28">
        <f t="shared" si="7"/>
        <v>42982</v>
      </c>
      <c r="J196" s="60">
        <f ca="1">VLOOKUP(A196,区域分布情况!A$1:R$24,17,FALSE)</f>
        <v>2</v>
      </c>
      <c r="K196" s="60" t="str">
        <f>VLOOKUP(A196,区域分布情况!A$1:S$24,18,FALSE)</f>
        <v>二圈层</v>
      </c>
      <c r="L196" s="9">
        <f t="shared" si="8"/>
        <v>339</v>
      </c>
    </row>
    <row r="197" spans="1:12" s="9" customFormat="1" ht="30" customHeight="1" x14ac:dyDescent="0.15">
      <c r="A197" s="8" t="s">
        <v>1772</v>
      </c>
      <c r="B197" s="16" t="s">
        <v>800</v>
      </c>
      <c r="C197" s="52" t="s">
        <v>801</v>
      </c>
      <c r="D197" s="7" t="s">
        <v>267</v>
      </c>
      <c r="E197" s="18">
        <v>42982.202777777777</v>
      </c>
      <c r="F197" s="19" t="s">
        <v>616</v>
      </c>
      <c r="G197" s="33" t="s">
        <v>802</v>
      </c>
      <c r="H197" s="48" t="s">
        <v>803</v>
      </c>
      <c r="I197" s="28">
        <f t="shared" si="7"/>
        <v>42982</v>
      </c>
      <c r="J197" s="60">
        <f ca="1">VLOOKUP(A197,区域分布情况!A$1:R$24,17,FALSE)</f>
        <v>0</v>
      </c>
      <c r="K197" s="60" t="str">
        <f>VLOOKUP(A197,区域分布情况!A$1:S$24,18,FALSE)</f>
        <v>二圈层</v>
      </c>
      <c r="L197" s="9">
        <f t="shared" si="8"/>
        <v>378</v>
      </c>
    </row>
    <row r="198" spans="1:12" s="9" customFormat="1" ht="30" customHeight="1" x14ac:dyDescent="0.15">
      <c r="A198" s="8" t="s">
        <v>1771</v>
      </c>
      <c r="B198" s="16" t="s">
        <v>849</v>
      </c>
      <c r="C198" s="49" t="s">
        <v>845</v>
      </c>
      <c r="D198" s="7" t="s">
        <v>846</v>
      </c>
      <c r="E198" s="18">
        <v>42982.348611111112</v>
      </c>
      <c r="F198" s="19" t="s">
        <v>552</v>
      </c>
      <c r="G198" s="17" t="s">
        <v>850</v>
      </c>
      <c r="H198" s="50" t="s">
        <v>851</v>
      </c>
      <c r="I198" s="28">
        <f t="shared" si="7"/>
        <v>42982</v>
      </c>
      <c r="J198" s="60">
        <f ca="1">VLOOKUP(A198,区域分布情况!A$1:R$24,17,FALSE)</f>
        <v>0</v>
      </c>
      <c r="K198" s="60" t="str">
        <f>VLOOKUP(A198,区域分布情况!A$1:S$24,18,FALSE)</f>
        <v>二圈层</v>
      </c>
      <c r="L198" s="9">
        <f t="shared" si="8"/>
        <v>191</v>
      </c>
    </row>
    <row r="199" spans="1:12" s="9" customFormat="1" ht="30" customHeight="1" x14ac:dyDescent="0.15">
      <c r="A199" s="8" t="s">
        <v>1769</v>
      </c>
      <c r="B199" s="16" t="s">
        <v>860</v>
      </c>
      <c r="C199" s="16" t="s">
        <v>317</v>
      </c>
      <c r="D199" s="7" t="s">
        <v>614</v>
      </c>
      <c r="E199" s="18">
        <v>42982.40902777778</v>
      </c>
      <c r="F199" s="19" t="s">
        <v>552</v>
      </c>
      <c r="G199" s="33" t="s">
        <v>861</v>
      </c>
      <c r="H199" s="50" t="s">
        <v>862</v>
      </c>
      <c r="I199" s="28">
        <f t="shared" si="7"/>
        <v>42982</v>
      </c>
      <c r="J199" s="60">
        <f ca="1">VLOOKUP(A199,区域分布情况!A$1:R$24,17,FALSE)</f>
        <v>0</v>
      </c>
      <c r="K199" s="60" t="str">
        <f>VLOOKUP(A199,区域分布情况!A$1:S$24,18,FALSE)</f>
        <v>二圈层</v>
      </c>
      <c r="L199" s="9">
        <f t="shared" si="8"/>
        <v>82</v>
      </c>
    </row>
    <row r="200" spans="1:12" s="9" customFormat="1" ht="30" customHeight="1" x14ac:dyDescent="0.15">
      <c r="A200" s="8" t="s">
        <v>1773</v>
      </c>
      <c r="B200" s="16" t="s">
        <v>852</v>
      </c>
      <c r="C200" s="49" t="s">
        <v>845</v>
      </c>
      <c r="D200" s="7" t="s">
        <v>846</v>
      </c>
      <c r="E200" s="18">
        <v>42982.490972222222</v>
      </c>
      <c r="F200" s="19" t="s">
        <v>552</v>
      </c>
      <c r="G200" s="17" t="s">
        <v>853</v>
      </c>
      <c r="H200" s="48" t="s">
        <v>854</v>
      </c>
      <c r="I200" s="28">
        <f t="shared" si="7"/>
        <v>42982</v>
      </c>
      <c r="J200" s="60">
        <f ca="1">VLOOKUP(A200,区域分布情况!A$1:R$24,17,FALSE)</f>
        <v>2</v>
      </c>
      <c r="K200" s="60" t="str">
        <f>VLOOKUP(A200,区域分布情况!A$1:S$24,18,FALSE)</f>
        <v>二圈层</v>
      </c>
      <c r="L200" s="9">
        <f t="shared" si="8"/>
        <v>264</v>
      </c>
    </row>
    <row r="201" spans="1:12" s="9" customFormat="1" ht="30" customHeight="1" x14ac:dyDescent="0.15">
      <c r="A201" s="8" t="s">
        <v>1769</v>
      </c>
      <c r="B201" s="16" t="s">
        <v>833</v>
      </c>
      <c r="C201" s="16" t="s">
        <v>834</v>
      </c>
      <c r="D201" s="7" t="s">
        <v>267</v>
      </c>
      <c r="E201" s="18">
        <v>42982.498611111114</v>
      </c>
      <c r="F201" s="18" t="s">
        <v>570</v>
      </c>
      <c r="G201" s="17" t="s">
        <v>835</v>
      </c>
      <c r="H201" s="48" t="s">
        <v>836</v>
      </c>
      <c r="I201" s="28">
        <f t="shared" si="7"/>
        <v>42982</v>
      </c>
      <c r="J201" s="60">
        <f ca="1">VLOOKUP(A201,区域分布情况!A$1:R$24,17,FALSE)</f>
        <v>0</v>
      </c>
      <c r="K201" s="60" t="str">
        <f>VLOOKUP(A201,区域分布情况!A$1:S$24,18,FALSE)</f>
        <v>二圈层</v>
      </c>
      <c r="L201" s="9">
        <f t="shared" si="8"/>
        <v>246</v>
      </c>
    </row>
    <row r="202" spans="1:12" s="9" customFormat="1" ht="30" customHeight="1" x14ac:dyDescent="0.15">
      <c r="A202" s="15" t="s">
        <v>1774</v>
      </c>
      <c r="B202" s="16" t="s">
        <v>855</v>
      </c>
      <c r="C202" s="16" t="s">
        <v>856</v>
      </c>
      <c r="D202" s="7" t="s">
        <v>857</v>
      </c>
      <c r="E202" s="18">
        <v>42982.543055555558</v>
      </c>
      <c r="F202" s="19" t="s">
        <v>583</v>
      </c>
      <c r="G202" s="17" t="s">
        <v>858</v>
      </c>
      <c r="H202" s="48" t="s">
        <v>859</v>
      </c>
      <c r="I202" s="28">
        <f t="shared" si="7"/>
        <v>42982</v>
      </c>
      <c r="J202" s="60">
        <f ca="1">VLOOKUP(A202,区域分布情况!A$1:R$24,17,FALSE)</f>
        <v>0</v>
      </c>
      <c r="K202" s="60" t="str">
        <f>VLOOKUP(A202,区域分布情况!A$1:S$24,18,FALSE)</f>
        <v>城区</v>
      </c>
      <c r="L202" s="9">
        <f t="shared" si="8"/>
        <v>411</v>
      </c>
    </row>
    <row r="203" spans="1:12" s="9" customFormat="1" ht="30" customHeight="1" x14ac:dyDescent="0.15">
      <c r="A203" s="6" t="s">
        <v>7</v>
      </c>
      <c r="B203" s="16" t="s">
        <v>840</v>
      </c>
      <c r="C203" s="16" t="s">
        <v>841</v>
      </c>
      <c r="D203" s="7" t="s">
        <v>773</v>
      </c>
      <c r="E203" s="18">
        <v>42982.738194444442</v>
      </c>
      <c r="F203" s="19" t="s">
        <v>570</v>
      </c>
      <c r="G203" s="17" t="s">
        <v>842</v>
      </c>
      <c r="H203" s="48" t="s">
        <v>843</v>
      </c>
      <c r="I203" s="28">
        <f t="shared" si="7"/>
        <v>42982</v>
      </c>
      <c r="J203" s="60">
        <f ca="1">VLOOKUP(A203,区域分布情况!A$1:R$24,17,FALSE)</f>
        <v>0</v>
      </c>
      <c r="K203" s="60">
        <f>VLOOKUP(A203,区域分布情况!A$1:S$24,18,FALSE)</f>
        <v>0</v>
      </c>
      <c r="L203" s="9">
        <f t="shared" si="8"/>
        <v>66</v>
      </c>
    </row>
    <row r="204" spans="1:12" s="9" customFormat="1" ht="30" customHeight="1" x14ac:dyDescent="0.15">
      <c r="A204" s="6" t="s">
        <v>258</v>
      </c>
      <c r="B204" s="16" t="s">
        <v>863</v>
      </c>
      <c r="C204" s="16" t="s">
        <v>317</v>
      </c>
      <c r="D204" s="7" t="s">
        <v>614</v>
      </c>
      <c r="E204" s="18">
        <v>42982.861805555556</v>
      </c>
      <c r="F204" s="19" t="s">
        <v>552</v>
      </c>
      <c r="G204" s="17" t="s">
        <v>864</v>
      </c>
      <c r="H204" s="50" t="s">
        <v>865</v>
      </c>
      <c r="I204" s="28">
        <f t="shared" si="7"/>
        <v>42982</v>
      </c>
      <c r="J204" s="60">
        <f ca="1">VLOOKUP(A204,区域分布情况!A$1:R$24,17,FALSE)</f>
        <v>0</v>
      </c>
      <c r="K204" s="60" t="str">
        <f>VLOOKUP(A204,区域分布情况!A$1:S$24,18,FALSE)</f>
        <v>三圈层</v>
      </c>
      <c r="L204" s="9">
        <f t="shared" si="8"/>
        <v>200</v>
      </c>
    </row>
    <row r="205" spans="1:12" s="9" customFormat="1" ht="30" customHeight="1" x14ac:dyDescent="0.15">
      <c r="A205" s="8" t="s">
        <v>1768</v>
      </c>
      <c r="B205" s="16" t="s">
        <v>883</v>
      </c>
      <c r="C205" s="49" t="s">
        <v>317</v>
      </c>
      <c r="D205" s="7" t="s">
        <v>614</v>
      </c>
      <c r="E205" s="18">
        <v>42982.90347222222</v>
      </c>
      <c r="F205" s="19" t="s">
        <v>552</v>
      </c>
      <c r="G205" s="33" t="s">
        <v>884</v>
      </c>
      <c r="H205" s="50" t="s">
        <v>885</v>
      </c>
      <c r="I205" s="28">
        <f t="shared" si="7"/>
        <v>42982</v>
      </c>
      <c r="J205" s="60">
        <f ca="1">VLOOKUP(A205,区域分布情况!A$1:R$24,17,FALSE)</f>
        <v>1</v>
      </c>
      <c r="K205" s="60" t="str">
        <f>VLOOKUP(A205,区域分布情况!A$1:S$24,18,FALSE)</f>
        <v>城区</v>
      </c>
      <c r="L205" s="9">
        <f t="shared" si="8"/>
        <v>133</v>
      </c>
    </row>
    <row r="206" spans="1:12" s="9" customFormat="1" ht="30" customHeight="1" x14ac:dyDescent="0.15">
      <c r="A206" s="8" t="s">
        <v>1769</v>
      </c>
      <c r="B206" s="16" t="s">
        <v>886</v>
      </c>
      <c r="C206" s="49" t="s">
        <v>317</v>
      </c>
      <c r="D206" s="7" t="s">
        <v>614</v>
      </c>
      <c r="E206" s="18">
        <v>42983.02847222222</v>
      </c>
      <c r="F206" s="19" t="s">
        <v>552</v>
      </c>
      <c r="G206" s="17" t="s">
        <v>887</v>
      </c>
      <c r="H206" s="50" t="s">
        <v>888</v>
      </c>
      <c r="I206" s="28">
        <f t="shared" si="7"/>
        <v>42983</v>
      </c>
      <c r="J206" s="60">
        <f ca="1">VLOOKUP(A206,区域分布情况!A$1:R$24,17,FALSE)</f>
        <v>0</v>
      </c>
      <c r="K206" s="60" t="str">
        <f>VLOOKUP(A206,区域分布情况!A$1:S$24,18,FALSE)</f>
        <v>二圈层</v>
      </c>
      <c r="L206" s="9">
        <f t="shared" si="8"/>
        <v>140</v>
      </c>
    </row>
    <row r="207" spans="1:12" s="9" customFormat="1" ht="30" customHeight="1" x14ac:dyDescent="0.15">
      <c r="A207" s="8" t="s">
        <v>1767</v>
      </c>
      <c r="B207" s="16" t="s">
        <v>866</v>
      </c>
      <c r="C207" s="16" t="s">
        <v>317</v>
      </c>
      <c r="D207" s="7" t="s">
        <v>614</v>
      </c>
      <c r="E207" s="18">
        <v>42983.549305555556</v>
      </c>
      <c r="F207" s="19" t="s">
        <v>570</v>
      </c>
      <c r="G207" s="17" t="s">
        <v>867</v>
      </c>
      <c r="H207" s="48" t="s">
        <v>868</v>
      </c>
      <c r="I207" s="28">
        <f t="shared" si="7"/>
        <v>42983</v>
      </c>
      <c r="J207" s="60">
        <f ca="1">VLOOKUP(A207,区域分布情况!A$1:R$24,17,FALSE)</f>
        <v>2</v>
      </c>
      <c r="K207" s="60" t="str">
        <f>VLOOKUP(A207,区域分布情况!A$1:S$24,18,FALSE)</f>
        <v>城区</v>
      </c>
      <c r="L207" s="9">
        <f t="shared" si="8"/>
        <v>142</v>
      </c>
    </row>
    <row r="208" spans="1:12" s="9" customFormat="1" ht="30" customHeight="1" x14ac:dyDescent="0.15">
      <c r="A208" s="8" t="s">
        <v>1772</v>
      </c>
      <c r="B208" s="16" t="s">
        <v>909</v>
      </c>
      <c r="C208" s="49" t="s">
        <v>317</v>
      </c>
      <c r="D208" s="7" t="s">
        <v>614</v>
      </c>
      <c r="E208" s="18">
        <v>42983.654166666667</v>
      </c>
      <c r="F208" s="19" t="s">
        <v>552</v>
      </c>
      <c r="G208" s="17" t="s">
        <v>910</v>
      </c>
      <c r="H208" s="50" t="s">
        <v>911</v>
      </c>
      <c r="I208" s="28">
        <f t="shared" si="7"/>
        <v>42983</v>
      </c>
      <c r="J208" s="60">
        <f ca="1">VLOOKUP(A208,区域分布情况!A$1:R$24,17,FALSE)</f>
        <v>0</v>
      </c>
      <c r="K208" s="60" t="str">
        <f>VLOOKUP(A208,区域分布情况!A$1:S$24,18,FALSE)</f>
        <v>二圈层</v>
      </c>
      <c r="L208" s="9">
        <f t="shared" si="8"/>
        <v>192</v>
      </c>
    </row>
    <row r="209" spans="1:12" s="9" customFormat="1" ht="30" customHeight="1" x14ac:dyDescent="0.15">
      <c r="A209" s="8" t="s">
        <v>1766</v>
      </c>
      <c r="B209" s="16" t="s">
        <v>880</v>
      </c>
      <c r="C209" s="16" t="s">
        <v>317</v>
      </c>
      <c r="D209" s="7" t="s">
        <v>614</v>
      </c>
      <c r="E209" s="18">
        <v>42983.659722222219</v>
      </c>
      <c r="F209" s="19" t="s">
        <v>570</v>
      </c>
      <c r="G209" s="17" t="s">
        <v>881</v>
      </c>
      <c r="H209" s="48" t="s">
        <v>882</v>
      </c>
      <c r="I209" s="28">
        <f t="shared" si="7"/>
        <v>42983</v>
      </c>
      <c r="J209" s="60">
        <f ca="1">VLOOKUP(A209,区域分布情况!A$1:R$24,17,FALSE)</f>
        <v>0</v>
      </c>
      <c r="K209" s="60" t="str">
        <f>VLOOKUP(A209,区域分布情况!A$1:S$24,18,FALSE)</f>
        <v>城区</v>
      </c>
      <c r="L209" s="9">
        <f t="shared" si="8"/>
        <v>359</v>
      </c>
    </row>
    <row r="210" spans="1:12" s="9" customFormat="1" ht="30" customHeight="1" x14ac:dyDescent="0.15">
      <c r="A210" s="8" t="s">
        <v>1770</v>
      </c>
      <c r="B210" s="16" t="s">
        <v>869</v>
      </c>
      <c r="C210" s="16" t="s">
        <v>870</v>
      </c>
      <c r="D210" s="7" t="s">
        <v>723</v>
      </c>
      <c r="E210" s="18">
        <v>42983.794444444444</v>
      </c>
      <c r="F210" s="19" t="s">
        <v>616</v>
      </c>
      <c r="G210" s="17" t="s">
        <v>871</v>
      </c>
      <c r="H210" s="48" t="s">
        <v>872</v>
      </c>
      <c r="I210" s="28">
        <f t="shared" si="7"/>
        <v>42983</v>
      </c>
      <c r="J210" s="60">
        <f ca="1">VLOOKUP(A210,区域分布情况!A$1:R$24,17,FALSE)</f>
        <v>2</v>
      </c>
      <c r="K210" s="60" t="str">
        <f>VLOOKUP(A210,区域分布情况!A$1:S$24,18,FALSE)</f>
        <v>城区</v>
      </c>
      <c r="L210" s="9">
        <f t="shared" si="8"/>
        <v>136</v>
      </c>
    </row>
    <row r="211" spans="1:12" s="9" customFormat="1" ht="30" customHeight="1" x14ac:dyDescent="0.15">
      <c r="A211" s="8" t="s">
        <v>1772</v>
      </c>
      <c r="B211" s="16" t="s">
        <v>178</v>
      </c>
      <c r="C211" s="49" t="s">
        <v>873</v>
      </c>
      <c r="D211" s="7" t="s">
        <v>267</v>
      </c>
      <c r="E211" s="18">
        <v>42983.876388888886</v>
      </c>
      <c r="F211" s="19" t="s">
        <v>616</v>
      </c>
      <c r="G211" s="33" t="s">
        <v>874</v>
      </c>
      <c r="H211" s="50" t="s">
        <v>875</v>
      </c>
      <c r="I211" s="28">
        <f t="shared" si="7"/>
        <v>42983</v>
      </c>
      <c r="J211" s="60">
        <f ca="1">VLOOKUP(A211,区域分布情况!A$1:R$24,17,FALSE)</f>
        <v>0</v>
      </c>
      <c r="K211" s="60" t="str">
        <f>VLOOKUP(A211,区域分布情况!A$1:S$24,18,FALSE)</f>
        <v>二圈层</v>
      </c>
      <c r="L211" s="9">
        <f t="shared" si="8"/>
        <v>28</v>
      </c>
    </row>
    <row r="212" spans="1:12" s="9" customFormat="1" ht="30" customHeight="1" x14ac:dyDescent="0.15">
      <c r="A212" s="15" t="s">
        <v>1759</v>
      </c>
      <c r="B212" s="16" t="s">
        <v>876</v>
      </c>
      <c r="C212" s="49" t="s">
        <v>877</v>
      </c>
      <c r="D212" s="7" t="s">
        <v>267</v>
      </c>
      <c r="E212" s="18">
        <v>42984.274305555555</v>
      </c>
      <c r="F212" s="19" t="s">
        <v>583</v>
      </c>
      <c r="G212" s="17" t="s">
        <v>878</v>
      </c>
      <c r="H212" s="50" t="s">
        <v>879</v>
      </c>
      <c r="I212" s="28">
        <f t="shared" si="7"/>
        <v>42984</v>
      </c>
      <c r="J212" s="60">
        <f ca="1">VLOOKUP(A212,区域分布情况!A$1:R$24,17,FALSE)</f>
        <v>3</v>
      </c>
      <c r="K212" s="60" t="str">
        <f>VLOOKUP(A212,区域分布情况!A$1:S$24,18,FALSE)</f>
        <v>二圈层</v>
      </c>
      <c r="L212" s="9">
        <f t="shared" si="8"/>
        <v>132</v>
      </c>
    </row>
    <row r="213" spans="1:12" s="9" customFormat="1" ht="30" customHeight="1" x14ac:dyDescent="0.15">
      <c r="A213" s="8" t="s">
        <v>1771</v>
      </c>
      <c r="B213" s="16" t="s">
        <v>906</v>
      </c>
      <c r="C213" s="49" t="s">
        <v>317</v>
      </c>
      <c r="D213" s="7" t="s">
        <v>614</v>
      </c>
      <c r="E213" s="18">
        <v>42984.694444444445</v>
      </c>
      <c r="F213" s="19" t="s">
        <v>570</v>
      </c>
      <c r="G213" s="33" t="s">
        <v>907</v>
      </c>
      <c r="H213" s="50" t="s">
        <v>908</v>
      </c>
      <c r="I213" s="28">
        <f t="shared" si="7"/>
        <v>42984</v>
      </c>
      <c r="J213" s="60">
        <f ca="1">VLOOKUP(A213,区域分布情况!A$1:R$24,17,FALSE)</f>
        <v>0</v>
      </c>
      <c r="K213" s="60" t="str">
        <f>VLOOKUP(A213,区域分布情况!A$1:S$24,18,FALSE)</f>
        <v>二圈层</v>
      </c>
      <c r="L213" s="9">
        <f t="shared" si="8"/>
        <v>98</v>
      </c>
    </row>
    <row r="214" spans="1:12" s="9" customFormat="1" ht="30" customHeight="1" x14ac:dyDescent="0.15">
      <c r="A214" s="15" t="s">
        <v>1759</v>
      </c>
      <c r="B214" s="16" t="s">
        <v>898</v>
      </c>
      <c r="C214" s="49" t="s">
        <v>899</v>
      </c>
      <c r="D214" s="7" t="s">
        <v>702</v>
      </c>
      <c r="E214" s="18">
        <v>42984.754166666666</v>
      </c>
      <c r="F214" s="19" t="s">
        <v>818</v>
      </c>
      <c r="G214" s="17" t="s">
        <v>900</v>
      </c>
      <c r="H214" s="50" t="s">
        <v>901</v>
      </c>
      <c r="I214" s="28">
        <f t="shared" si="7"/>
        <v>42984</v>
      </c>
      <c r="J214" s="60">
        <f ca="1">VLOOKUP(A214,区域分布情况!A$1:R$24,17,FALSE)</f>
        <v>3</v>
      </c>
      <c r="K214" s="60" t="str">
        <f>VLOOKUP(A214,区域分布情况!A$1:S$24,18,FALSE)</f>
        <v>二圈层</v>
      </c>
      <c r="L214" s="9">
        <f t="shared" si="8"/>
        <v>9</v>
      </c>
    </row>
    <row r="215" spans="1:12" s="9" customFormat="1" ht="30" customHeight="1" x14ac:dyDescent="0.15">
      <c r="A215" s="8" t="s">
        <v>1768</v>
      </c>
      <c r="B215" s="16" t="s">
        <v>916</v>
      </c>
      <c r="C215" s="49" t="s">
        <v>317</v>
      </c>
      <c r="D215" s="7" t="s">
        <v>614</v>
      </c>
      <c r="E215" s="18">
        <v>42984.948611111111</v>
      </c>
      <c r="F215" s="19" t="s">
        <v>583</v>
      </c>
      <c r="G215" s="33" t="s">
        <v>917</v>
      </c>
      <c r="H215" s="50" t="s">
        <v>918</v>
      </c>
      <c r="I215" s="28">
        <f t="shared" si="7"/>
        <v>42984</v>
      </c>
      <c r="J215" s="60">
        <f ca="1">VLOOKUP(A215,区域分布情况!A$1:R$24,17,FALSE)</f>
        <v>1</v>
      </c>
      <c r="K215" s="60" t="str">
        <f>VLOOKUP(A215,区域分布情况!A$1:S$24,18,FALSE)</f>
        <v>城区</v>
      </c>
      <c r="L215" s="9">
        <f t="shared" si="8"/>
        <v>327</v>
      </c>
    </row>
    <row r="216" spans="1:12" s="9" customFormat="1" ht="30" customHeight="1" x14ac:dyDescent="0.15">
      <c r="A216" s="8" t="s">
        <v>1767</v>
      </c>
      <c r="B216" s="16" t="s">
        <v>894</v>
      </c>
      <c r="C216" s="49" t="s">
        <v>895</v>
      </c>
      <c r="D216" s="7" t="s">
        <v>702</v>
      </c>
      <c r="E216" s="18">
        <v>42984.960416666669</v>
      </c>
      <c r="F216" s="19" t="s">
        <v>570</v>
      </c>
      <c r="G216" s="33" t="s">
        <v>896</v>
      </c>
      <c r="H216" s="50" t="s">
        <v>897</v>
      </c>
      <c r="I216" s="28">
        <f t="shared" si="7"/>
        <v>42984</v>
      </c>
      <c r="J216" s="60">
        <f ca="1">VLOOKUP(A216,区域分布情况!A$1:R$24,17,FALSE)</f>
        <v>2</v>
      </c>
      <c r="K216" s="60" t="str">
        <f>VLOOKUP(A216,区域分布情况!A$1:S$24,18,FALSE)</f>
        <v>城区</v>
      </c>
      <c r="L216" s="9">
        <f t="shared" si="8"/>
        <v>257</v>
      </c>
    </row>
    <row r="217" spans="1:12" s="9" customFormat="1" ht="30" customHeight="1" x14ac:dyDescent="0.15">
      <c r="A217" s="6" t="s">
        <v>58</v>
      </c>
      <c r="B217" s="16" t="s">
        <v>889</v>
      </c>
      <c r="C217" s="16" t="s">
        <v>890</v>
      </c>
      <c r="D217" s="7" t="s">
        <v>891</v>
      </c>
      <c r="E217" s="18">
        <v>42985.376388888886</v>
      </c>
      <c r="F217" s="19" t="s">
        <v>600</v>
      </c>
      <c r="G217" s="17" t="s">
        <v>892</v>
      </c>
      <c r="H217" s="48" t="s">
        <v>893</v>
      </c>
      <c r="I217" s="28">
        <f t="shared" si="7"/>
        <v>42985</v>
      </c>
      <c r="J217" s="60">
        <f ca="1">VLOOKUP(A217,区域分布情况!A$1:R$24,17,FALSE)</f>
        <v>2</v>
      </c>
      <c r="K217" s="60" t="str">
        <f>VLOOKUP(A217,区域分布情况!A$1:S$24,18,FALSE)</f>
        <v>三圈层</v>
      </c>
      <c r="L217" s="9">
        <f t="shared" si="8"/>
        <v>50</v>
      </c>
    </row>
    <row r="218" spans="1:12" s="9" customFormat="1" ht="30" customHeight="1" x14ac:dyDescent="0.15">
      <c r="A218" s="6" t="s">
        <v>255</v>
      </c>
      <c r="B218" s="16" t="s">
        <v>902</v>
      </c>
      <c r="C218" s="16" t="s">
        <v>903</v>
      </c>
      <c r="D218" s="7" t="s">
        <v>267</v>
      </c>
      <c r="E218" s="18">
        <v>42985.51458333333</v>
      </c>
      <c r="F218" s="19" t="s">
        <v>583</v>
      </c>
      <c r="G218" s="17" t="s">
        <v>904</v>
      </c>
      <c r="H218" s="48" t="s">
        <v>905</v>
      </c>
      <c r="I218" s="28">
        <f t="shared" si="7"/>
        <v>42985</v>
      </c>
      <c r="J218" s="60">
        <f ca="1">VLOOKUP(A218,区域分布情况!A$1:R$24,17,FALSE)</f>
        <v>0</v>
      </c>
      <c r="K218" s="60" t="str">
        <f>VLOOKUP(A218,区域分布情况!A$1:S$24,18,FALSE)</f>
        <v>三圈层</v>
      </c>
      <c r="L218" s="9">
        <f t="shared" si="8"/>
        <v>76</v>
      </c>
    </row>
    <row r="219" spans="1:12" s="9" customFormat="1" ht="30" customHeight="1" x14ac:dyDescent="0.15">
      <c r="A219" s="8" t="s">
        <v>1769</v>
      </c>
      <c r="B219" s="16" t="s">
        <v>919</v>
      </c>
      <c r="C219" s="49" t="s">
        <v>317</v>
      </c>
      <c r="D219" s="7" t="s">
        <v>614</v>
      </c>
      <c r="E219" s="18">
        <v>42985.590277777781</v>
      </c>
      <c r="F219" s="19" t="s">
        <v>616</v>
      </c>
      <c r="G219" s="17" t="s">
        <v>920</v>
      </c>
      <c r="H219" s="50" t="s">
        <v>921</v>
      </c>
      <c r="I219" s="28">
        <f t="shared" si="7"/>
        <v>42985</v>
      </c>
      <c r="J219" s="60">
        <f ca="1">VLOOKUP(A219,区域分布情况!A$1:R$24,17,FALSE)</f>
        <v>0</v>
      </c>
      <c r="K219" s="60" t="str">
        <f>VLOOKUP(A219,区域分布情况!A$1:S$24,18,FALSE)</f>
        <v>二圈层</v>
      </c>
      <c r="L219" s="9">
        <f t="shared" si="8"/>
        <v>138</v>
      </c>
    </row>
    <row r="220" spans="1:12" s="9" customFormat="1" ht="30" customHeight="1" x14ac:dyDescent="0.15">
      <c r="A220" s="8" t="s">
        <v>1771</v>
      </c>
      <c r="B220" s="16" t="s">
        <v>912</v>
      </c>
      <c r="C220" s="16" t="s">
        <v>913</v>
      </c>
      <c r="D220" s="7" t="s">
        <v>267</v>
      </c>
      <c r="E220" s="18">
        <v>42985.946527777778</v>
      </c>
      <c r="F220" s="19" t="s">
        <v>552</v>
      </c>
      <c r="G220" s="17" t="s">
        <v>914</v>
      </c>
      <c r="H220" s="48" t="s">
        <v>915</v>
      </c>
      <c r="I220" s="28">
        <f t="shared" si="7"/>
        <v>42985</v>
      </c>
      <c r="J220" s="60">
        <f ca="1">VLOOKUP(A220,区域分布情况!A$1:R$24,17,FALSE)</f>
        <v>0</v>
      </c>
      <c r="K220" s="60" t="str">
        <f>VLOOKUP(A220,区域分布情况!A$1:S$24,18,FALSE)</f>
        <v>二圈层</v>
      </c>
      <c r="L220" s="9">
        <f t="shared" si="8"/>
        <v>30</v>
      </c>
    </row>
    <row r="221" spans="1:12" s="9" customFormat="1" ht="30" customHeight="1" x14ac:dyDescent="0.15">
      <c r="A221" s="8" t="s">
        <v>1766</v>
      </c>
      <c r="B221" s="16" t="s">
        <v>922</v>
      </c>
      <c r="C221" s="16" t="s">
        <v>923</v>
      </c>
      <c r="D221" s="7" t="s">
        <v>924</v>
      </c>
      <c r="E221" s="18">
        <v>42986.047222222223</v>
      </c>
      <c r="F221" s="19" t="s">
        <v>552</v>
      </c>
      <c r="G221" s="17" t="s">
        <v>925</v>
      </c>
      <c r="H221" s="48" t="s">
        <v>926</v>
      </c>
      <c r="I221" s="28">
        <f t="shared" si="7"/>
        <v>42986</v>
      </c>
      <c r="J221" s="60">
        <f ca="1">VLOOKUP(A221,区域分布情况!A$1:R$24,17,FALSE)</f>
        <v>0</v>
      </c>
      <c r="K221" s="60" t="str">
        <f>VLOOKUP(A221,区域分布情况!A$1:S$24,18,FALSE)</f>
        <v>城区</v>
      </c>
      <c r="L221" s="9">
        <f t="shared" si="8"/>
        <v>134</v>
      </c>
    </row>
    <row r="222" spans="1:12" s="9" customFormat="1" ht="30" customHeight="1" x14ac:dyDescent="0.15">
      <c r="A222" s="8" t="s">
        <v>1771</v>
      </c>
      <c r="B222" s="16" t="s">
        <v>935</v>
      </c>
      <c r="C222" s="49" t="s">
        <v>936</v>
      </c>
      <c r="D222" s="7" t="s">
        <v>267</v>
      </c>
      <c r="E222" s="18">
        <v>42986.719444444447</v>
      </c>
      <c r="F222" s="19" t="s">
        <v>616</v>
      </c>
      <c r="G222" s="17" t="s">
        <v>937</v>
      </c>
      <c r="H222" s="50" t="s">
        <v>938</v>
      </c>
      <c r="I222" s="28">
        <f t="shared" si="7"/>
        <v>42986</v>
      </c>
      <c r="J222" s="60">
        <f ca="1">VLOOKUP(A222,区域分布情况!A$1:R$24,17,FALSE)</f>
        <v>0</v>
      </c>
      <c r="K222" s="60" t="str">
        <f>VLOOKUP(A222,区域分布情况!A$1:S$24,18,FALSE)</f>
        <v>二圈层</v>
      </c>
      <c r="L222" s="9">
        <f t="shared" si="8"/>
        <v>101</v>
      </c>
    </row>
    <row r="223" spans="1:12" s="9" customFormat="1" ht="30" customHeight="1" x14ac:dyDescent="0.15">
      <c r="A223" s="8" t="s">
        <v>1770</v>
      </c>
      <c r="B223" s="16" t="s">
        <v>966</v>
      </c>
      <c r="C223" s="16" t="s">
        <v>967</v>
      </c>
      <c r="D223" s="7" t="s">
        <v>267</v>
      </c>
      <c r="E223" s="18">
        <v>42986.931944444441</v>
      </c>
      <c r="F223" s="18" t="s">
        <v>552</v>
      </c>
      <c r="G223" s="17" t="s">
        <v>968</v>
      </c>
      <c r="H223" s="50" t="s">
        <v>969</v>
      </c>
      <c r="I223" s="28">
        <f t="shared" si="7"/>
        <v>42986</v>
      </c>
      <c r="J223" s="60">
        <f ca="1">VLOOKUP(A223,区域分布情况!A$1:R$24,17,FALSE)</f>
        <v>2</v>
      </c>
      <c r="K223" s="60" t="str">
        <f>VLOOKUP(A223,区域分布情况!A$1:S$24,18,FALSE)</f>
        <v>城区</v>
      </c>
      <c r="L223" s="9">
        <f t="shared" si="8"/>
        <v>85</v>
      </c>
    </row>
    <row r="224" spans="1:12" s="9" customFormat="1" ht="30" customHeight="1" x14ac:dyDescent="0.15">
      <c r="A224" s="8" t="s">
        <v>1765</v>
      </c>
      <c r="B224" s="16" t="s">
        <v>947</v>
      </c>
      <c r="C224" s="52" t="s">
        <v>948</v>
      </c>
      <c r="D224" s="7" t="s">
        <v>267</v>
      </c>
      <c r="E224" s="18">
        <v>42987.17083333333</v>
      </c>
      <c r="F224" s="18" t="s">
        <v>552</v>
      </c>
      <c r="G224" s="53" t="s">
        <v>949</v>
      </c>
      <c r="H224" s="50" t="s">
        <v>950</v>
      </c>
      <c r="I224" s="28">
        <f t="shared" si="7"/>
        <v>42987</v>
      </c>
      <c r="J224" s="60">
        <f ca="1">VLOOKUP(A224,区域分布情况!A$1:R$24,17,FALSE)</f>
        <v>1</v>
      </c>
      <c r="K224" s="60" t="str">
        <f>VLOOKUP(A224,区域分布情况!A$1:S$24,18,FALSE)</f>
        <v>城区</v>
      </c>
      <c r="L224" s="9">
        <f t="shared" si="8"/>
        <v>76</v>
      </c>
    </row>
    <row r="225" spans="1:12" s="9" customFormat="1" ht="30" customHeight="1" x14ac:dyDescent="0.15">
      <c r="A225" s="8" t="s">
        <v>1765</v>
      </c>
      <c r="B225" s="16" t="s">
        <v>958</v>
      </c>
      <c r="C225" s="16" t="s">
        <v>959</v>
      </c>
      <c r="D225" s="7" t="s">
        <v>267</v>
      </c>
      <c r="E225" s="18">
        <v>42987.763888888891</v>
      </c>
      <c r="F225" s="18" t="s">
        <v>797</v>
      </c>
      <c r="G225" s="17" t="s">
        <v>960</v>
      </c>
      <c r="H225" s="50" t="s">
        <v>961</v>
      </c>
      <c r="I225" s="28">
        <f t="shared" si="7"/>
        <v>42987</v>
      </c>
      <c r="J225" s="60">
        <f ca="1">VLOOKUP(A225,区域分布情况!A$1:R$24,17,FALSE)</f>
        <v>1</v>
      </c>
      <c r="K225" s="60" t="str">
        <f>VLOOKUP(A225,区域分布情况!A$1:S$24,18,FALSE)</f>
        <v>城区</v>
      </c>
      <c r="L225" s="9">
        <f t="shared" si="8"/>
        <v>18</v>
      </c>
    </row>
    <row r="226" spans="1:12" s="9" customFormat="1" ht="30" customHeight="1" x14ac:dyDescent="0.15">
      <c r="A226" s="8" t="s">
        <v>1765</v>
      </c>
      <c r="B226" s="16" t="s">
        <v>943</v>
      </c>
      <c r="C226" s="52" t="s">
        <v>944</v>
      </c>
      <c r="D226" s="7" t="s">
        <v>267</v>
      </c>
      <c r="E226" s="18">
        <v>42987.801388888889</v>
      </c>
      <c r="F226" s="19" t="s">
        <v>818</v>
      </c>
      <c r="G226" s="33" t="s">
        <v>945</v>
      </c>
      <c r="H226" s="48" t="s">
        <v>946</v>
      </c>
      <c r="I226" s="28">
        <f t="shared" si="7"/>
        <v>42987</v>
      </c>
      <c r="J226" s="60">
        <f ca="1">VLOOKUP(A226,区域分布情况!A$1:R$24,17,FALSE)</f>
        <v>1</v>
      </c>
      <c r="K226" s="60" t="str">
        <f>VLOOKUP(A226,区域分布情况!A$1:S$24,18,FALSE)</f>
        <v>城区</v>
      </c>
      <c r="L226" s="9">
        <f t="shared" si="8"/>
        <v>116</v>
      </c>
    </row>
    <row r="227" spans="1:12" s="9" customFormat="1" ht="30" customHeight="1" x14ac:dyDescent="0.15">
      <c r="A227" s="6" t="s">
        <v>96</v>
      </c>
      <c r="B227" s="16" t="s">
        <v>931</v>
      </c>
      <c r="C227" s="49" t="s">
        <v>932</v>
      </c>
      <c r="D227" s="7" t="s">
        <v>267</v>
      </c>
      <c r="E227" s="18">
        <v>42987.867361111108</v>
      </c>
      <c r="F227" s="19" t="s">
        <v>616</v>
      </c>
      <c r="G227" s="33" t="s">
        <v>933</v>
      </c>
      <c r="H227" s="50" t="s">
        <v>934</v>
      </c>
      <c r="I227" s="28">
        <f t="shared" si="7"/>
        <v>42987</v>
      </c>
      <c r="J227" s="60">
        <f ca="1">VLOOKUP(A227,区域分布情况!A$1:R$24,17,FALSE)</f>
        <v>0</v>
      </c>
      <c r="K227" s="60" t="str">
        <f>VLOOKUP(A227,区域分布情况!A$1:S$24,18,FALSE)</f>
        <v>三圈层</v>
      </c>
      <c r="L227" s="9">
        <f t="shared" si="8"/>
        <v>161</v>
      </c>
    </row>
    <row r="228" spans="1:12" s="9" customFormat="1" ht="30" customHeight="1" x14ac:dyDescent="0.15">
      <c r="A228" s="6" t="s">
        <v>257</v>
      </c>
      <c r="B228" s="16" t="s">
        <v>951</v>
      </c>
      <c r="C228" s="16" t="s">
        <v>952</v>
      </c>
      <c r="D228" s="7" t="s">
        <v>789</v>
      </c>
      <c r="E228" s="18">
        <v>42987.918703703705</v>
      </c>
      <c r="F228" s="18" t="s">
        <v>811</v>
      </c>
      <c r="G228" s="17" t="s">
        <v>953</v>
      </c>
      <c r="H228" s="50" t="s">
        <v>954</v>
      </c>
      <c r="I228" s="28">
        <f t="shared" si="7"/>
        <v>42987</v>
      </c>
      <c r="J228" s="60">
        <f ca="1">VLOOKUP(A228,区域分布情况!A$1:R$24,17,FALSE)</f>
        <v>0</v>
      </c>
      <c r="K228" s="60" t="str">
        <f>VLOOKUP(A228,区域分布情况!A$1:S$24,18,FALSE)</f>
        <v>三圈层</v>
      </c>
      <c r="L228" s="9">
        <f t="shared" si="8"/>
        <v>32</v>
      </c>
    </row>
    <row r="229" spans="1:12" s="9" customFormat="1" ht="30" customHeight="1" x14ac:dyDescent="0.15">
      <c r="A229" s="15" t="s">
        <v>1759</v>
      </c>
      <c r="B229" s="16" t="s">
        <v>962</v>
      </c>
      <c r="C229" s="16" t="s">
        <v>963</v>
      </c>
      <c r="D229" s="7" t="s">
        <v>267</v>
      </c>
      <c r="E229" s="18">
        <v>42987.98333333333</v>
      </c>
      <c r="F229" s="18" t="s">
        <v>615</v>
      </c>
      <c r="G229" s="17" t="s">
        <v>964</v>
      </c>
      <c r="H229" s="48" t="s">
        <v>965</v>
      </c>
      <c r="I229" s="28">
        <f t="shared" si="7"/>
        <v>42987</v>
      </c>
      <c r="J229" s="60">
        <f ca="1">VLOOKUP(A229,区域分布情况!A$1:R$24,17,FALSE)</f>
        <v>3</v>
      </c>
      <c r="K229" s="60" t="str">
        <f>VLOOKUP(A229,区域分布情况!A$1:S$24,18,FALSE)</f>
        <v>二圈层</v>
      </c>
      <c r="L229" s="9">
        <f t="shared" si="8"/>
        <v>50</v>
      </c>
    </row>
    <row r="230" spans="1:12" s="9" customFormat="1" ht="30" customHeight="1" x14ac:dyDescent="0.15">
      <c r="A230" s="8" t="s">
        <v>1772</v>
      </c>
      <c r="B230" s="16" t="s">
        <v>955</v>
      </c>
      <c r="C230" s="16" t="s">
        <v>873</v>
      </c>
      <c r="D230" s="7" t="s">
        <v>267</v>
      </c>
      <c r="E230" s="18">
        <v>42988.004166666666</v>
      </c>
      <c r="F230" s="18" t="s">
        <v>797</v>
      </c>
      <c r="G230" s="17" t="s">
        <v>956</v>
      </c>
      <c r="H230" s="50" t="s">
        <v>957</v>
      </c>
      <c r="I230" s="28">
        <f t="shared" si="7"/>
        <v>42988</v>
      </c>
      <c r="J230" s="60">
        <f ca="1">VLOOKUP(A230,区域分布情况!A$1:R$24,17,FALSE)</f>
        <v>0</v>
      </c>
      <c r="K230" s="60" t="str">
        <f>VLOOKUP(A230,区域分布情况!A$1:S$24,18,FALSE)</f>
        <v>二圈层</v>
      </c>
      <c r="L230" s="9">
        <f t="shared" si="8"/>
        <v>238</v>
      </c>
    </row>
    <row r="231" spans="1:12" s="9" customFormat="1" ht="30" customHeight="1" x14ac:dyDescent="0.15">
      <c r="A231" s="8" t="s">
        <v>1766</v>
      </c>
      <c r="B231" s="16" t="s">
        <v>927</v>
      </c>
      <c r="C231" s="16" t="s">
        <v>928</v>
      </c>
      <c r="D231" s="7" t="s">
        <v>267</v>
      </c>
      <c r="E231" s="18">
        <v>42988.216666666667</v>
      </c>
      <c r="F231" s="19" t="s">
        <v>818</v>
      </c>
      <c r="G231" s="17" t="s">
        <v>929</v>
      </c>
      <c r="H231" s="48" t="s">
        <v>930</v>
      </c>
      <c r="I231" s="28">
        <f t="shared" si="7"/>
        <v>42988</v>
      </c>
      <c r="J231" s="60">
        <f ca="1">VLOOKUP(A231,区域分布情况!A$1:R$24,17,FALSE)</f>
        <v>0</v>
      </c>
      <c r="K231" s="60" t="str">
        <f>VLOOKUP(A231,区域分布情况!A$1:S$24,18,FALSE)</f>
        <v>城区</v>
      </c>
      <c r="L231" s="9">
        <f t="shared" si="8"/>
        <v>60</v>
      </c>
    </row>
    <row r="232" spans="1:12" s="9" customFormat="1" ht="30" customHeight="1" x14ac:dyDescent="0.15">
      <c r="A232" s="8" t="s">
        <v>1770</v>
      </c>
      <c r="B232" s="16" t="s">
        <v>939</v>
      </c>
      <c r="C232" s="49" t="s">
        <v>940</v>
      </c>
      <c r="D232" s="7" t="s">
        <v>267</v>
      </c>
      <c r="E232" s="18">
        <v>42988.557638888888</v>
      </c>
      <c r="F232" s="19" t="s">
        <v>613</v>
      </c>
      <c r="G232" s="17" t="s">
        <v>941</v>
      </c>
      <c r="H232" s="48" t="s">
        <v>942</v>
      </c>
      <c r="I232" s="28">
        <f t="shared" si="7"/>
        <v>42988</v>
      </c>
      <c r="J232" s="60">
        <f ca="1">VLOOKUP(A232,区域分布情况!A$1:R$24,17,FALSE)</f>
        <v>2</v>
      </c>
      <c r="K232" s="60" t="str">
        <f>VLOOKUP(A232,区域分布情况!A$1:S$24,18,FALSE)</f>
        <v>城区</v>
      </c>
      <c r="L232" s="9">
        <f t="shared" si="8"/>
        <v>132</v>
      </c>
    </row>
    <row r="233" spans="1:12" s="9" customFormat="1" ht="30" customHeight="1" x14ac:dyDescent="0.15">
      <c r="A233" s="8" t="s">
        <v>1770</v>
      </c>
      <c r="B233" s="16" t="s">
        <v>970</v>
      </c>
      <c r="C233" s="16" t="s">
        <v>971</v>
      </c>
      <c r="D233" s="7" t="s">
        <v>267</v>
      </c>
      <c r="E233" s="18">
        <v>42988.962500000001</v>
      </c>
      <c r="F233" s="19" t="s">
        <v>583</v>
      </c>
      <c r="G233" s="17" t="s">
        <v>972</v>
      </c>
      <c r="H233" s="48" t="s">
        <v>973</v>
      </c>
      <c r="I233" s="28">
        <f t="shared" si="7"/>
        <v>42988</v>
      </c>
      <c r="J233" s="60">
        <f ca="1">VLOOKUP(A233,区域分布情况!A$1:R$24,17,FALSE)</f>
        <v>2</v>
      </c>
      <c r="K233" s="60" t="str">
        <f>VLOOKUP(A233,区域分布情况!A$1:S$24,18,FALSE)</f>
        <v>城区</v>
      </c>
      <c r="L233" s="9">
        <f t="shared" si="8"/>
        <v>32</v>
      </c>
    </row>
    <row r="234" spans="1:12" s="9" customFormat="1" ht="30" customHeight="1" x14ac:dyDescent="0.15">
      <c r="A234" s="15" t="s">
        <v>1759</v>
      </c>
      <c r="B234" s="16" t="s">
        <v>974</v>
      </c>
      <c r="C234" s="49" t="s">
        <v>975</v>
      </c>
      <c r="D234" s="7" t="s">
        <v>707</v>
      </c>
      <c r="E234" s="18">
        <v>42989.270138888889</v>
      </c>
      <c r="F234" s="19" t="s">
        <v>552</v>
      </c>
      <c r="G234" s="33" t="s">
        <v>976</v>
      </c>
      <c r="H234" s="50" t="s">
        <v>977</v>
      </c>
      <c r="I234" s="28">
        <f t="shared" si="7"/>
        <v>42989</v>
      </c>
      <c r="J234" s="60">
        <f ca="1">VLOOKUP(A234,区域分布情况!A$1:R$24,17,FALSE)</f>
        <v>3</v>
      </c>
      <c r="K234" s="60" t="str">
        <f>VLOOKUP(A234,区域分布情况!A$1:S$24,18,FALSE)</f>
        <v>二圈层</v>
      </c>
      <c r="L234" s="9">
        <f t="shared" si="8"/>
        <v>138</v>
      </c>
    </row>
    <row r="235" spans="1:12" s="9" customFormat="1" ht="30" customHeight="1" x14ac:dyDescent="0.15">
      <c r="A235" s="8" t="s">
        <v>1769</v>
      </c>
      <c r="B235" s="16" t="s">
        <v>985</v>
      </c>
      <c r="C235" s="49" t="s">
        <v>317</v>
      </c>
      <c r="D235" s="7" t="s">
        <v>614</v>
      </c>
      <c r="E235" s="18">
        <v>42989.581250000003</v>
      </c>
      <c r="F235" s="19" t="s">
        <v>552</v>
      </c>
      <c r="G235" s="17" t="s">
        <v>986</v>
      </c>
      <c r="H235" s="50" t="s">
        <v>987</v>
      </c>
      <c r="I235" s="28">
        <f t="shared" si="7"/>
        <v>42989</v>
      </c>
      <c r="J235" s="60">
        <f ca="1">VLOOKUP(A235,区域分布情况!A$1:R$24,17,FALSE)</f>
        <v>0</v>
      </c>
      <c r="K235" s="60" t="str">
        <f>VLOOKUP(A235,区域分布情况!A$1:S$24,18,FALSE)</f>
        <v>二圈层</v>
      </c>
      <c r="L235" s="9">
        <f t="shared" si="8"/>
        <v>262</v>
      </c>
    </row>
    <row r="236" spans="1:12" s="9" customFormat="1" ht="30" customHeight="1" x14ac:dyDescent="0.15">
      <c r="A236" s="8" t="s">
        <v>1768</v>
      </c>
      <c r="B236" s="16" t="s">
        <v>988</v>
      </c>
      <c r="C236" s="49" t="s">
        <v>317</v>
      </c>
      <c r="D236" s="7" t="s">
        <v>614</v>
      </c>
      <c r="E236" s="18">
        <v>42989.627083333333</v>
      </c>
      <c r="F236" s="19" t="s">
        <v>552</v>
      </c>
      <c r="G236" s="17" t="s">
        <v>989</v>
      </c>
      <c r="H236" s="48" t="s">
        <v>990</v>
      </c>
      <c r="I236" s="28">
        <f t="shared" si="7"/>
        <v>42989</v>
      </c>
      <c r="J236" s="60">
        <f ca="1">VLOOKUP(A236,区域分布情况!A$1:R$24,17,FALSE)</f>
        <v>1</v>
      </c>
      <c r="K236" s="60" t="str">
        <f>VLOOKUP(A236,区域分布情况!A$1:S$24,18,FALSE)</f>
        <v>城区</v>
      </c>
      <c r="L236" s="9">
        <f t="shared" si="8"/>
        <v>201</v>
      </c>
    </row>
    <row r="237" spans="1:12" s="9" customFormat="1" ht="30" customHeight="1" x14ac:dyDescent="0.15">
      <c r="A237" s="8" t="s">
        <v>1772</v>
      </c>
      <c r="B237" s="16" t="s">
        <v>991</v>
      </c>
      <c r="C237" s="16" t="s">
        <v>317</v>
      </c>
      <c r="D237" s="7" t="s">
        <v>614</v>
      </c>
      <c r="E237" s="18">
        <v>42989.869444444441</v>
      </c>
      <c r="F237" s="19" t="s">
        <v>552</v>
      </c>
      <c r="G237" s="17" t="s">
        <v>992</v>
      </c>
      <c r="H237" s="48" t="s">
        <v>993</v>
      </c>
      <c r="I237" s="28">
        <f t="shared" si="7"/>
        <v>42989</v>
      </c>
      <c r="J237" s="60">
        <f ca="1">VLOOKUP(A237,区域分布情况!A$1:R$24,17,FALSE)</f>
        <v>0</v>
      </c>
      <c r="K237" s="60" t="str">
        <f>VLOOKUP(A237,区域分布情况!A$1:S$24,18,FALSE)</f>
        <v>二圈层</v>
      </c>
      <c r="L237" s="9">
        <f t="shared" si="8"/>
        <v>197</v>
      </c>
    </row>
    <row r="238" spans="1:12" s="9" customFormat="1" ht="30" customHeight="1" x14ac:dyDescent="0.15">
      <c r="A238" s="8" t="s">
        <v>1765</v>
      </c>
      <c r="B238" s="16" t="s">
        <v>978</v>
      </c>
      <c r="C238" s="16" t="s">
        <v>979</v>
      </c>
      <c r="D238" s="7" t="s">
        <v>707</v>
      </c>
      <c r="E238" s="18">
        <v>42989.9375</v>
      </c>
      <c r="F238" s="19" t="s">
        <v>552</v>
      </c>
      <c r="G238" s="17" t="s">
        <v>980</v>
      </c>
      <c r="H238" s="48" t="s">
        <v>981</v>
      </c>
      <c r="I238" s="28">
        <f t="shared" si="7"/>
        <v>42989</v>
      </c>
      <c r="J238" s="60">
        <f ca="1">VLOOKUP(A238,区域分布情况!A$1:R$24,17,FALSE)</f>
        <v>1</v>
      </c>
      <c r="K238" s="60" t="str">
        <f>VLOOKUP(A238,区域分布情况!A$1:S$24,18,FALSE)</f>
        <v>城区</v>
      </c>
      <c r="L238" s="9">
        <f t="shared" si="8"/>
        <v>88</v>
      </c>
    </row>
    <row r="239" spans="1:12" s="9" customFormat="1" ht="30" customHeight="1" x14ac:dyDescent="0.15">
      <c r="A239" s="6" t="s">
        <v>7</v>
      </c>
      <c r="B239" s="16" t="s">
        <v>982</v>
      </c>
      <c r="C239" s="49" t="s">
        <v>326</v>
      </c>
      <c r="D239" s="7" t="s">
        <v>267</v>
      </c>
      <c r="E239" s="18">
        <v>42989.988194444442</v>
      </c>
      <c r="F239" s="19" t="s">
        <v>615</v>
      </c>
      <c r="G239" s="33" t="s">
        <v>983</v>
      </c>
      <c r="H239" s="50" t="s">
        <v>984</v>
      </c>
      <c r="I239" s="28">
        <f t="shared" si="7"/>
        <v>42989</v>
      </c>
      <c r="J239" s="60">
        <f ca="1">VLOOKUP(A239,区域分布情况!A$1:R$24,17,FALSE)</f>
        <v>0</v>
      </c>
      <c r="K239" s="60">
        <f>VLOOKUP(A239,区域分布情况!A$1:S$24,18,FALSE)</f>
        <v>0</v>
      </c>
      <c r="L239" s="9">
        <f t="shared" si="8"/>
        <v>95</v>
      </c>
    </row>
    <row r="240" spans="1:12" s="9" customFormat="1" ht="30" customHeight="1" x14ac:dyDescent="0.15">
      <c r="A240" s="8" t="s">
        <v>1773</v>
      </c>
      <c r="B240" s="16" t="s">
        <v>1002</v>
      </c>
      <c r="C240" s="16" t="s">
        <v>1003</v>
      </c>
      <c r="D240" s="7" t="s">
        <v>614</v>
      </c>
      <c r="E240" s="18">
        <v>42990.46597222222</v>
      </c>
      <c r="F240" s="18" t="s">
        <v>552</v>
      </c>
      <c r="G240" s="17" t="s">
        <v>1004</v>
      </c>
      <c r="H240" s="50" t="s">
        <v>1005</v>
      </c>
      <c r="I240" s="28">
        <f t="shared" si="7"/>
        <v>42990</v>
      </c>
      <c r="J240" s="60">
        <f ca="1">VLOOKUP(A240,区域分布情况!A$1:R$24,17,FALSE)</f>
        <v>2</v>
      </c>
      <c r="K240" s="60" t="str">
        <f>VLOOKUP(A240,区域分布情况!A$1:S$24,18,FALSE)</f>
        <v>二圈层</v>
      </c>
      <c r="L240" s="9">
        <f t="shared" si="8"/>
        <v>894</v>
      </c>
    </row>
    <row r="241" spans="1:12" s="9" customFormat="1" ht="30" customHeight="1" x14ac:dyDescent="0.15">
      <c r="A241" s="8" t="s">
        <v>1773</v>
      </c>
      <c r="B241" s="16" t="s">
        <v>998</v>
      </c>
      <c r="C241" s="16" t="s">
        <v>999</v>
      </c>
      <c r="D241" s="7" t="s">
        <v>267</v>
      </c>
      <c r="E241" s="18">
        <v>42990.672222222223</v>
      </c>
      <c r="F241" s="18" t="s">
        <v>570</v>
      </c>
      <c r="G241" s="17" t="s">
        <v>1000</v>
      </c>
      <c r="H241" s="50" t="s">
        <v>1001</v>
      </c>
      <c r="I241" s="28">
        <f t="shared" si="7"/>
        <v>42990</v>
      </c>
      <c r="J241" s="60">
        <f ca="1">VLOOKUP(A241,区域分布情况!A$1:R$24,17,FALSE)</f>
        <v>2</v>
      </c>
      <c r="K241" s="60" t="str">
        <f>VLOOKUP(A241,区域分布情况!A$1:S$24,18,FALSE)</f>
        <v>二圈层</v>
      </c>
      <c r="L241" s="9">
        <f t="shared" si="8"/>
        <v>135</v>
      </c>
    </row>
    <row r="242" spans="1:12" s="9" customFormat="1" ht="30" customHeight="1" x14ac:dyDescent="0.15">
      <c r="A242" s="15" t="s">
        <v>1774</v>
      </c>
      <c r="B242" s="16" t="s">
        <v>1006</v>
      </c>
      <c r="C242" s="52" t="s">
        <v>1007</v>
      </c>
      <c r="D242" s="7" t="s">
        <v>267</v>
      </c>
      <c r="E242" s="18">
        <v>42990.806944444441</v>
      </c>
      <c r="F242" s="19" t="s">
        <v>797</v>
      </c>
      <c r="G242" s="33" t="s">
        <v>1008</v>
      </c>
      <c r="H242" s="50" t="s">
        <v>1009</v>
      </c>
      <c r="I242" s="28">
        <f t="shared" si="7"/>
        <v>42990</v>
      </c>
      <c r="J242" s="60">
        <f ca="1">VLOOKUP(A242,区域分布情况!A$1:R$24,17,FALSE)</f>
        <v>0</v>
      </c>
      <c r="K242" s="60" t="str">
        <f>VLOOKUP(A242,区域分布情况!A$1:S$24,18,FALSE)</f>
        <v>城区</v>
      </c>
      <c r="L242" s="9">
        <f t="shared" si="8"/>
        <v>67</v>
      </c>
    </row>
    <row r="243" spans="1:12" s="9" customFormat="1" ht="30" customHeight="1" x14ac:dyDescent="0.15">
      <c r="A243" s="8" t="s">
        <v>1017</v>
      </c>
      <c r="B243" s="16" t="s">
        <v>1021</v>
      </c>
      <c r="C243" s="52" t="s">
        <v>1022</v>
      </c>
      <c r="D243" s="16" t="s">
        <v>2100</v>
      </c>
      <c r="E243" s="18">
        <v>42990.888194444444</v>
      </c>
      <c r="F243" s="19" t="s">
        <v>797</v>
      </c>
      <c r="G243" s="33" t="s">
        <v>1024</v>
      </c>
      <c r="H243" s="48" t="s">
        <v>1025</v>
      </c>
      <c r="I243" s="28">
        <f t="shared" si="7"/>
        <v>42990</v>
      </c>
      <c r="J243" s="60">
        <f ca="1">VLOOKUP(A243,区域分布情况!A$1:R$24,17,FALSE)</f>
        <v>0</v>
      </c>
      <c r="K243" s="60">
        <f>VLOOKUP(A243,区域分布情况!A$1:S$24,18,FALSE)</f>
        <v>0</v>
      </c>
      <c r="L243" s="9">
        <f t="shared" si="8"/>
        <v>55</v>
      </c>
    </row>
    <row r="244" spans="1:12" s="9" customFormat="1" ht="30" customHeight="1" x14ac:dyDescent="0.15">
      <c r="A244" s="8" t="s">
        <v>1017</v>
      </c>
      <c r="B244" s="16" t="s">
        <v>1018</v>
      </c>
      <c r="C244" s="49" t="s">
        <v>326</v>
      </c>
      <c r="D244" s="7" t="s">
        <v>267</v>
      </c>
      <c r="E244" s="18">
        <v>42990.960416666669</v>
      </c>
      <c r="F244" s="19" t="s">
        <v>797</v>
      </c>
      <c r="G244" s="17" t="s">
        <v>1019</v>
      </c>
      <c r="H244" s="48" t="s">
        <v>1020</v>
      </c>
      <c r="I244" s="28">
        <f t="shared" si="7"/>
        <v>42990</v>
      </c>
      <c r="J244" s="60">
        <f ca="1">VLOOKUP(A244,区域分布情况!A$1:R$24,17,FALSE)</f>
        <v>0</v>
      </c>
      <c r="K244" s="60">
        <f>VLOOKUP(A244,区域分布情况!A$1:S$24,18,FALSE)</f>
        <v>0</v>
      </c>
      <c r="L244" s="9">
        <f t="shared" si="8"/>
        <v>110</v>
      </c>
    </row>
    <row r="245" spans="1:12" s="9" customFormat="1" ht="30" customHeight="1" x14ac:dyDescent="0.15">
      <c r="A245" s="8" t="s">
        <v>1768</v>
      </c>
      <c r="B245" s="16" t="s">
        <v>1010</v>
      </c>
      <c r="C245" s="49" t="s">
        <v>1011</v>
      </c>
      <c r="D245" s="7" t="s">
        <v>267</v>
      </c>
      <c r="E245" s="18">
        <v>42991.027083333334</v>
      </c>
      <c r="F245" s="19" t="s">
        <v>552</v>
      </c>
      <c r="G245" s="17" t="s">
        <v>1012</v>
      </c>
      <c r="H245" s="50" t="s">
        <v>1013</v>
      </c>
      <c r="I245" s="28">
        <f t="shared" si="7"/>
        <v>42991</v>
      </c>
      <c r="J245" s="60">
        <f ca="1">VLOOKUP(A245,区域分布情况!A$1:R$24,17,FALSE)</f>
        <v>1</v>
      </c>
      <c r="K245" s="60" t="str">
        <f>VLOOKUP(A245,区域分布情况!A$1:S$24,18,FALSE)</f>
        <v>城区</v>
      </c>
      <c r="L245" s="9">
        <f t="shared" si="8"/>
        <v>207</v>
      </c>
    </row>
    <row r="246" spans="1:12" s="9" customFormat="1" ht="30" customHeight="1" x14ac:dyDescent="0.15">
      <c r="A246" s="8" t="s">
        <v>1765</v>
      </c>
      <c r="B246" s="16" t="s">
        <v>1014</v>
      </c>
      <c r="C246" s="49" t="s">
        <v>948</v>
      </c>
      <c r="D246" s="7" t="s">
        <v>267</v>
      </c>
      <c r="E246" s="18">
        <v>42991.15347222222</v>
      </c>
      <c r="F246" s="19" t="s">
        <v>552</v>
      </c>
      <c r="G246" s="17" t="s">
        <v>1015</v>
      </c>
      <c r="H246" s="50" t="s">
        <v>1016</v>
      </c>
      <c r="I246" s="28">
        <f t="shared" si="7"/>
        <v>42991</v>
      </c>
      <c r="J246" s="60">
        <f ca="1">VLOOKUP(A246,区域分布情况!A$1:R$24,17,FALSE)</f>
        <v>1</v>
      </c>
      <c r="K246" s="60" t="str">
        <f>VLOOKUP(A246,区域分布情况!A$1:S$24,18,FALSE)</f>
        <v>城区</v>
      </c>
      <c r="L246" s="9">
        <f t="shared" si="8"/>
        <v>139</v>
      </c>
    </row>
    <row r="247" spans="1:12" s="9" customFormat="1" ht="30" customHeight="1" x14ac:dyDescent="0.15">
      <c r="A247" s="8" t="s">
        <v>1773</v>
      </c>
      <c r="B247" s="16" t="s">
        <v>994</v>
      </c>
      <c r="C247" s="16" t="s">
        <v>995</v>
      </c>
      <c r="D247" s="7" t="s">
        <v>267</v>
      </c>
      <c r="E247" s="18">
        <v>42991.362500000003</v>
      </c>
      <c r="F247" s="19" t="s">
        <v>797</v>
      </c>
      <c r="G247" s="17" t="s">
        <v>996</v>
      </c>
      <c r="H247" s="48" t="s">
        <v>997</v>
      </c>
      <c r="I247" s="28">
        <f t="shared" si="7"/>
        <v>42991</v>
      </c>
      <c r="J247" s="60">
        <f ca="1">VLOOKUP(A247,区域分布情况!A$1:R$24,17,FALSE)</f>
        <v>2</v>
      </c>
      <c r="K247" s="60" t="str">
        <f>VLOOKUP(A247,区域分布情况!A$1:S$24,18,FALSE)</f>
        <v>二圈层</v>
      </c>
      <c r="L247" s="9">
        <f t="shared" si="8"/>
        <v>42</v>
      </c>
    </row>
    <row r="248" spans="1:12" s="9" customFormat="1" ht="30" customHeight="1" x14ac:dyDescent="0.15">
      <c r="A248" s="8" t="s">
        <v>1773</v>
      </c>
      <c r="B248" s="16" t="s">
        <v>1063</v>
      </c>
      <c r="C248" s="16" t="s">
        <v>317</v>
      </c>
      <c r="D248" s="7" t="s">
        <v>614</v>
      </c>
      <c r="E248" s="18">
        <v>42991.397916666669</v>
      </c>
      <c r="F248" s="19" t="s">
        <v>811</v>
      </c>
      <c r="G248" s="17" t="s">
        <v>1064</v>
      </c>
      <c r="H248" s="48" t="s">
        <v>1065</v>
      </c>
      <c r="I248" s="28">
        <f t="shared" si="7"/>
        <v>42991</v>
      </c>
      <c r="J248" s="60">
        <f ca="1">VLOOKUP(A248,区域分布情况!A$1:R$24,17,FALSE)</f>
        <v>2</v>
      </c>
      <c r="K248" s="60" t="str">
        <f>VLOOKUP(A248,区域分布情况!A$1:S$24,18,FALSE)</f>
        <v>二圈层</v>
      </c>
      <c r="L248" s="9">
        <f t="shared" si="8"/>
        <v>145</v>
      </c>
    </row>
    <row r="249" spans="1:12" s="9" customFormat="1" ht="30" customHeight="1" x14ac:dyDescent="0.15">
      <c r="A249" s="8" t="s">
        <v>1770</v>
      </c>
      <c r="B249" s="16" t="s">
        <v>1034</v>
      </c>
      <c r="C249" s="16" t="s">
        <v>1035</v>
      </c>
      <c r="D249" s="16" t="s">
        <v>2100</v>
      </c>
      <c r="E249" s="18">
        <v>42991.486805555556</v>
      </c>
      <c r="F249" s="18" t="s">
        <v>552</v>
      </c>
      <c r="G249" s="17" t="s">
        <v>1036</v>
      </c>
      <c r="H249" s="50" t="s">
        <v>1037</v>
      </c>
      <c r="I249" s="28">
        <f t="shared" si="7"/>
        <v>42991</v>
      </c>
      <c r="J249" s="60">
        <f ca="1">VLOOKUP(A249,区域分布情况!A$1:R$24,17,FALSE)</f>
        <v>2</v>
      </c>
      <c r="K249" s="60" t="str">
        <f>VLOOKUP(A249,区域分布情况!A$1:S$24,18,FALSE)</f>
        <v>城区</v>
      </c>
      <c r="L249" s="9">
        <f t="shared" si="8"/>
        <v>64</v>
      </c>
    </row>
    <row r="250" spans="1:12" s="9" customFormat="1" ht="30" customHeight="1" x14ac:dyDescent="0.15">
      <c r="A250" s="8" t="s">
        <v>1766</v>
      </c>
      <c r="B250" s="16" t="s">
        <v>1026</v>
      </c>
      <c r="C250" s="16" t="s">
        <v>1027</v>
      </c>
      <c r="D250" s="7" t="s">
        <v>267</v>
      </c>
      <c r="E250" s="18">
        <v>42991.488194444442</v>
      </c>
      <c r="F250" s="18" t="s">
        <v>583</v>
      </c>
      <c r="G250" s="17" t="s">
        <v>1028</v>
      </c>
      <c r="H250" s="50" t="s">
        <v>1029</v>
      </c>
      <c r="I250" s="28">
        <f t="shared" si="7"/>
        <v>42991</v>
      </c>
      <c r="J250" s="60">
        <f ca="1">VLOOKUP(A250,区域分布情况!A$1:R$24,17,FALSE)</f>
        <v>0</v>
      </c>
      <c r="K250" s="60" t="str">
        <f>VLOOKUP(A250,区域分布情况!A$1:S$24,18,FALSE)</f>
        <v>城区</v>
      </c>
      <c r="L250" s="9">
        <f t="shared" si="8"/>
        <v>107</v>
      </c>
    </row>
    <row r="251" spans="1:12" s="9" customFormat="1" ht="30" customHeight="1" x14ac:dyDescent="0.15">
      <c r="A251" s="8" t="s">
        <v>1771</v>
      </c>
      <c r="B251" s="16" t="s">
        <v>1030</v>
      </c>
      <c r="C251" s="16" t="s">
        <v>1031</v>
      </c>
      <c r="D251" s="7" t="s">
        <v>267</v>
      </c>
      <c r="E251" s="18">
        <v>42991.496527777781</v>
      </c>
      <c r="F251" s="18" t="s">
        <v>570</v>
      </c>
      <c r="G251" s="17" t="s">
        <v>1032</v>
      </c>
      <c r="H251" s="48" t="s">
        <v>1033</v>
      </c>
      <c r="I251" s="28">
        <f t="shared" si="7"/>
        <v>42991</v>
      </c>
      <c r="J251" s="60">
        <f ca="1">VLOOKUP(A251,区域分布情况!A$1:R$24,17,FALSE)</f>
        <v>0</v>
      </c>
      <c r="K251" s="60" t="str">
        <f>VLOOKUP(A251,区域分布情况!A$1:S$24,18,FALSE)</f>
        <v>二圈层</v>
      </c>
      <c r="L251" s="9">
        <f t="shared" si="8"/>
        <v>75</v>
      </c>
    </row>
    <row r="252" spans="1:12" s="9" customFormat="1" ht="30" customHeight="1" x14ac:dyDescent="0.15">
      <c r="A252" s="8" t="s">
        <v>1769</v>
      </c>
      <c r="B252" s="16" t="s">
        <v>1066</v>
      </c>
      <c r="C252" s="16" t="s">
        <v>317</v>
      </c>
      <c r="D252" s="7" t="s">
        <v>614</v>
      </c>
      <c r="E252" s="18">
        <v>42991.512499999997</v>
      </c>
      <c r="F252" s="19" t="s">
        <v>616</v>
      </c>
      <c r="G252" s="33" t="s">
        <v>1067</v>
      </c>
      <c r="H252" s="48" t="s">
        <v>1068</v>
      </c>
      <c r="I252" s="28">
        <f t="shared" si="7"/>
        <v>42991</v>
      </c>
      <c r="J252" s="60">
        <f ca="1">VLOOKUP(A252,区域分布情况!A$1:R$24,17,FALSE)</f>
        <v>0</v>
      </c>
      <c r="K252" s="60" t="str">
        <f>VLOOKUP(A252,区域分布情况!A$1:S$24,18,FALSE)</f>
        <v>二圈层</v>
      </c>
      <c r="L252" s="9">
        <f t="shared" si="8"/>
        <v>132</v>
      </c>
    </row>
    <row r="253" spans="1:12" s="9" customFormat="1" ht="30" customHeight="1" x14ac:dyDescent="0.15">
      <c r="A253" s="8" t="s">
        <v>1766</v>
      </c>
      <c r="B253" s="16" t="s">
        <v>1057</v>
      </c>
      <c r="C253" s="16" t="s">
        <v>317</v>
      </c>
      <c r="D253" s="7" t="s">
        <v>614</v>
      </c>
      <c r="E253" s="18">
        <v>42991.588888888888</v>
      </c>
      <c r="F253" s="19" t="s">
        <v>583</v>
      </c>
      <c r="G253" s="33" t="s">
        <v>1058</v>
      </c>
      <c r="H253" s="50" t="s">
        <v>1059</v>
      </c>
      <c r="I253" s="28">
        <f t="shared" si="7"/>
        <v>42991</v>
      </c>
      <c r="J253" s="60">
        <f ca="1">VLOOKUP(A253,区域分布情况!A$1:R$24,17,FALSE)</f>
        <v>0</v>
      </c>
      <c r="K253" s="60" t="str">
        <f>VLOOKUP(A253,区域分布情况!A$1:S$24,18,FALSE)</f>
        <v>城区</v>
      </c>
      <c r="L253" s="9">
        <f t="shared" si="8"/>
        <v>386</v>
      </c>
    </row>
    <row r="254" spans="1:12" s="9" customFormat="1" ht="30" customHeight="1" x14ac:dyDescent="0.15">
      <c r="A254" s="8" t="s">
        <v>1768</v>
      </c>
      <c r="B254" s="16" t="s">
        <v>1052</v>
      </c>
      <c r="C254" s="16" t="s">
        <v>1053</v>
      </c>
      <c r="D254" s="7" t="s">
        <v>1054</v>
      </c>
      <c r="E254" s="18">
        <v>42991.67291666667</v>
      </c>
      <c r="F254" s="19" t="s">
        <v>616</v>
      </c>
      <c r="G254" s="17" t="s">
        <v>1055</v>
      </c>
      <c r="H254" s="48" t="s">
        <v>1056</v>
      </c>
      <c r="I254" s="28">
        <f t="shared" si="7"/>
        <v>42991</v>
      </c>
      <c r="J254" s="60">
        <f ca="1">VLOOKUP(A254,区域分布情况!A$1:R$24,17,FALSE)</f>
        <v>1</v>
      </c>
      <c r="K254" s="60" t="str">
        <f>VLOOKUP(A254,区域分布情况!A$1:S$24,18,FALSE)</f>
        <v>城区</v>
      </c>
      <c r="L254" s="9">
        <f t="shared" si="8"/>
        <v>152</v>
      </c>
    </row>
    <row r="255" spans="1:12" s="9" customFormat="1" ht="30" customHeight="1" x14ac:dyDescent="0.15">
      <c r="A255" s="8" t="s">
        <v>1772</v>
      </c>
      <c r="B255" s="16" t="s">
        <v>1060</v>
      </c>
      <c r="C255" s="16" t="s">
        <v>317</v>
      </c>
      <c r="D255" s="7" t="s">
        <v>614</v>
      </c>
      <c r="E255" s="18">
        <v>42991.76666666667</v>
      </c>
      <c r="F255" s="19" t="s">
        <v>552</v>
      </c>
      <c r="G255" s="17" t="s">
        <v>1061</v>
      </c>
      <c r="H255" s="50" t="s">
        <v>1062</v>
      </c>
      <c r="I255" s="28">
        <f t="shared" si="7"/>
        <v>42991</v>
      </c>
      <c r="J255" s="60">
        <f ca="1">VLOOKUP(A255,区域分布情况!A$1:R$24,17,FALSE)</f>
        <v>0</v>
      </c>
      <c r="K255" s="60" t="str">
        <f>VLOOKUP(A255,区域分布情况!A$1:S$24,18,FALSE)</f>
        <v>二圈层</v>
      </c>
      <c r="L255" s="9">
        <f t="shared" si="8"/>
        <v>117</v>
      </c>
    </row>
    <row r="256" spans="1:12" s="9" customFormat="1" ht="30" customHeight="1" x14ac:dyDescent="0.15">
      <c r="A256" s="8" t="s">
        <v>1773</v>
      </c>
      <c r="B256" s="16" t="s">
        <v>1047</v>
      </c>
      <c r="C256" s="49" t="s">
        <v>1048</v>
      </c>
      <c r="D256" s="7" t="s">
        <v>267</v>
      </c>
      <c r="E256" s="18">
        <v>42991.781944444447</v>
      </c>
      <c r="F256" s="19" t="s">
        <v>552</v>
      </c>
      <c r="G256" s="17" t="s">
        <v>1049</v>
      </c>
      <c r="H256" s="50" t="s">
        <v>1050</v>
      </c>
      <c r="I256" s="28">
        <f t="shared" si="7"/>
        <v>42991</v>
      </c>
      <c r="J256" s="60">
        <f ca="1">VLOOKUP(A256,区域分布情况!A$1:R$24,17,FALSE)</f>
        <v>2</v>
      </c>
      <c r="K256" s="60" t="str">
        <f>VLOOKUP(A256,区域分布情况!A$1:S$24,18,FALSE)</f>
        <v>二圈层</v>
      </c>
      <c r="L256" s="9">
        <f t="shared" si="8"/>
        <v>52</v>
      </c>
    </row>
    <row r="257" spans="1:12" s="9" customFormat="1" ht="30" customHeight="1" x14ac:dyDescent="0.15">
      <c r="A257" s="8" t="s">
        <v>1772</v>
      </c>
      <c r="B257" s="16" t="s">
        <v>1043</v>
      </c>
      <c r="C257" s="49" t="s">
        <v>1044</v>
      </c>
      <c r="D257" s="7" t="s">
        <v>267</v>
      </c>
      <c r="E257" s="18">
        <v>42991.86041666667</v>
      </c>
      <c r="F257" s="19" t="s">
        <v>570</v>
      </c>
      <c r="G257" s="33" t="s">
        <v>1045</v>
      </c>
      <c r="H257" s="50" t="s">
        <v>1046</v>
      </c>
      <c r="I257" s="28">
        <f t="shared" si="7"/>
        <v>42991</v>
      </c>
      <c r="J257" s="60">
        <f ca="1">VLOOKUP(A257,区域分布情况!A$1:R$24,17,FALSE)</f>
        <v>0</v>
      </c>
      <c r="K257" s="60" t="str">
        <f>VLOOKUP(A257,区域分布情况!A$1:S$24,18,FALSE)</f>
        <v>二圈层</v>
      </c>
      <c r="L257" s="9">
        <f t="shared" si="8"/>
        <v>38</v>
      </c>
    </row>
    <row r="258" spans="1:12" s="9" customFormat="1" ht="30" customHeight="1" x14ac:dyDescent="0.15">
      <c r="A258" s="15" t="s">
        <v>1759</v>
      </c>
      <c r="B258" s="16" t="s">
        <v>1038</v>
      </c>
      <c r="C258" s="16" t="s">
        <v>1039</v>
      </c>
      <c r="D258" s="7" t="s">
        <v>1040</v>
      </c>
      <c r="E258" s="18">
        <v>42991.882638888892</v>
      </c>
      <c r="F258" s="19" t="s">
        <v>552</v>
      </c>
      <c r="G258" s="17" t="s">
        <v>1041</v>
      </c>
      <c r="H258" s="48" t="s">
        <v>1042</v>
      </c>
      <c r="I258" s="28">
        <f t="shared" si="7"/>
        <v>42991</v>
      </c>
      <c r="J258" s="60">
        <f ca="1">VLOOKUP(A258,区域分布情况!A$1:R$24,17,FALSE)</f>
        <v>3</v>
      </c>
      <c r="K258" s="60" t="str">
        <f>VLOOKUP(A258,区域分布情况!A$1:S$24,18,FALSE)</f>
        <v>二圈层</v>
      </c>
      <c r="L258" s="9">
        <f t="shared" si="8"/>
        <v>189</v>
      </c>
    </row>
    <row r="259" spans="1:12" s="9" customFormat="1" ht="30" customHeight="1" x14ac:dyDescent="0.15">
      <c r="A259" s="8" t="s">
        <v>1771</v>
      </c>
      <c r="B259" s="16" t="s">
        <v>1088</v>
      </c>
      <c r="C259" s="49" t="s">
        <v>317</v>
      </c>
      <c r="D259" s="7" t="s">
        <v>614</v>
      </c>
      <c r="E259" s="18">
        <v>42992.354861111111</v>
      </c>
      <c r="F259" s="19" t="s">
        <v>615</v>
      </c>
      <c r="G259" s="17" t="s">
        <v>1089</v>
      </c>
      <c r="H259" s="50" t="s">
        <v>1090</v>
      </c>
      <c r="I259" s="28">
        <f t="shared" ref="I259:I322" si="9">INT(E259)</f>
        <v>42992</v>
      </c>
      <c r="J259" s="60">
        <f ca="1">VLOOKUP(A259,区域分布情况!A$1:R$24,17,FALSE)</f>
        <v>0</v>
      </c>
      <c r="K259" s="60" t="str">
        <f>VLOOKUP(A259,区域分布情况!A$1:S$24,18,FALSE)</f>
        <v>二圈层</v>
      </c>
      <c r="L259" s="9">
        <f t="shared" ref="L259:L322" si="10">LEN(G259)</f>
        <v>493</v>
      </c>
    </row>
    <row r="260" spans="1:12" s="9" customFormat="1" ht="30" customHeight="1" x14ac:dyDescent="0.15">
      <c r="A260" s="8" t="s">
        <v>1767</v>
      </c>
      <c r="B260" s="16" t="s">
        <v>1085</v>
      </c>
      <c r="C260" s="49" t="s">
        <v>317</v>
      </c>
      <c r="D260" s="7" t="s">
        <v>614</v>
      </c>
      <c r="E260" s="18">
        <v>42992.52847222222</v>
      </c>
      <c r="F260" s="19" t="s">
        <v>583</v>
      </c>
      <c r="G260" s="33" t="s">
        <v>1086</v>
      </c>
      <c r="H260" s="50" t="s">
        <v>1087</v>
      </c>
      <c r="I260" s="28">
        <f t="shared" si="9"/>
        <v>42992</v>
      </c>
      <c r="J260" s="60">
        <f ca="1">VLOOKUP(A260,区域分布情况!A$1:R$24,17,FALSE)</f>
        <v>2</v>
      </c>
      <c r="K260" s="60" t="str">
        <f>VLOOKUP(A260,区域分布情况!A$1:S$24,18,FALSE)</f>
        <v>城区</v>
      </c>
      <c r="L260" s="9">
        <f t="shared" si="10"/>
        <v>335</v>
      </c>
    </row>
    <row r="261" spans="1:12" s="9" customFormat="1" ht="30" customHeight="1" x14ac:dyDescent="0.15">
      <c r="A261" s="8" t="s">
        <v>1773</v>
      </c>
      <c r="B261" s="16" t="s">
        <v>1091</v>
      </c>
      <c r="C261" s="49" t="s">
        <v>317</v>
      </c>
      <c r="D261" s="7" t="s">
        <v>614</v>
      </c>
      <c r="E261" s="18">
        <v>42992.539583333331</v>
      </c>
      <c r="F261" s="19" t="s">
        <v>552</v>
      </c>
      <c r="G261" s="17" t="s">
        <v>1092</v>
      </c>
      <c r="H261" s="48" t="s">
        <v>1093</v>
      </c>
      <c r="I261" s="28">
        <f t="shared" si="9"/>
        <v>42992</v>
      </c>
      <c r="J261" s="60">
        <f ca="1">VLOOKUP(A261,区域分布情况!A$1:R$24,17,FALSE)</f>
        <v>2</v>
      </c>
      <c r="K261" s="60" t="str">
        <f>VLOOKUP(A261,区域分布情况!A$1:S$24,18,FALSE)</f>
        <v>二圈层</v>
      </c>
      <c r="L261" s="9">
        <f t="shared" si="10"/>
        <v>240</v>
      </c>
    </row>
    <row r="262" spans="1:12" s="9" customFormat="1" ht="30" customHeight="1" x14ac:dyDescent="0.15">
      <c r="A262" s="8" t="s">
        <v>1767</v>
      </c>
      <c r="B262" s="16" t="s">
        <v>1069</v>
      </c>
      <c r="C262" s="16" t="s">
        <v>1070</v>
      </c>
      <c r="D262" s="7" t="s">
        <v>292</v>
      </c>
      <c r="E262" s="18">
        <v>42992.776388888888</v>
      </c>
      <c r="F262" s="19" t="s">
        <v>552</v>
      </c>
      <c r="G262" s="17" t="s">
        <v>1071</v>
      </c>
      <c r="H262" s="48" t="s">
        <v>1072</v>
      </c>
      <c r="I262" s="28">
        <f t="shared" si="9"/>
        <v>42992</v>
      </c>
      <c r="J262" s="60">
        <f ca="1">VLOOKUP(A262,区域分布情况!A$1:R$24,17,FALSE)</f>
        <v>2</v>
      </c>
      <c r="K262" s="60" t="str">
        <f>VLOOKUP(A262,区域分布情况!A$1:S$24,18,FALSE)</f>
        <v>城区</v>
      </c>
      <c r="L262" s="9">
        <f t="shared" si="10"/>
        <v>128</v>
      </c>
    </row>
    <row r="263" spans="1:12" s="9" customFormat="1" ht="30" customHeight="1" x14ac:dyDescent="0.15">
      <c r="A263" s="8" t="s">
        <v>1765</v>
      </c>
      <c r="B263" s="16" t="s">
        <v>1077</v>
      </c>
      <c r="C263" s="49" t="s">
        <v>1078</v>
      </c>
      <c r="D263" s="7" t="s">
        <v>292</v>
      </c>
      <c r="E263" s="18">
        <v>42992.938888888886</v>
      </c>
      <c r="F263" s="19" t="s">
        <v>583</v>
      </c>
      <c r="G263" s="17" t="s">
        <v>1079</v>
      </c>
      <c r="H263" s="50" t="s">
        <v>1080</v>
      </c>
      <c r="I263" s="28">
        <f t="shared" si="9"/>
        <v>42992</v>
      </c>
      <c r="J263" s="60">
        <f ca="1">VLOOKUP(A263,区域分布情况!A$1:R$24,17,FALSE)</f>
        <v>1</v>
      </c>
      <c r="K263" s="60" t="str">
        <f>VLOOKUP(A263,区域分布情况!A$1:S$24,18,FALSE)</f>
        <v>城区</v>
      </c>
      <c r="L263" s="9">
        <f t="shared" si="10"/>
        <v>58</v>
      </c>
    </row>
    <row r="264" spans="1:12" s="9" customFormat="1" ht="30" customHeight="1" x14ac:dyDescent="0.15">
      <c r="A264" s="8" t="s">
        <v>1773</v>
      </c>
      <c r="B264" s="16" t="s">
        <v>1073</v>
      </c>
      <c r="C264" s="49" t="s">
        <v>1074</v>
      </c>
      <c r="D264" s="7" t="s">
        <v>292</v>
      </c>
      <c r="E264" s="18">
        <v>42993.013194444444</v>
      </c>
      <c r="F264" s="19" t="s">
        <v>552</v>
      </c>
      <c r="G264" s="33" t="s">
        <v>1075</v>
      </c>
      <c r="H264" s="50" t="s">
        <v>1076</v>
      </c>
      <c r="I264" s="28">
        <f t="shared" si="9"/>
        <v>42993</v>
      </c>
      <c r="J264" s="60">
        <f ca="1">VLOOKUP(A264,区域分布情况!A$1:R$24,17,FALSE)</f>
        <v>2</v>
      </c>
      <c r="K264" s="60" t="str">
        <f>VLOOKUP(A264,区域分布情况!A$1:S$24,18,FALSE)</f>
        <v>二圈层</v>
      </c>
      <c r="L264" s="9">
        <f t="shared" si="10"/>
        <v>113</v>
      </c>
    </row>
    <row r="265" spans="1:12" s="9" customFormat="1" ht="30" customHeight="1" x14ac:dyDescent="0.15">
      <c r="A265" s="8" t="s">
        <v>1768</v>
      </c>
      <c r="B265" s="16" t="s">
        <v>1081</v>
      </c>
      <c r="C265" s="16" t="s">
        <v>1082</v>
      </c>
      <c r="D265" s="7" t="s">
        <v>292</v>
      </c>
      <c r="E265" s="18">
        <v>42993.517361111109</v>
      </c>
      <c r="F265" s="19" t="s">
        <v>552</v>
      </c>
      <c r="G265" s="17" t="s">
        <v>1083</v>
      </c>
      <c r="H265" s="48" t="s">
        <v>1084</v>
      </c>
      <c r="I265" s="28">
        <f t="shared" si="9"/>
        <v>42993</v>
      </c>
      <c r="J265" s="60">
        <f ca="1">VLOOKUP(A265,区域分布情况!A$1:R$24,17,FALSE)</f>
        <v>1</v>
      </c>
      <c r="K265" s="60" t="str">
        <f>VLOOKUP(A265,区域分布情况!A$1:S$24,18,FALSE)</f>
        <v>城区</v>
      </c>
      <c r="L265" s="9">
        <f t="shared" si="10"/>
        <v>141</v>
      </c>
    </row>
    <row r="266" spans="1:12" s="9" customFormat="1" ht="30" customHeight="1" x14ac:dyDescent="0.15">
      <c r="A266" s="8" t="s">
        <v>1773</v>
      </c>
      <c r="B266" s="16" t="s">
        <v>1191</v>
      </c>
      <c r="C266" s="49" t="s">
        <v>1192</v>
      </c>
      <c r="D266" s="7" t="s">
        <v>1193</v>
      </c>
      <c r="E266" s="18">
        <v>42993.520138888889</v>
      </c>
      <c r="F266" s="18" t="s">
        <v>797</v>
      </c>
      <c r="G266" s="17" t="s">
        <v>1194</v>
      </c>
      <c r="H266" s="50" t="s">
        <v>1195</v>
      </c>
      <c r="I266" s="28">
        <f t="shared" si="9"/>
        <v>42993</v>
      </c>
      <c r="J266" s="60">
        <f ca="1">VLOOKUP(A266,区域分布情况!A$1:R$24,17,FALSE)</f>
        <v>2</v>
      </c>
      <c r="K266" s="60" t="str">
        <f>VLOOKUP(A266,区域分布情况!A$1:S$24,18,FALSE)</f>
        <v>二圈层</v>
      </c>
      <c r="L266" s="9">
        <f t="shared" si="10"/>
        <v>216</v>
      </c>
    </row>
    <row r="267" spans="1:12" s="9" customFormat="1" ht="30" customHeight="1" x14ac:dyDescent="0.15">
      <c r="A267" s="8" t="s">
        <v>1773</v>
      </c>
      <c r="B267" s="16" t="s">
        <v>1229</v>
      </c>
      <c r="C267" s="49" t="s">
        <v>1230</v>
      </c>
      <c r="D267" s="7" t="s">
        <v>1216</v>
      </c>
      <c r="E267" s="18">
        <v>42993.520138888889</v>
      </c>
      <c r="F267" s="18" t="s">
        <v>797</v>
      </c>
      <c r="G267" s="17" t="s">
        <v>1231</v>
      </c>
      <c r="H267" s="50" t="s">
        <v>1232</v>
      </c>
      <c r="I267" s="28">
        <f t="shared" si="9"/>
        <v>42993</v>
      </c>
      <c r="J267" s="60">
        <f ca="1">VLOOKUP(A267,区域分布情况!A$1:R$24,17,FALSE)</f>
        <v>2</v>
      </c>
      <c r="K267" s="60" t="str">
        <f>VLOOKUP(A267,区域分布情况!A$1:S$24,18,FALSE)</f>
        <v>二圈层</v>
      </c>
      <c r="L267" s="9">
        <f t="shared" si="10"/>
        <v>216</v>
      </c>
    </row>
    <row r="268" spans="1:12" s="9" customFormat="1" ht="30" customHeight="1" x14ac:dyDescent="0.15">
      <c r="A268" s="8" t="s">
        <v>1773</v>
      </c>
      <c r="B268" s="16" t="s">
        <v>1187</v>
      </c>
      <c r="C268" s="49" t="s">
        <v>1188</v>
      </c>
      <c r="D268" s="7" t="s">
        <v>1184</v>
      </c>
      <c r="E268" s="18">
        <v>42993.656944444447</v>
      </c>
      <c r="F268" s="18" t="s">
        <v>583</v>
      </c>
      <c r="G268" s="17" t="s">
        <v>1189</v>
      </c>
      <c r="H268" s="48" t="s">
        <v>1190</v>
      </c>
      <c r="I268" s="28">
        <f t="shared" si="9"/>
        <v>42993</v>
      </c>
      <c r="J268" s="60">
        <f ca="1">VLOOKUP(A268,区域分布情况!A$1:R$24,17,FALSE)</f>
        <v>2</v>
      </c>
      <c r="K268" s="60" t="str">
        <f>VLOOKUP(A268,区域分布情况!A$1:S$24,18,FALSE)</f>
        <v>二圈层</v>
      </c>
      <c r="L268" s="9">
        <f t="shared" si="10"/>
        <v>792</v>
      </c>
    </row>
    <row r="269" spans="1:12" s="9" customFormat="1" ht="30" customHeight="1" x14ac:dyDescent="0.15">
      <c r="A269" s="8" t="s">
        <v>1773</v>
      </c>
      <c r="B269" s="16" t="s">
        <v>1226</v>
      </c>
      <c r="C269" s="49" t="s">
        <v>1215</v>
      </c>
      <c r="D269" s="7" t="s">
        <v>1216</v>
      </c>
      <c r="E269" s="18">
        <v>42993.656944444447</v>
      </c>
      <c r="F269" s="18" t="s">
        <v>583</v>
      </c>
      <c r="G269" s="17" t="s">
        <v>1227</v>
      </c>
      <c r="H269" s="48" t="s">
        <v>1228</v>
      </c>
      <c r="I269" s="28">
        <f t="shared" si="9"/>
        <v>42993</v>
      </c>
      <c r="J269" s="60">
        <f ca="1">VLOOKUP(A269,区域分布情况!A$1:R$24,17,FALSE)</f>
        <v>2</v>
      </c>
      <c r="K269" s="60" t="str">
        <f>VLOOKUP(A269,区域分布情况!A$1:S$24,18,FALSE)</f>
        <v>二圈层</v>
      </c>
      <c r="L269" s="9">
        <f t="shared" si="10"/>
        <v>792</v>
      </c>
    </row>
    <row r="270" spans="1:12" s="9" customFormat="1" ht="30" customHeight="1" x14ac:dyDescent="0.15">
      <c r="A270" s="6" t="s">
        <v>5</v>
      </c>
      <c r="B270" s="16" t="s">
        <v>1107</v>
      </c>
      <c r="C270" s="49" t="s">
        <v>1108</v>
      </c>
      <c r="D270" s="7" t="s">
        <v>1109</v>
      </c>
      <c r="E270" s="18">
        <v>42993.793275462966</v>
      </c>
      <c r="F270" s="19" t="s">
        <v>811</v>
      </c>
      <c r="G270" s="17" t="s">
        <v>1110</v>
      </c>
      <c r="H270" s="48" t="s">
        <v>1111</v>
      </c>
      <c r="I270" s="28">
        <f t="shared" si="9"/>
        <v>42993</v>
      </c>
      <c r="J270" s="60">
        <f ca="1">VLOOKUP(A270,区域分布情况!A$1:R$24,17,FALSE)</f>
        <v>0</v>
      </c>
      <c r="K270" s="60" t="str">
        <f>VLOOKUP(A270,区域分布情况!A$1:S$24,18,FALSE)</f>
        <v>三圈层</v>
      </c>
      <c r="L270" s="9">
        <f t="shared" si="10"/>
        <v>228</v>
      </c>
    </row>
    <row r="271" spans="1:12" s="9" customFormat="1" ht="30" customHeight="1" x14ac:dyDescent="0.15">
      <c r="A271" s="8" t="s">
        <v>1767</v>
      </c>
      <c r="B271" s="16" t="s">
        <v>1151</v>
      </c>
      <c r="C271" s="16" t="s">
        <v>1152</v>
      </c>
      <c r="D271" s="7" t="s">
        <v>292</v>
      </c>
      <c r="E271" s="18">
        <v>42993.921527777777</v>
      </c>
      <c r="F271" s="19" t="s">
        <v>583</v>
      </c>
      <c r="G271" s="17" t="s">
        <v>1153</v>
      </c>
      <c r="H271" s="48" t="s">
        <v>1154</v>
      </c>
      <c r="I271" s="28">
        <f t="shared" si="9"/>
        <v>42993</v>
      </c>
      <c r="J271" s="60">
        <f ca="1">VLOOKUP(A271,区域分布情况!A$1:R$24,17,FALSE)</f>
        <v>2</v>
      </c>
      <c r="K271" s="60" t="str">
        <f>VLOOKUP(A271,区域分布情况!A$1:S$24,18,FALSE)</f>
        <v>城区</v>
      </c>
      <c r="L271" s="9">
        <f t="shared" si="10"/>
        <v>71</v>
      </c>
    </row>
    <row r="272" spans="1:12" s="9" customFormat="1" ht="30" customHeight="1" x14ac:dyDescent="0.15">
      <c r="A272" s="8" t="s">
        <v>1766</v>
      </c>
      <c r="B272" s="16" t="s">
        <v>1147</v>
      </c>
      <c r="C272" s="16" t="s">
        <v>1148</v>
      </c>
      <c r="D272" s="7" t="s">
        <v>1124</v>
      </c>
      <c r="E272" s="18">
        <v>42994.071527777778</v>
      </c>
      <c r="F272" s="18" t="s">
        <v>552</v>
      </c>
      <c r="G272" s="17" t="s">
        <v>1149</v>
      </c>
      <c r="H272" s="50" t="s">
        <v>1150</v>
      </c>
      <c r="I272" s="28">
        <f t="shared" si="9"/>
        <v>42994</v>
      </c>
      <c r="J272" s="60">
        <f ca="1">VLOOKUP(A272,区域分布情况!A$1:R$24,17,FALSE)</f>
        <v>0</v>
      </c>
      <c r="K272" s="60" t="str">
        <f>VLOOKUP(A272,区域分布情况!A$1:S$24,18,FALSE)</f>
        <v>城区</v>
      </c>
      <c r="L272" s="9">
        <f t="shared" si="10"/>
        <v>108</v>
      </c>
    </row>
    <row r="273" spans="1:12" s="9" customFormat="1" ht="30" customHeight="1" x14ac:dyDescent="0.15">
      <c r="A273" s="8" t="s">
        <v>1770</v>
      </c>
      <c r="B273" s="16" t="s">
        <v>1099</v>
      </c>
      <c r="C273" s="49" t="s">
        <v>317</v>
      </c>
      <c r="D273" s="7" t="s">
        <v>2098</v>
      </c>
      <c r="E273" s="18">
        <v>42994.095138888886</v>
      </c>
      <c r="F273" s="19" t="s">
        <v>552</v>
      </c>
      <c r="G273" s="33" t="s">
        <v>1101</v>
      </c>
      <c r="H273" s="50" t="s">
        <v>1102</v>
      </c>
      <c r="I273" s="28">
        <f t="shared" si="9"/>
        <v>42994</v>
      </c>
      <c r="J273" s="60">
        <f ca="1">VLOOKUP(A273,区域分布情况!A$1:R$24,17,FALSE)</f>
        <v>2</v>
      </c>
      <c r="K273" s="60" t="str">
        <f>VLOOKUP(A273,区域分布情况!A$1:S$24,18,FALSE)</f>
        <v>城区</v>
      </c>
      <c r="L273" s="9">
        <f t="shared" si="10"/>
        <v>336</v>
      </c>
    </row>
    <row r="274" spans="1:12" s="9" customFormat="1" ht="30" customHeight="1" x14ac:dyDescent="0.15">
      <c r="A274" s="8" t="s">
        <v>1773</v>
      </c>
      <c r="B274" s="16" t="s">
        <v>1143</v>
      </c>
      <c r="C274" s="16" t="s">
        <v>1144</v>
      </c>
      <c r="D274" s="7" t="s">
        <v>1124</v>
      </c>
      <c r="E274" s="18">
        <v>42994.105555555558</v>
      </c>
      <c r="F274" s="18" t="s">
        <v>552</v>
      </c>
      <c r="G274" s="17" t="s">
        <v>1145</v>
      </c>
      <c r="H274" s="50" t="s">
        <v>1146</v>
      </c>
      <c r="I274" s="28">
        <f t="shared" si="9"/>
        <v>42994</v>
      </c>
      <c r="J274" s="60">
        <f ca="1">VLOOKUP(A274,区域分布情况!A$1:R$24,17,FALSE)</f>
        <v>2</v>
      </c>
      <c r="K274" s="60" t="str">
        <f>VLOOKUP(A274,区域分布情况!A$1:S$24,18,FALSE)</f>
        <v>二圈层</v>
      </c>
      <c r="L274" s="9">
        <f t="shared" si="10"/>
        <v>44</v>
      </c>
    </row>
    <row r="275" spans="1:12" s="9" customFormat="1" ht="30" customHeight="1" x14ac:dyDescent="0.15">
      <c r="A275" s="15" t="s">
        <v>1774</v>
      </c>
      <c r="B275" s="16" t="s">
        <v>1139</v>
      </c>
      <c r="C275" s="16" t="s">
        <v>1140</v>
      </c>
      <c r="D275" s="7" t="s">
        <v>1124</v>
      </c>
      <c r="E275" s="18">
        <v>42994.13958333333</v>
      </c>
      <c r="F275" s="18" t="s">
        <v>552</v>
      </c>
      <c r="G275" s="17" t="s">
        <v>1141</v>
      </c>
      <c r="H275" s="50" t="s">
        <v>1142</v>
      </c>
      <c r="I275" s="28">
        <f t="shared" si="9"/>
        <v>42994</v>
      </c>
      <c r="J275" s="60">
        <f ca="1">VLOOKUP(A275,区域分布情况!A$1:R$24,17,FALSE)</f>
        <v>0</v>
      </c>
      <c r="K275" s="60" t="str">
        <f>VLOOKUP(A275,区域分布情况!A$1:S$24,18,FALSE)</f>
        <v>城区</v>
      </c>
      <c r="L275" s="9">
        <f t="shared" si="10"/>
        <v>180</v>
      </c>
    </row>
    <row r="276" spans="1:12" s="9" customFormat="1" ht="30" customHeight="1" x14ac:dyDescent="0.15">
      <c r="A276" s="8" t="s">
        <v>1769</v>
      </c>
      <c r="B276" s="16" t="s">
        <v>1200</v>
      </c>
      <c r="C276" s="49" t="s">
        <v>1201</v>
      </c>
      <c r="D276" s="7" t="s">
        <v>1193</v>
      </c>
      <c r="E276" s="18">
        <v>42994.418055555558</v>
      </c>
      <c r="F276" s="18" t="s">
        <v>811</v>
      </c>
      <c r="G276" s="17" t="s">
        <v>1202</v>
      </c>
      <c r="H276" s="50" t="s">
        <v>1203</v>
      </c>
      <c r="I276" s="28">
        <f t="shared" si="9"/>
        <v>42994</v>
      </c>
      <c r="J276" s="60">
        <f ca="1">VLOOKUP(A276,区域分布情况!A$1:R$24,17,FALSE)</f>
        <v>0</v>
      </c>
      <c r="K276" s="60" t="str">
        <f>VLOOKUP(A276,区域分布情况!A$1:S$24,18,FALSE)</f>
        <v>二圈层</v>
      </c>
      <c r="L276" s="9">
        <f t="shared" si="10"/>
        <v>163</v>
      </c>
    </row>
    <row r="277" spans="1:12" s="9" customFormat="1" ht="30" customHeight="1" x14ac:dyDescent="0.15">
      <c r="A277" s="8" t="s">
        <v>1769</v>
      </c>
      <c r="B277" s="16" t="s">
        <v>1238</v>
      </c>
      <c r="C277" s="49" t="s">
        <v>1239</v>
      </c>
      <c r="D277" s="7" t="s">
        <v>1235</v>
      </c>
      <c r="E277" s="18">
        <v>42994.418055555558</v>
      </c>
      <c r="F277" s="18" t="s">
        <v>811</v>
      </c>
      <c r="G277" s="17" t="s">
        <v>1240</v>
      </c>
      <c r="H277" s="50" t="s">
        <v>1241</v>
      </c>
      <c r="I277" s="28">
        <f t="shared" si="9"/>
        <v>42994</v>
      </c>
      <c r="J277" s="60">
        <f ca="1">VLOOKUP(A277,区域分布情况!A$1:R$24,17,FALSE)</f>
        <v>0</v>
      </c>
      <c r="K277" s="60" t="str">
        <f>VLOOKUP(A277,区域分布情况!A$1:S$24,18,FALSE)</f>
        <v>二圈层</v>
      </c>
      <c r="L277" s="9">
        <f t="shared" si="10"/>
        <v>163</v>
      </c>
    </row>
    <row r="278" spans="1:12" s="9" customFormat="1" ht="30" customHeight="1" x14ac:dyDescent="0.15">
      <c r="A278" s="15" t="s">
        <v>1759</v>
      </c>
      <c r="B278" s="16" t="s">
        <v>1182</v>
      </c>
      <c r="C278" s="49" t="s">
        <v>1183</v>
      </c>
      <c r="D278" s="7" t="s">
        <v>1184</v>
      </c>
      <c r="E278" s="18">
        <v>42994.477083333331</v>
      </c>
      <c r="F278" s="18" t="s">
        <v>583</v>
      </c>
      <c r="G278" s="17" t="s">
        <v>1185</v>
      </c>
      <c r="H278" s="50" t="s">
        <v>1186</v>
      </c>
      <c r="I278" s="28">
        <f t="shared" si="9"/>
        <v>42994</v>
      </c>
      <c r="J278" s="60">
        <f ca="1">VLOOKUP(A278,区域分布情况!A$1:R$24,17,FALSE)</f>
        <v>3</v>
      </c>
      <c r="K278" s="60" t="str">
        <f>VLOOKUP(A278,区域分布情况!A$1:S$24,18,FALSE)</f>
        <v>二圈层</v>
      </c>
      <c r="L278" s="9">
        <f t="shared" si="10"/>
        <v>497</v>
      </c>
    </row>
    <row r="279" spans="1:12" s="9" customFormat="1" ht="30" customHeight="1" x14ac:dyDescent="0.15">
      <c r="A279" s="15" t="s">
        <v>1759</v>
      </c>
      <c r="B279" s="16" t="s">
        <v>1182</v>
      </c>
      <c r="C279" s="49" t="s">
        <v>1183</v>
      </c>
      <c r="D279" s="7" t="s">
        <v>614</v>
      </c>
      <c r="E279" s="18">
        <v>42994.477083333331</v>
      </c>
      <c r="F279" s="18" t="s">
        <v>583</v>
      </c>
      <c r="G279" s="17" t="s">
        <v>1224</v>
      </c>
      <c r="H279" s="50" t="s">
        <v>1225</v>
      </c>
      <c r="I279" s="28">
        <f t="shared" si="9"/>
        <v>42994</v>
      </c>
      <c r="J279" s="60">
        <f ca="1">VLOOKUP(A279,区域分布情况!A$1:R$24,17,FALSE)</f>
        <v>3</v>
      </c>
      <c r="K279" s="60" t="str">
        <f>VLOOKUP(A279,区域分布情况!A$1:S$24,18,FALSE)</f>
        <v>二圈层</v>
      </c>
      <c r="L279" s="9">
        <f t="shared" si="10"/>
        <v>497</v>
      </c>
    </row>
    <row r="280" spans="1:12" s="9" customFormat="1" ht="30" customHeight="1" x14ac:dyDescent="0.15">
      <c r="A280" s="8" t="s">
        <v>1771</v>
      </c>
      <c r="B280" s="16" t="s">
        <v>1196</v>
      </c>
      <c r="C280" s="49" t="s">
        <v>1197</v>
      </c>
      <c r="D280" s="7" t="s">
        <v>1193</v>
      </c>
      <c r="E280" s="18">
        <v>42994.761111111111</v>
      </c>
      <c r="F280" s="18" t="s">
        <v>616</v>
      </c>
      <c r="G280" s="17" t="s">
        <v>1198</v>
      </c>
      <c r="H280" s="50" t="s">
        <v>1199</v>
      </c>
      <c r="I280" s="28">
        <f t="shared" si="9"/>
        <v>42994</v>
      </c>
      <c r="J280" s="60">
        <f ca="1">VLOOKUP(A280,区域分布情况!A$1:R$24,17,FALSE)</f>
        <v>0</v>
      </c>
      <c r="K280" s="60" t="str">
        <f>VLOOKUP(A280,区域分布情况!A$1:S$24,18,FALSE)</f>
        <v>二圈层</v>
      </c>
      <c r="L280" s="9">
        <f t="shared" si="10"/>
        <v>250</v>
      </c>
    </row>
    <row r="281" spans="1:12" s="9" customFormat="1" ht="30" customHeight="1" x14ac:dyDescent="0.15">
      <c r="A281" s="8" t="s">
        <v>1771</v>
      </c>
      <c r="B281" s="16" t="s">
        <v>1233</v>
      </c>
      <c r="C281" s="49" t="s">
        <v>1234</v>
      </c>
      <c r="D281" s="7" t="s">
        <v>1235</v>
      </c>
      <c r="E281" s="18">
        <v>42994.761111111111</v>
      </c>
      <c r="F281" s="18" t="s">
        <v>616</v>
      </c>
      <c r="G281" s="17" t="s">
        <v>1236</v>
      </c>
      <c r="H281" s="50" t="s">
        <v>1237</v>
      </c>
      <c r="I281" s="28">
        <f t="shared" si="9"/>
        <v>42994</v>
      </c>
      <c r="J281" s="60">
        <f ca="1">VLOOKUP(A281,区域分布情况!A$1:R$24,17,FALSE)</f>
        <v>0</v>
      </c>
      <c r="K281" s="60" t="str">
        <f>VLOOKUP(A281,区域分布情况!A$1:S$24,18,FALSE)</f>
        <v>二圈层</v>
      </c>
      <c r="L281" s="9">
        <f t="shared" si="10"/>
        <v>250</v>
      </c>
    </row>
    <row r="282" spans="1:12" s="9" customFormat="1" ht="30" customHeight="1" x14ac:dyDescent="0.15">
      <c r="A282" s="8" t="s">
        <v>1768</v>
      </c>
      <c r="B282" s="16" t="s">
        <v>1178</v>
      </c>
      <c r="C282" s="49" t="s">
        <v>1179</v>
      </c>
      <c r="D282" s="7" t="s">
        <v>614</v>
      </c>
      <c r="E282" s="18">
        <v>42994.775000000001</v>
      </c>
      <c r="F282" s="18" t="s">
        <v>583</v>
      </c>
      <c r="G282" s="17" t="s">
        <v>1180</v>
      </c>
      <c r="H282" s="50" t="s">
        <v>1181</v>
      </c>
      <c r="I282" s="28">
        <f t="shared" si="9"/>
        <v>42994</v>
      </c>
      <c r="J282" s="60">
        <f ca="1">VLOOKUP(A282,区域分布情况!A$1:R$24,17,FALSE)</f>
        <v>1</v>
      </c>
      <c r="K282" s="60" t="str">
        <f>VLOOKUP(A282,区域分布情况!A$1:S$24,18,FALSE)</f>
        <v>城区</v>
      </c>
      <c r="L282" s="9">
        <f t="shared" si="10"/>
        <v>339</v>
      </c>
    </row>
    <row r="283" spans="1:12" s="9" customFormat="1" ht="30" customHeight="1" x14ac:dyDescent="0.15">
      <c r="A283" s="8" t="s">
        <v>1768</v>
      </c>
      <c r="B283" s="16" t="s">
        <v>1221</v>
      </c>
      <c r="C283" s="49" t="s">
        <v>1222</v>
      </c>
      <c r="D283" s="7" t="s">
        <v>1216</v>
      </c>
      <c r="E283" s="18">
        <v>42994.775000000001</v>
      </c>
      <c r="F283" s="18" t="s">
        <v>583</v>
      </c>
      <c r="G283" s="17" t="s">
        <v>1223</v>
      </c>
      <c r="H283" s="50" t="s">
        <v>1181</v>
      </c>
      <c r="I283" s="28">
        <f t="shared" si="9"/>
        <v>42994</v>
      </c>
      <c r="J283" s="60">
        <f ca="1">VLOOKUP(A283,区域分布情况!A$1:R$24,17,FALSE)</f>
        <v>1</v>
      </c>
      <c r="K283" s="60" t="str">
        <f>VLOOKUP(A283,区域分布情况!A$1:S$24,18,FALSE)</f>
        <v>城区</v>
      </c>
      <c r="L283" s="9">
        <f t="shared" si="10"/>
        <v>339</v>
      </c>
    </row>
    <row r="284" spans="1:12" s="9" customFormat="1" ht="30" customHeight="1" x14ac:dyDescent="0.15">
      <c r="A284" s="15" t="s">
        <v>1759</v>
      </c>
      <c r="B284" s="16" t="s">
        <v>1135</v>
      </c>
      <c r="C284" s="16" t="s">
        <v>1136</v>
      </c>
      <c r="D284" s="7" t="s">
        <v>1124</v>
      </c>
      <c r="E284" s="18">
        <v>42994.798611111109</v>
      </c>
      <c r="F284" s="18" t="s">
        <v>616</v>
      </c>
      <c r="G284" s="17" t="s">
        <v>1137</v>
      </c>
      <c r="H284" s="48" t="s">
        <v>1138</v>
      </c>
      <c r="I284" s="28">
        <f t="shared" si="9"/>
        <v>42994</v>
      </c>
      <c r="J284" s="60">
        <f ca="1">VLOOKUP(A284,区域分布情况!A$1:R$24,17,FALSE)</f>
        <v>3</v>
      </c>
      <c r="K284" s="60" t="str">
        <f>VLOOKUP(A284,区域分布情况!A$1:S$24,18,FALSE)</f>
        <v>二圈层</v>
      </c>
      <c r="L284" s="9">
        <f t="shared" si="10"/>
        <v>134</v>
      </c>
    </row>
    <row r="285" spans="1:12" s="9" customFormat="1" ht="30" customHeight="1" x14ac:dyDescent="0.15">
      <c r="A285" s="6" t="s">
        <v>257</v>
      </c>
      <c r="B285" s="16" t="s">
        <v>1131</v>
      </c>
      <c r="C285" s="16" t="s">
        <v>1132</v>
      </c>
      <c r="D285" s="7" t="s">
        <v>1124</v>
      </c>
      <c r="E285" s="18">
        <v>42994.863888888889</v>
      </c>
      <c r="F285" s="18" t="s">
        <v>570</v>
      </c>
      <c r="G285" s="17" t="s">
        <v>1133</v>
      </c>
      <c r="H285" s="50" t="s">
        <v>1134</v>
      </c>
      <c r="I285" s="28">
        <f t="shared" si="9"/>
        <v>42994</v>
      </c>
      <c r="J285" s="60">
        <f ca="1">VLOOKUP(A285,区域分布情况!A$1:R$24,17,FALSE)</f>
        <v>0</v>
      </c>
      <c r="K285" s="60" t="str">
        <f>VLOOKUP(A285,区域分布情况!A$1:S$24,18,FALSE)</f>
        <v>三圈层</v>
      </c>
      <c r="L285" s="9">
        <f t="shared" si="10"/>
        <v>184</v>
      </c>
    </row>
    <row r="286" spans="1:12" s="9" customFormat="1" ht="30" customHeight="1" x14ac:dyDescent="0.15">
      <c r="A286" s="8" t="s">
        <v>1770</v>
      </c>
      <c r="B286" s="16" t="s">
        <v>1174</v>
      </c>
      <c r="C286" s="49" t="s">
        <v>1175</v>
      </c>
      <c r="D286" s="7" t="s">
        <v>614</v>
      </c>
      <c r="E286" s="18">
        <v>42994.921527777777</v>
      </c>
      <c r="F286" s="19" t="s">
        <v>583</v>
      </c>
      <c r="G286" s="17" t="s">
        <v>1176</v>
      </c>
      <c r="H286" s="50" t="s">
        <v>1177</v>
      </c>
      <c r="I286" s="28">
        <f t="shared" si="9"/>
        <v>42994</v>
      </c>
      <c r="J286" s="60">
        <f ca="1">VLOOKUP(A286,区域分布情况!A$1:R$24,17,FALSE)</f>
        <v>2</v>
      </c>
      <c r="K286" s="60" t="str">
        <f>VLOOKUP(A286,区域分布情况!A$1:S$24,18,FALSE)</f>
        <v>城区</v>
      </c>
      <c r="L286" s="9">
        <f t="shared" si="10"/>
        <v>194</v>
      </c>
    </row>
    <row r="287" spans="1:12" s="9" customFormat="1" ht="30" customHeight="1" x14ac:dyDescent="0.15">
      <c r="A287" s="15" t="s">
        <v>1774</v>
      </c>
      <c r="B287" s="16" t="s">
        <v>1170</v>
      </c>
      <c r="C287" s="49" t="s">
        <v>1171</v>
      </c>
      <c r="D287" s="7" t="s">
        <v>614</v>
      </c>
      <c r="E287" s="18">
        <v>42994.9375</v>
      </c>
      <c r="F287" s="19" t="s">
        <v>583</v>
      </c>
      <c r="G287" s="33" t="s">
        <v>1172</v>
      </c>
      <c r="H287" s="50" t="s">
        <v>1173</v>
      </c>
      <c r="I287" s="28">
        <f t="shared" si="9"/>
        <v>42994</v>
      </c>
      <c r="J287" s="60">
        <f ca="1">VLOOKUP(A287,区域分布情况!A$1:R$24,17,FALSE)</f>
        <v>0</v>
      </c>
      <c r="K287" s="60" t="str">
        <f>VLOOKUP(A287,区域分布情况!A$1:S$24,18,FALSE)</f>
        <v>城区</v>
      </c>
      <c r="L287" s="9">
        <f t="shared" si="10"/>
        <v>312</v>
      </c>
    </row>
    <row r="288" spans="1:12" s="9" customFormat="1" ht="30" customHeight="1" x14ac:dyDescent="0.15">
      <c r="A288" s="15" t="s">
        <v>1774</v>
      </c>
      <c r="B288" s="16" t="s">
        <v>1217</v>
      </c>
      <c r="C288" s="49" t="s">
        <v>1218</v>
      </c>
      <c r="D288" s="7" t="s">
        <v>1216</v>
      </c>
      <c r="E288" s="18">
        <v>42994.9375</v>
      </c>
      <c r="F288" s="19" t="s">
        <v>583</v>
      </c>
      <c r="G288" s="33" t="s">
        <v>1219</v>
      </c>
      <c r="H288" s="50" t="s">
        <v>1220</v>
      </c>
      <c r="I288" s="28">
        <f t="shared" si="9"/>
        <v>42994</v>
      </c>
      <c r="J288" s="60">
        <f ca="1">VLOOKUP(A288,区域分布情况!A$1:R$24,17,FALSE)</f>
        <v>0</v>
      </c>
      <c r="K288" s="60" t="str">
        <f>VLOOKUP(A288,区域分布情况!A$1:S$24,18,FALSE)</f>
        <v>城区</v>
      </c>
      <c r="L288" s="9">
        <f t="shared" si="10"/>
        <v>312</v>
      </c>
    </row>
    <row r="289" spans="1:12" s="9" customFormat="1" ht="30" customHeight="1" x14ac:dyDescent="0.15">
      <c r="A289" s="15" t="s">
        <v>1759</v>
      </c>
      <c r="B289" s="16" t="s">
        <v>1127</v>
      </c>
      <c r="C289" s="16" t="s">
        <v>1128</v>
      </c>
      <c r="D289" s="7" t="s">
        <v>1124</v>
      </c>
      <c r="E289" s="18">
        <v>42994.979166666664</v>
      </c>
      <c r="F289" s="18" t="s">
        <v>552</v>
      </c>
      <c r="G289" s="17" t="s">
        <v>1129</v>
      </c>
      <c r="H289" s="50" t="s">
        <v>1130</v>
      </c>
      <c r="I289" s="28">
        <f t="shared" si="9"/>
        <v>42994</v>
      </c>
      <c r="J289" s="60">
        <f ca="1">VLOOKUP(A289,区域分布情况!A$1:R$24,17,FALSE)</f>
        <v>3</v>
      </c>
      <c r="K289" s="60" t="str">
        <f>VLOOKUP(A289,区域分布情况!A$1:S$24,18,FALSE)</f>
        <v>二圈层</v>
      </c>
      <c r="L289" s="9">
        <f t="shared" si="10"/>
        <v>143</v>
      </c>
    </row>
    <row r="290" spans="1:12" s="9" customFormat="1" ht="30" customHeight="1" x14ac:dyDescent="0.15">
      <c r="A290" s="8" t="s">
        <v>1770</v>
      </c>
      <c r="B290" s="16" t="s">
        <v>1122</v>
      </c>
      <c r="C290" s="16" t="s">
        <v>1123</v>
      </c>
      <c r="D290" s="7" t="s">
        <v>1124</v>
      </c>
      <c r="E290" s="18">
        <v>42995.013888888891</v>
      </c>
      <c r="F290" s="18" t="s">
        <v>552</v>
      </c>
      <c r="G290" s="17" t="s">
        <v>1125</v>
      </c>
      <c r="H290" s="50" t="s">
        <v>1126</v>
      </c>
      <c r="I290" s="28">
        <f t="shared" si="9"/>
        <v>42995</v>
      </c>
      <c r="J290" s="60">
        <f ca="1">VLOOKUP(A290,区域分布情况!A$1:R$24,17,FALSE)</f>
        <v>2</v>
      </c>
      <c r="K290" s="60" t="str">
        <f>VLOOKUP(A290,区域分布情况!A$1:S$24,18,FALSE)</f>
        <v>城区</v>
      </c>
      <c r="L290" s="9">
        <f t="shared" si="10"/>
        <v>60</v>
      </c>
    </row>
    <row r="291" spans="1:12" s="9" customFormat="1" ht="30" customHeight="1" x14ac:dyDescent="0.15">
      <c r="A291" s="8" t="s">
        <v>1770</v>
      </c>
      <c r="B291" s="16" t="s">
        <v>1166</v>
      </c>
      <c r="C291" s="49" t="s">
        <v>1167</v>
      </c>
      <c r="D291" s="7" t="s">
        <v>614</v>
      </c>
      <c r="E291" s="18">
        <v>42995.047222222223</v>
      </c>
      <c r="F291" s="19" t="s">
        <v>552</v>
      </c>
      <c r="G291" s="33" t="s">
        <v>1168</v>
      </c>
      <c r="H291" s="48" t="s">
        <v>1169</v>
      </c>
      <c r="I291" s="28">
        <f t="shared" si="9"/>
        <v>42995</v>
      </c>
      <c r="J291" s="60">
        <f ca="1">VLOOKUP(A291,区域分布情况!A$1:R$24,17,FALSE)</f>
        <v>2</v>
      </c>
      <c r="K291" s="60" t="str">
        <f>VLOOKUP(A291,区域分布情况!A$1:S$24,18,FALSE)</f>
        <v>城区</v>
      </c>
      <c r="L291" s="9">
        <f t="shared" si="10"/>
        <v>111</v>
      </c>
    </row>
    <row r="292" spans="1:12" s="9" customFormat="1" ht="30" customHeight="1" x14ac:dyDescent="0.15">
      <c r="A292" s="8" t="s">
        <v>1769</v>
      </c>
      <c r="B292" s="16" t="s">
        <v>1162</v>
      </c>
      <c r="C292" s="49" t="s">
        <v>1163</v>
      </c>
      <c r="D292" s="7" t="s">
        <v>614</v>
      </c>
      <c r="E292" s="18">
        <v>42995.120138888888</v>
      </c>
      <c r="F292" s="19" t="s">
        <v>552</v>
      </c>
      <c r="G292" s="17" t="s">
        <v>1164</v>
      </c>
      <c r="H292" s="48" t="s">
        <v>1165</v>
      </c>
      <c r="I292" s="28">
        <f t="shared" si="9"/>
        <v>42995</v>
      </c>
      <c r="J292" s="60">
        <f ca="1">VLOOKUP(A292,区域分布情况!A$1:R$24,17,FALSE)</f>
        <v>0</v>
      </c>
      <c r="K292" s="60" t="str">
        <f>VLOOKUP(A292,区域分布情况!A$1:S$24,18,FALSE)</f>
        <v>二圈层</v>
      </c>
      <c r="L292" s="9">
        <f t="shared" si="10"/>
        <v>261</v>
      </c>
    </row>
    <row r="293" spans="1:12" s="9" customFormat="1" ht="30" customHeight="1" x14ac:dyDescent="0.15">
      <c r="A293" s="8" t="s">
        <v>1765</v>
      </c>
      <c r="B293" s="16" t="s">
        <v>1117</v>
      </c>
      <c r="C293" s="52" t="s">
        <v>1118</v>
      </c>
      <c r="D293" s="7" t="s">
        <v>1119</v>
      </c>
      <c r="E293" s="18">
        <v>42995.152083333334</v>
      </c>
      <c r="F293" s="18" t="s">
        <v>570</v>
      </c>
      <c r="G293" s="33" t="s">
        <v>1120</v>
      </c>
      <c r="H293" s="50" t="s">
        <v>1121</v>
      </c>
      <c r="I293" s="28">
        <f t="shared" si="9"/>
        <v>42995</v>
      </c>
      <c r="J293" s="60">
        <f ca="1">VLOOKUP(A293,区域分布情况!A$1:R$24,17,FALSE)</f>
        <v>1</v>
      </c>
      <c r="K293" s="60" t="str">
        <f>VLOOKUP(A293,区域分布情况!A$1:S$24,18,FALSE)</f>
        <v>城区</v>
      </c>
      <c r="L293" s="9">
        <f t="shared" si="10"/>
        <v>151</v>
      </c>
    </row>
    <row r="294" spans="1:12" s="9" customFormat="1" ht="30" customHeight="1" x14ac:dyDescent="0.15">
      <c r="A294" s="8" t="s">
        <v>1766</v>
      </c>
      <c r="B294" s="16" t="s">
        <v>1158</v>
      </c>
      <c r="C294" s="49" t="s">
        <v>1159</v>
      </c>
      <c r="D294" s="7" t="s">
        <v>614</v>
      </c>
      <c r="E294" s="18">
        <v>42995.195138888892</v>
      </c>
      <c r="F294" s="19" t="s">
        <v>552</v>
      </c>
      <c r="G294" s="17" t="s">
        <v>1160</v>
      </c>
      <c r="H294" s="50" t="s">
        <v>1161</v>
      </c>
      <c r="I294" s="28">
        <f t="shared" si="9"/>
        <v>42995</v>
      </c>
      <c r="J294" s="60">
        <f ca="1">VLOOKUP(A294,区域分布情况!A$1:R$24,17,FALSE)</f>
        <v>0</v>
      </c>
      <c r="K294" s="60" t="str">
        <f>VLOOKUP(A294,区域分布情况!A$1:S$24,18,FALSE)</f>
        <v>城区</v>
      </c>
      <c r="L294" s="9">
        <f t="shared" si="10"/>
        <v>754</v>
      </c>
    </row>
    <row r="295" spans="1:12" s="9" customFormat="1" ht="30" customHeight="1" x14ac:dyDescent="0.15">
      <c r="A295" s="8" t="s">
        <v>1775</v>
      </c>
      <c r="B295" s="16" t="s">
        <v>1112</v>
      </c>
      <c r="C295" s="52" t="s">
        <v>1113</v>
      </c>
      <c r="D295" s="7" t="s">
        <v>1114</v>
      </c>
      <c r="E295" s="18">
        <v>42995.404166666667</v>
      </c>
      <c r="F295" s="19" t="s">
        <v>616</v>
      </c>
      <c r="G295" s="33" t="s">
        <v>1115</v>
      </c>
      <c r="H295" s="48" t="s">
        <v>1116</v>
      </c>
      <c r="I295" s="28">
        <f t="shared" si="9"/>
        <v>42995</v>
      </c>
      <c r="J295" s="60">
        <f ca="1">VLOOKUP(A295,区域分布情况!A$1:R$24,17,FALSE)</f>
        <v>0</v>
      </c>
      <c r="K295" s="60" t="str">
        <f>VLOOKUP(A295,区域分布情况!A$1:S$24,18,FALSE)</f>
        <v>二圈层</v>
      </c>
      <c r="L295" s="9">
        <f t="shared" si="10"/>
        <v>59</v>
      </c>
    </row>
    <row r="296" spans="1:12" s="9" customFormat="1" ht="30" customHeight="1" x14ac:dyDescent="0.15">
      <c r="A296" s="6" t="s">
        <v>58</v>
      </c>
      <c r="B296" s="16" t="s">
        <v>1155</v>
      </c>
      <c r="C296" s="49" t="s">
        <v>317</v>
      </c>
      <c r="D296" s="7" t="s">
        <v>614</v>
      </c>
      <c r="E296" s="18">
        <v>42995.506944444445</v>
      </c>
      <c r="F296" s="19" t="s">
        <v>552</v>
      </c>
      <c r="G296" s="33" t="s">
        <v>1156</v>
      </c>
      <c r="H296" s="50" t="s">
        <v>1157</v>
      </c>
      <c r="I296" s="28">
        <f t="shared" si="9"/>
        <v>42995</v>
      </c>
      <c r="J296" s="60">
        <f ca="1">VLOOKUP(A296,区域分布情况!A$1:R$24,17,FALSE)</f>
        <v>2</v>
      </c>
      <c r="K296" s="60" t="str">
        <f>VLOOKUP(A296,区域分布情况!A$1:S$24,18,FALSE)</f>
        <v>三圈层</v>
      </c>
      <c r="L296" s="9">
        <f t="shared" si="10"/>
        <v>119</v>
      </c>
    </row>
    <row r="297" spans="1:12" s="9" customFormat="1" ht="30" customHeight="1" x14ac:dyDescent="0.15">
      <c r="A297" s="15" t="s">
        <v>1759</v>
      </c>
      <c r="B297" s="16" t="s">
        <v>1103</v>
      </c>
      <c r="C297" s="49" t="s">
        <v>1104</v>
      </c>
      <c r="D297" s="7" t="s">
        <v>292</v>
      </c>
      <c r="E297" s="18">
        <v>42996.035416666666</v>
      </c>
      <c r="F297" s="19" t="s">
        <v>552</v>
      </c>
      <c r="G297" s="17" t="s">
        <v>1105</v>
      </c>
      <c r="H297" s="50" t="s">
        <v>1106</v>
      </c>
      <c r="I297" s="28">
        <f t="shared" si="9"/>
        <v>42996</v>
      </c>
      <c r="J297" s="60">
        <f ca="1">VLOOKUP(A297,区域分布情况!A$1:R$24,17,FALSE)</f>
        <v>3</v>
      </c>
      <c r="K297" s="60" t="str">
        <f>VLOOKUP(A297,区域分布情况!A$1:S$24,18,FALSE)</f>
        <v>二圈层</v>
      </c>
      <c r="L297" s="9">
        <f t="shared" si="10"/>
        <v>140</v>
      </c>
    </row>
    <row r="298" spans="1:12" s="9" customFormat="1" ht="30" customHeight="1" x14ac:dyDescent="0.15">
      <c r="A298" s="8" t="s">
        <v>1768</v>
      </c>
      <c r="B298" s="16" t="s">
        <v>1094</v>
      </c>
      <c r="C298" s="16" t="s">
        <v>1095</v>
      </c>
      <c r="D298" s="7" t="s">
        <v>1096</v>
      </c>
      <c r="E298" s="18">
        <v>42996.340277777781</v>
      </c>
      <c r="F298" s="19" t="s">
        <v>552</v>
      </c>
      <c r="G298" s="17" t="s">
        <v>1097</v>
      </c>
      <c r="H298" s="48" t="s">
        <v>1098</v>
      </c>
      <c r="I298" s="28">
        <f t="shared" si="9"/>
        <v>42996</v>
      </c>
      <c r="J298" s="60">
        <f ca="1">VLOOKUP(A298,区域分布情况!A$1:R$24,17,FALSE)</f>
        <v>1</v>
      </c>
      <c r="K298" s="60" t="str">
        <f>VLOOKUP(A298,区域分布情况!A$1:S$24,18,FALSE)</f>
        <v>城区</v>
      </c>
      <c r="L298" s="9">
        <f t="shared" si="10"/>
        <v>114</v>
      </c>
    </row>
    <row r="299" spans="1:12" s="9" customFormat="1" ht="30" customHeight="1" x14ac:dyDescent="0.15">
      <c r="A299" s="6" t="s">
        <v>258</v>
      </c>
      <c r="B299" s="16" t="s">
        <v>1204</v>
      </c>
      <c r="C299" s="16" t="s">
        <v>1205</v>
      </c>
      <c r="D299" s="7" t="s">
        <v>1206</v>
      </c>
      <c r="E299" s="18">
        <v>42996.550694444442</v>
      </c>
      <c r="F299" s="19" t="s">
        <v>616</v>
      </c>
      <c r="G299" s="17" t="s">
        <v>1207</v>
      </c>
      <c r="H299" s="50" t="s">
        <v>1208</v>
      </c>
      <c r="I299" s="28">
        <f t="shared" si="9"/>
        <v>42996</v>
      </c>
      <c r="J299" s="60">
        <f ca="1">VLOOKUP(A299,区域分布情况!A$1:R$24,17,FALSE)</f>
        <v>0</v>
      </c>
      <c r="K299" s="60" t="str">
        <f>VLOOKUP(A299,区域分布情况!A$1:S$24,18,FALSE)</f>
        <v>三圈层</v>
      </c>
      <c r="L299" s="9">
        <f t="shared" si="10"/>
        <v>121</v>
      </c>
    </row>
    <row r="300" spans="1:12" s="9" customFormat="1" ht="30" customHeight="1" x14ac:dyDescent="0.15">
      <c r="A300" s="8" t="s">
        <v>77</v>
      </c>
      <c r="B300" s="16" t="s">
        <v>1266</v>
      </c>
      <c r="C300" s="16" t="s">
        <v>317</v>
      </c>
      <c r="D300" s="7" t="s">
        <v>614</v>
      </c>
      <c r="E300" s="18">
        <v>42996.634027777778</v>
      </c>
      <c r="F300" s="19" t="s">
        <v>616</v>
      </c>
      <c r="G300" s="17" t="s">
        <v>1267</v>
      </c>
      <c r="H300" s="48" t="s">
        <v>1268</v>
      </c>
      <c r="I300" s="28">
        <f t="shared" si="9"/>
        <v>42996</v>
      </c>
      <c r="J300" s="60">
        <f ca="1">VLOOKUP(A300,区域分布情况!A$1:R$24,17,FALSE)</f>
        <v>0</v>
      </c>
      <c r="K300" s="60" t="str">
        <f>VLOOKUP(A300,区域分布情况!A$1:S$24,18,FALSE)</f>
        <v>三圈层</v>
      </c>
      <c r="L300" s="9">
        <f t="shared" si="10"/>
        <v>312</v>
      </c>
    </row>
    <row r="301" spans="1:12" s="9" customFormat="1" ht="30" customHeight="1" x14ac:dyDescent="0.15">
      <c r="A301" s="8" t="s">
        <v>1770</v>
      </c>
      <c r="B301" s="16" t="s">
        <v>1242</v>
      </c>
      <c r="C301" s="16" t="s">
        <v>1243</v>
      </c>
      <c r="D301" s="7" t="s">
        <v>267</v>
      </c>
      <c r="E301" s="18">
        <v>42996.636805555558</v>
      </c>
      <c r="F301" s="18" t="s">
        <v>583</v>
      </c>
      <c r="G301" s="17" t="s">
        <v>1244</v>
      </c>
      <c r="H301" s="50" t="s">
        <v>1245</v>
      </c>
      <c r="I301" s="28">
        <f t="shared" si="9"/>
        <v>42996</v>
      </c>
      <c r="J301" s="60">
        <f ca="1">VLOOKUP(A301,区域分布情况!A$1:R$24,17,FALSE)</f>
        <v>2</v>
      </c>
      <c r="K301" s="60" t="str">
        <f>VLOOKUP(A301,区域分布情况!A$1:S$24,18,FALSE)</f>
        <v>城区</v>
      </c>
      <c r="L301" s="9">
        <f t="shared" si="10"/>
        <v>197</v>
      </c>
    </row>
    <row r="302" spans="1:12" s="9" customFormat="1" ht="30" customHeight="1" x14ac:dyDescent="0.15">
      <c r="A302" s="8" t="s">
        <v>1246</v>
      </c>
      <c r="B302" s="16" t="s">
        <v>1247</v>
      </c>
      <c r="C302" s="16" t="s">
        <v>1248</v>
      </c>
      <c r="D302" s="7" t="s">
        <v>1249</v>
      </c>
      <c r="E302" s="18">
        <v>42996.636805555558</v>
      </c>
      <c r="F302" s="18" t="s">
        <v>616</v>
      </c>
      <c r="G302" s="17" t="s">
        <v>1250</v>
      </c>
      <c r="H302" s="50" t="s">
        <v>1251</v>
      </c>
      <c r="I302" s="28">
        <f t="shared" si="9"/>
        <v>42996</v>
      </c>
      <c r="J302" s="60">
        <f ca="1">VLOOKUP(A302,区域分布情况!A$1:R$24,17,FALSE)</f>
        <v>0</v>
      </c>
      <c r="K302" s="60" t="str">
        <f>VLOOKUP(A302,区域分布情况!A$1:S$24,18,FALSE)</f>
        <v>三圈层</v>
      </c>
      <c r="L302" s="9">
        <f t="shared" si="10"/>
        <v>121</v>
      </c>
    </row>
    <row r="303" spans="1:12" s="9" customFormat="1" ht="30" customHeight="1" x14ac:dyDescent="0.15">
      <c r="A303" s="15" t="s">
        <v>1759</v>
      </c>
      <c r="B303" s="16" t="s">
        <v>1275</v>
      </c>
      <c r="C303" s="16" t="s">
        <v>317</v>
      </c>
      <c r="D303" s="7" t="s">
        <v>614</v>
      </c>
      <c r="E303" s="18">
        <v>42997.054166666669</v>
      </c>
      <c r="F303" s="19" t="s">
        <v>552</v>
      </c>
      <c r="G303" s="17" t="s">
        <v>1276</v>
      </c>
      <c r="H303" s="50" t="s">
        <v>1277</v>
      </c>
      <c r="I303" s="28">
        <f t="shared" si="9"/>
        <v>42997</v>
      </c>
      <c r="J303" s="60">
        <f ca="1">VLOOKUP(A303,区域分布情况!A$1:R$24,17,FALSE)</f>
        <v>3</v>
      </c>
      <c r="K303" s="60" t="str">
        <f>VLOOKUP(A303,区域分布情况!A$1:S$24,18,FALSE)</f>
        <v>二圈层</v>
      </c>
      <c r="L303" s="9">
        <f t="shared" si="10"/>
        <v>106</v>
      </c>
    </row>
    <row r="304" spans="1:12" s="9" customFormat="1" ht="30" customHeight="1" x14ac:dyDescent="0.15">
      <c r="A304" s="8" t="s">
        <v>1769</v>
      </c>
      <c r="B304" s="16" t="s">
        <v>1252</v>
      </c>
      <c r="C304" s="16" t="s">
        <v>1253</v>
      </c>
      <c r="D304" s="7" t="s">
        <v>1254</v>
      </c>
      <c r="E304" s="18">
        <v>42997.342361111114</v>
      </c>
      <c r="F304" s="19" t="s">
        <v>552</v>
      </c>
      <c r="G304" s="17" t="s">
        <v>1255</v>
      </c>
      <c r="H304" s="48" t="s">
        <v>1256</v>
      </c>
      <c r="I304" s="28">
        <f t="shared" si="9"/>
        <v>42997</v>
      </c>
      <c r="J304" s="60">
        <f ca="1">VLOOKUP(A304,区域分布情况!A$1:R$24,17,FALSE)</f>
        <v>0</v>
      </c>
      <c r="K304" s="60" t="str">
        <f>VLOOKUP(A304,区域分布情况!A$1:S$24,18,FALSE)</f>
        <v>二圈层</v>
      </c>
      <c r="L304" s="9">
        <f t="shared" si="10"/>
        <v>135</v>
      </c>
    </row>
    <row r="305" spans="1:12" s="9" customFormat="1" ht="30" customHeight="1" x14ac:dyDescent="0.15">
      <c r="A305" s="8" t="s">
        <v>1766</v>
      </c>
      <c r="B305" s="16" t="s">
        <v>1257</v>
      </c>
      <c r="C305" s="49" t="s">
        <v>1258</v>
      </c>
      <c r="D305" s="7" t="s">
        <v>1259</v>
      </c>
      <c r="E305" s="18">
        <v>42997.354166666664</v>
      </c>
      <c r="F305" s="19" t="s">
        <v>552</v>
      </c>
      <c r="G305" s="33" t="s">
        <v>1260</v>
      </c>
      <c r="H305" s="50" t="s">
        <v>1261</v>
      </c>
      <c r="I305" s="28">
        <f t="shared" si="9"/>
        <v>42997</v>
      </c>
      <c r="J305" s="60">
        <f ca="1">VLOOKUP(A305,区域分布情况!A$1:R$24,17,FALSE)</f>
        <v>0</v>
      </c>
      <c r="K305" s="60" t="str">
        <f>VLOOKUP(A305,区域分布情况!A$1:S$24,18,FALSE)</f>
        <v>城区</v>
      </c>
      <c r="L305" s="9">
        <f t="shared" si="10"/>
        <v>140</v>
      </c>
    </row>
    <row r="306" spans="1:12" s="9" customFormat="1" ht="30" customHeight="1" x14ac:dyDescent="0.15">
      <c r="A306" s="6" t="s">
        <v>257</v>
      </c>
      <c r="B306" s="16" t="s">
        <v>1262</v>
      </c>
      <c r="C306" s="49" t="s">
        <v>1263</v>
      </c>
      <c r="D306" s="7" t="s">
        <v>1259</v>
      </c>
      <c r="E306" s="18">
        <v>42997.428472222222</v>
      </c>
      <c r="F306" s="19" t="s">
        <v>570</v>
      </c>
      <c r="G306" s="17" t="s">
        <v>1264</v>
      </c>
      <c r="H306" s="50" t="s">
        <v>1265</v>
      </c>
      <c r="I306" s="28">
        <f t="shared" si="9"/>
        <v>42997</v>
      </c>
      <c r="J306" s="60">
        <f ca="1">VLOOKUP(A306,区域分布情况!A$1:R$24,17,FALSE)</f>
        <v>0</v>
      </c>
      <c r="K306" s="60" t="str">
        <f>VLOOKUP(A306,区域分布情况!A$1:S$24,18,FALSE)</f>
        <v>三圈层</v>
      </c>
      <c r="L306" s="9">
        <f t="shared" si="10"/>
        <v>247</v>
      </c>
    </row>
    <row r="307" spans="1:12" s="9" customFormat="1" ht="30" customHeight="1" x14ac:dyDescent="0.15">
      <c r="A307" s="8" t="s">
        <v>256</v>
      </c>
      <c r="B307" s="16" t="s">
        <v>1269</v>
      </c>
      <c r="C307" s="16" t="s">
        <v>317</v>
      </c>
      <c r="D307" s="7" t="s">
        <v>614</v>
      </c>
      <c r="E307" s="18">
        <v>42997.438194444447</v>
      </c>
      <c r="F307" s="19" t="s">
        <v>616</v>
      </c>
      <c r="G307" s="17" t="s">
        <v>1270</v>
      </c>
      <c r="H307" s="48" t="s">
        <v>1271</v>
      </c>
      <c r="I307" s="28">
        <f t="shared" si="9"/>
        <v>42997</v>
      </c>
      <c r="J307" s="60">
        <f ca="1">VLOOKUP(A307,区域分布情况!A$1:R$24,17,FALSE)</f>
        <v>0</v>
      </c>
      <c r="K307" s="60" t="str">
        <f>VLOOKUP(A307,区域分布情况!A$1:S$24,18,FALSE)</f>
        <v>三圈层</v>
      </c>
      <c r="L307" s="9">
        <f t="shared" si="10"/>
        <v>156</v>
      </c>
    </row>
    <row r="308" spans="1:12" s="9" customFormat="1" ht="30" customHeight="1" x14ac:dyDescent="0.15">
      <c r="A308" s="8" t="s">
        <v>1773</v>
      </c>
      <c r="B308" s="16" t="s">
        <v>1272</v>
      </c>
      <c r="C308" s="16" t="s">
        <v>317</v>
      </c>
      <c r="D308" s="7" t="s">
        <v>614</v>
      </c>
      <c r="E308" s="18">
        <v>42997.484027777777</v>
      </c>
      <c r="F308" s="19" t="s">
        <v>552</v>
      </c>
      <c r="G308" s="33" t="s">
        <v>1273</v>
      </c>
      <c r="H308" s="50" t="s">
        <v>1274</v>
      </c>
      <c r="I308" s="28">
        <f t="shared" si="9"/>
        <v>42997</v>
      </c>
      <c r="J308" s="60">
        <f ca="1">VLOOKUP(A308,区域分布情况!A$1:R$24,17,FALSE)</f>
        <v>2</v>
      </c>
      <c r="K308" s="60" t="str">
        <f>VLOOKUP(A308,区域分布情况!A$1:S$24,18,FALSE)</f>
        <v>二圈层</v>
      </c>
      <c r="L308" s="9">
        <f t="shared" si="10"/>
        <v>113</v>
      </c>
    </row>
    <row r="309" spans="1:12" s="9" customFormat="1" ht="30" customHeight="1" x14ac:dyDescent="0.15">
      <c r="A309" s="15" t="s">
        <v>1774</v>
      </c>
      <c r="B309" s="16" t="s">
        <v>1291</v>
      </c>
      <c r="C309" s="16" t="s">
        <v>1292</v>
      </c>
      <c r="D309" s="7" t="s">
        <v>267</v>
      </c>
      <c r="E309" s="18">
        <v>42997.681944444441</v>
      </c>
      <c r="F309" s="19" t="s">
        <v>613</v>
      </c>
      <c r="G309" s="17" t="s">
        <v>1293</v>
      </c>
      <c r="H309" s="48" t="s">
        <v>1294</v>
      </c>
      <c r="I309" s="28">
        <f t="shared" si="9"/>
        <v>42997</v>
      </c>
      <c r="J309" s="60">
        <f ca="1">VLOOKUP(A309,区域分布情况!A$1:R$24,17,FALSE)</f>
        <v>0</v>
      </c>
      <c r="K309" s="60" t="str">
        <f>VLOOKUP(A309,区域分布情况!A$1:S$24,18,FALSE)</f>
        <v>城区</v>
      </c>
      <c r="L309" s="9">
        <f t="shared" si="10"/>
        <v>47</v>
      </c>
    </row>
    <row r="310" spans="1:12" s="9" customFormat="1" ht="30" customHeight="1" x14ac:dyDescent="0.15">
      <c r="A310" s="15" t="s">
        <v>1774</v>
      </c>
      <c r="B310" s="16" t="s">
        <v>1295</v>
      </c>
      <c r="C310" s="16" t="s">
        <v>1296</v>
      </c>
      <c r="D310" s="7" t="s">
        <v>267</v>
      </c>
      <c r="E310" s="18">
        <v>42997.8</v>
      </c>
      <c r="F310" s="19" t="s">
        <v>583</v>
      </c>
      <c r="G310" s="33" t="s">
        <v>1297</v>
      </c>
      <c r="H310" s="48" t="s">
        <v>1298</v>
      </c>
      <c r="I310" s="28">
        <f t="shared" si="9"/>
        <v>42997</v>
      </c>
      <c r="J310" s="60">
        <f ca="1">VLOOKUP(A310,区域分布情况!A$1:R$24,17,FALSE)</f>
        <v>0</v>
      </c>
      <c r="K310" s="60" t="str">
        <f>VLOOKUP(A310,区域分布情况!A$1:S$24,18,FALSE)</f>
        <v>城区</v>
      </c>
      <c r="L310" s="9">
        <f t="shared" si="10"/>
        <v>38</v>
      </c>
    </row>
    <row r="311" spans="1:12" s="9" customFormat="1" ht="30" customHeight="1" x14ac:dyDescent="0.15">
      <c r="A311" s="8" t="s">
        <v>1770</v>
      </c>
      <c r="B311" s="16" t="s">
        <v>1278</v>
      </c>
      <c r="C311" s="16" t="s">
        <v>1279</v>
      </c>
      <c r="D311" s="7" t="s">
        <v>297</v>
      </c>
      <c r="E311" s="18">
        <v>42997.9</v>
      </c>
      <c r="F311" s="19" t="s">
        <v>552</v>
      </c>
      <c r="G311" s="17" t="s">
        <v>1280</v>
      </c>
      <c r="H311" s="48" t="s">
        <v>1281</v>
      </c>
      <c r="I311" s="28">
        <f t="shared" si="9"/>
        <v>42997</v>
      </c>
      <c r="J311" s="60">
        <f ca="1">VLOOKUP(A311,区域分布情况!A$1:R$24,17,FALSE)</f>
        <v>2</v>
      </c>
      <c r="K311" s="60" t="str">
        <f>VLOOKUP(A311,区域分布情况!A$1:S$24,18,FALSE)</f>
        <v>城区</v>
      </c>
      <c r="L311" s="9">
        <f t="shared" si="10"/>
        <v>59</v>
      </c>
    </row>
    <row r="312" spans="1:12" s="9" customFormat="1" ht="30" customHeight="1" x14ac:dyDescent="0.15">
      <c r="A312" s="15" t="s">
        <v>1759</v>
      </c>
      <c r="B312" s="16" t="s">
        <v>1303</v>
      </c>
      <c r="C312" s="16" t="s">
        <v>1304</v>
      </c>
      <c r="D312" s="7" t="s">
        <v>267</v>
      </c>
      <c r="E312" s="18">
        <v>42997.953472222223</v>
      </c>
      <c r="F312" s="18" t="s">
        <v>552</v>
      </c>
      <c r="G312" s="17" t="s">
        <v>1305</v>
      </c>
      <c r="H312" s="50" t="s">
        <v>1306</v>
      </c>
      <c r="I312" s="28">
        <f t="shared" si="9"/>
        <v>42997</v>
      </c>
      <c r="J312" s="60">
        <f ca="1">VLOOKUP(A312,区域分布情况!A$1:R$24,17,FALSE)</f>
        <v>3</v>
      </c>
      <c r="K312" s="60" t="str">
        <f>VLOOKUP(A312,区域分布情况!A$1:S$24,18,FALSE)</f>
        <v>二圈层</v>
      </c>
      <c r="L312" s="9">
        <f t="shared" si="10"/>
        <v>124</v>
      </c>
    </row>
    <row r="313" spans="1:12" s="9" customFormat="1" ht="30" customHeight="1" x14ac:dyDescent="0.15">
      <c r="A313" s="8" t="s">
        <v>1770</v>
      </c>
      <c r="B313" s="16" t="s">
        <v>1287</v>
      </c>
      <c r="C313" s="16" t="s">
        <v>1288</v>
      </c>
      <c r="D313" s="7" t="s">
        <v>267</v>
      </c>
      <c r="E313" s="18">
        <v>42997.960416666669</v>
      </c>
      <c r="F313" s="19" t="s">
        <v>552</v>
      </c>
      <c r="G313" s="17" t="s">
        <v>1289</v>
      </c>
      <c r="H313" s="50" t="s">
        <v>1290</v>
      </c>
      <c r="I313" s="28">
        <f t="shared" si="9"/>
        <v>42997</v>
      </c>
      <c r="J313" s="60">
        <f ca="1">VLOOKUP(A313,区域分布情况!A$1:R$24,17,FALSE)</f>
        <v>2</v>
      </c>
      <c r="K313" s="60" t="str">
        <f>VLOOKUP(A313,区域分布情况!A$1:S$24,18,FALSE)</f>
        <v>城区</v>
      </c>
      <c r="L313" s="9">
        <f t="shared" si="10"/>
        <v>56</v>
      </c>
    </row>
    <row r="314" spans="1:12" s="9" customFormat="1" ht="30" customHeight="1" x14ac:dyDescent="0.15">
      <c r="A314" s="8" t="s">
        <v>1768</v>
      </c>
      <c r="B314" s="16" t="s">
        <v>1307</v>
      </c>
      <c r="C314" s="16" t="s">
        <v>1308</v>
      </c>
      <c r="D314" s="7" t="s">
        <v>267</v>
      </c>
      <c r="E314" s="18">
        <v>42997.97152777778</v>
      </c>
      <c r="F314" s="18" t="s">
        <v>552</v>
      </c>
      <c r="G314" s="17" t="s">
        <v>1309</v>
      </c>
      <c r="H314" s="50" t="s">
        <v>1310</v>
      </c>
      <c r="I314" s="28">
        <f t="shared" si="9"/>
        <v>42997</v>
      </c>
      <c r="J314" s="60">
        <f ca="1">VLOOKUP(A314,区域分布情况!A$1:R$24,17,FALSE)</f>
        <v>1</v>
      </c>
      <c r="K314" s="60" t="str">
        <f>VLOOKUP(A314,区域分布情况!A$1:S$24,18,FALSE)</f>
        <v>城区</v>
      </c>
      <c r="L314" s="9">
        <f t="shared" si="10"/>
        <v>110</v>
      </c>
    </row>
    <row r="315" spans="1:12" s="9" customFormat="1" ht="30" customHeight="1" x14ac:dyDescent="0.15">
      <c r="A315" s="8" t="s">
        <v>1768</v>
      </c>
      <c r="B315" s="16" t="s">
        <v>1299</v>
      </c>
      <c r="C315" s="16" t="s">
        <v>1300</v>
      </c>
      <c r="D315" s="7" t="s">
        <v>267</v>
      </c>
      <c r="E315" s="18">
        <v>42997.977083333331</v>
      </c>
      <c r="F315" s="18" t="s">
        <v>552</v>
      </c>
      <c r="G315" s="33" t="s">
        <v>1301</v>
      </c>
      <c r="H315" s="50" t="s">
        <v>1302</v>
      </c>
      <c r="I315" s="28">
        <f t="shared" si="9"/>
        <v>42997</v>
      </c>
      <c r="J315" s="60">
        <f ca="1">VLOOKUP(A315,区域分布情况!A$1:R$24,17,FALSE)</f>
        <v>1</v>
      </c>
      <c r="K315" s="60" t="str">
        <f>VLOOKUP(A315,区域分布情况!A$1:S$24,18,FALSE)</f>
        <v>城区</v>
      </c>
      <c r="L315" s="9">
        <f t="shared" si="10"/>
        <v>28</v>
      </c>
    </row>
    <row r="316" spans="1:12" s="9" customFormat="1" ht="30" customHeight="1" x14ac:dyDescent="0.15">
      <c r="A316" s="8" t="s">
        <v>1772</v>
      </c>
      <c r="B316" s="16" t="s">
        <v>1282</v>
      </c>
      <c r="C316" s="16" t="s">
        <v>1283</v>
      </c>
      <c r="D316" s="7" t="s">
        <v>1284</v>
      </c>
      <c r="E316" s="18">
        <v>42998.020138888889</v>
      </c>
      <c r="F316" s="19" t="s">
        <v>552</v>
      </c>
      <c r="G316" s="33" t="s">
        <v>1285</v>
      </c>
      <c r="H316" s="50" t="s">
        <v>1286</v>
      </c>
      <c r="I316" s="28">
        <f t="shared" si="9"/>
        <v>42998</v>
      </c>
      <c r="J316" s="60">
        <f ca="1">VLOOKUP(A316,区域分布情况!A$1:R$24,17,FALSE)</f>
        <v>0</v>
      </c>
      <c r="K316" s="60" t="str">
        <f>VLOOKUP(A316,区域分布情况!A$1:S$24,18,FALSE)</f>
        <v>二圈层</v>
      </c>
      <c r="L316" s="9">
        <f t="shared" si="10"/>
        <v>109</v>
      </c>
    </row>
    <row r="317" spans="1:12" s="9" customFormat="1" ht="30" customHeight="1" x14ac:dyDescent="0.15">
      <c r="A317" s="8" t="s">
        <v>1766</v>
      </c>
      <c r="B317" s="16" t="s">
        <v>1311</v>
      </c>
      <c r="C317" s="16" t="s">
        <v>1312</v>
      </c>
      <c r="D317" s="7" t="s">
        <v>1313</v>
      </c>
      <c r="E317" s="18">
        <v>42998.770833333336</v>
      </c>
      <c r="F317" s="19" t="s">
        <v>583</v>
      </c>
      <c r="G317" s="33" t="s">
        <v>1314</v>
      </c>
      <c r="H317" s="48" t="s">
        <v>1315</v>
      </c>
      <c r="I317" s="28">
        <f t="shared" si="9"/>
        <v>42998</v>
      </c>
      <c r="J317" s="60">
        <f ca="1">VLOOKUP(A317,区域分布情况!A$1:R$24,17,FALSE)</f>
        <v>0</v>
      </c>
      <c r="K317" s="60" t="str">
        <f>VLOOKUP(A317,区域分布情况!A$1:S$24,18,FALSE)</f>
        <v>城区</v>
      </c>
      <c r="L317" s="9">
        <f t="shared" si="10"/>
        <v>70</v>
      </c>
    </row>
    <row r="318" spans="1:12" s="9" customFormat="1" ht="30" customHeight="1" x14ac:dyDescent="0.15">
      <c r="A318" s="8" t="s">
        <v>1766</v>
      </c>
      <c r="B318" s="16" t="s">
        <v>1328</v>
      </c>
      <c r="C318" s="16" t="s">
        <v>1329</v>
      </c>
      <c r="D318" s="7" t="s">
        <v>1330</v>
      </c>
      <c r="E318" s="18">
        <v>42998.770833333336</v>
      </c>
      <c r="F318" s="19" t="s">
        <v>583</v>
      </c>
      <c r="G318" s="33" t="s">
        <v>1331</v>
      </c>
      <c r="H318" s="48" t="s">
        <v>1332</v>
      </c>
      <c r="I318" s="28">
        <f t="shared" si="9"/>
        <v>42998</v>
      </c>
      <c r="J318" s="60">
        <f ca="1">VLOOKUP(A318,区域分布情况!A$1:R$24,17,FALSE)</f>
        <v>0</v>
      </c>
      <c r="K318" s="60" t="str">
        <f>VLOOKUP(A318,区域分布情况!A$1:S$24,18,FALSE)</f>
        <v>城区</v>
      </c>
      <c r="L318" s="9">
        <f t="shared" si="10"/>
        <v>70</v>
      </c>
    </row>
    <row r="319" spans="1:12" s="9" customFormat="1" ht="30" customHeight="1" x14ac:dyDescent="0.15">
      <c r="A319" s="8" t="s">
        <v>1773</v>
      </c>
      <c r="B319" s="16" t="s">
        <v>1316</v>
      </c>
      <c r="C319" s="16" t="s">
        <v>1317</v>
      </c>
      <c r="D319" s="7" t="s">
        <v>1313</v>
      </c>
      <c r="E319" s="18">
        <v>42998.779166666667</v>
      </c>
      <c r="F319" s="19" t="s">
        <v>818</v>
      </c>
      <c r="G319" s="33" t="s">
        <v>1318</v>
      </c>
      <c r="H319" s="50" t="s">
        <v>1319</v>
      </c>
      <c r="I319" s="28">
        <f t="shared" si="9"/>
        <v>42998</v>
      </c>
      <c r="J319" s="60">
        <f ca="1">VLOOKUP(A319,区域分布情况!A$1:R$24,17,FALSE)</f>
        <v>2</v>
      </c>
      <c r="K319" s="60" t="str">
        <f>VLOOKUP(A319,区域分布情况!A$1:S$24,18,FALSE)</f>
        <v>二圈层</v>
      </c>
      <c r="L319" s="9">
        <f t="shared" si="10"/>
        <v>59</v>
      </c>
    </row>
    <row r="320" spans="1:12" s="9" customFormat="1" ht="30" customHeight="1" x14ac:dyDescent="0.15">
      <c r="A320" s="8" t="s">
        <v>1773</v>
      </c>
      <c r="B320" s="16" t="s">
        <v>1333</v>
      </c>
      <c r="C320" s="16" t="s">
        <v>1334</v>
      </c>
      <c r="D320" s="7" t="s">
        <v>267</v>
      </c>
      <c r="E320" s="18">
        <v>42998.779166666667</v>
      </c>
      <c r="F320" s="19" t="s">
        <v>818</v>
      </c>
      <c r="G320" s="33" t="s">
        <v>1335</v>
      </c>
      <c r="H320" s="50" t="s">
        <v>1336</v>
      </c>
      <c r="I320" s="28">
        <f t="shared" si="9"/>
        <v>42998</v>
      </c>
      <c r="J320" s="60">
        <f ca="1">VLOOKUP(A320,区域分布情况!A$1:R$24,17,FALSE)</f>
        <v>2</v>
      </c>
      <c r="K320" s="60" t="str">
        <f>VLOOKUP(A320,区域分布情况!A$1:S$24,18,FALSE)</f>
        <v>二圈层</v>
      </c>
      <c r="L320" s="9">
        <f t="shared" si="10"/>
        <v>59</v>
      </c>
    </row>
    <row r="321" spans="1:12" s="9" customFormat="1" ht="30" customHeight="1" x14ac:dyDescent="0.15">
      <c r="A321" s="8" t="s">
        <v>1766</v>
      </c>
      <c r="B321" s="16" t="s">
        <v>1320</v>
      </c>
      <c r="C321" s="16" t="s">
        <v>1321</v>
      </c>
      <c r="D321" s="7" t="s">
        <v>1313</v>
      </c>
      <c r="E321" s="18">
        <v>42999.010416666664</v>
      </c>
      <c r="F321" s="19" t="s">
        <v>552</v>
      </c>
      <c r="G321" s="17" t="s">
        <v>1322</v>
      </c>
      <c r="H321" s="50" t="s">
        <v>1323</v>
      </c>
      <c r="I321" s="28">
        <f t="shared" si="9"/>
        <v>42999</v>
      </c>
      <c r="J321" s="60">
        <f ca="1">VLOOKUP(A321,区域分布情况!A$1:R$24,17,FALSE)</f>
        <v>0</v>
      </c>
      <c r="K321" s="60" t="str">
        <f>VLOOKUP(A321,区域分布情况!A$1:S$24,18,FALSE)</f>
        <v>城区</v>
      </c>
      <c r="L321" s="9">
        <f t="shared" si="10"/>
        <v>51</v>
      </c>
    </row>
    <row r="322" spans="1:12" s="9" customFormat="1" ht="30" customHeight="1" x14ac:dyDescent="0.15">
      <c r="A322" s="8" t="s">
        <v>1766</v>
      </c>
      <c r="B322" s="16" t="s">
        <v>1337</v>
      </c>
      <c r="C322" s="16" t="s">
        <v>1338</v>
      </c>
      <c r="D322" s="7" t="s">
        <v>267</v>
      </c>
      <c r="E322" s="18">
        <v>42999.010416666664</v>
      </c>
      <c r="F322" s="19" t="s">
        <v>552</v>
      </c>
      <c r="G322" s="17" t="s">
        <v>1339</v>
      </c>
      <c r="H322" s="50" t="s">
        <v>1340</v>
      </c>
      <c r="I322" s="28">
        <f t="shared" si="9"/>
        <v>42999</v>
      </c>
      <c r="J322" s="60">
        <f ca="1">VLOOKUP(A322,区域分布情况!A$1:R$24,17,FALSE)</f>
        <v>0</v>
      </c>
      <c r="K322" s="60" t="str">
        <f>VLOOKUP(A322,区域分布情况!A$1:S$24,18,FALSE)</f>
        <v>城区</v>
      </c>
      <c r="L322" s="9">
        <f t="shared" si="10"/>
        <v>51</v>
      </c>
    </row>
    <row r="323" spans="1:12" s="9" customFormat="1" ht="30" customHeight="1" x14ac:dyDescent="0.15">
      <c r="A323" s="8" t="s">
        <v>1773</v>
      </c>
      <c r="B323" s="16" t="s">
        <v>1365</v>
      </c>
      <c r="C323" s="16" t="s">
        <v>317</v>
      </c>
      <c r="D323" s="7" t="s">
        <v>614</v>
      </c>
      <c r="E323" s="18">
        <v>42999.24722222222</v>
      </c>
      <c r="F323" s="19" t="s">
        <v>552</v>
      </c>
      <c r="G323" s="17" t="s">
        <v>1366</v>
      </c>
      <c r="H323" s="48" t="s">
        <v>1367</v>
      </c>
      <c r="I323" s="28">
        <f t="shared" ref="I323:I386" si="11">INT(E323)</f>
        <v>42999</v>
      </c>
      <c r="J323" s="60">
        <f ca="1">VLOOKUP(A323,区域分布情况!A$1:R$24,17,FALSE)</f>
        <v>2</v>
      </c>
      <c r="K323" s="60" t="str">
        <f>VLOOKUP(A323,区域分布情况!A$1:S$24,18,FALSE)</f>
        <v>二圈层</v>
      </c>
      <c r="L323" s="9">
        <f t="shared" ref="L323:L386" si="12">LEN(G323)</f>
        <v>113</v>
      </c>
    </row>
    <row r="324" spans="1:12" s="9" customFormat="1" ht="30" customHeight="1" x14ac:dyDescent="0.15">
      <c r="A324" s="6" t="s">
        <v>58</v>
      </c>
      <c r="B324" s="16" t="s">
        <v>1324</v>
      </c>
      <c r="C324" s="16" t="s">
        <v>1325</v>
      </c>
      <c r="D324" s="7" t="s">
        <v>1313</v>
      </c>
      <c r="E324" s="18">
        <v>42999.3</v>
      </c>
      <c r="F324" s="19" t="s">
        <v>616</v>
      </c>
      <c r="G324" s="17" t="s">
        <v>1326</v>
      </c>
      <c r="H324" s="48" t="s">
        <v>1327</v>
      </c>
      <c r="I324" s="28">
        <f t="shared" si="11"/>
        <v>42999</v>
      </c>
      <c r="J324" s="60">
        <f ca="1">VLOOKUP(A324,区域分布情况!A$1:R$24,17,FALSE)</f>
        <v>2</v>
      </c>
      <c r="K324" s="60" t="str">
        <f>VLOOKUP(A324,区域分布情况!A$1:S$24,18,FALSE)</f>
        <v>三圈层</v>
      </c>
      <c r="L324" s="9">
        <f t="shared" si="12"/>
        <v>75</v>
      </c>
    </row>
    <row r="325" spans="1:12" s="9" customFormat="1" ht="30" customHeight="1" x14ac:dyDescent="0.15">
      <c r="A325" s="8" t="s">
        <v>1771</v>
      </c>
      <c r="B325" s="16" t="s">
        <v>1341</v>
      </c>
      <c r="C325" s="16" t="s">
        <v>1342</v>
      </c>
      <c r="D325" s="57" t="s">
        <v>2099</v>
      </c>
      <c r="E325" s="18">
        <v>42999.375694444447</v>
      </c>
      <c r="F325" s="19" t="s">
        <v>600</v>
      </c>
      <c r="G325" s="33" t="s">
        <v>1343</v>
      </c>
      <c r="H325" s="48" t="s">
        <v>1344</v>
      </c>
      <c r="I325" s="28">
        <f t="shared" si="11"/>
        <v>42999</v>
      </c>
      <c r="J325" s="60">
        <f ca="1">VLOOKUP(A325,区域分布情况!A$1:R$24,17,FALSE)</f>
        <v>0</v>
      </c>
      <c r="K325" s="60" t="str">
        <f>VLOOKUP(A325,区域分布情况!A$1:S$24,18,FALSE)</f>
        <v>二圈层</v>
      </c>
      <c r="L325" s="9">
        <f t="shared" si="12"/>
        <v>91</v>
      </c>
    </row>
    <row r="326" spans="1:12" s="9" customFormat="1" ht="30" customHeight="1" x14ac:dyDescent="0.15">
      <c r="A326" s="8" t="s">
        <v>1771</v>
      </c>
      <c r="B326" s="16" t="s">
        <v>1371</v>
      </c>
      <c r="C326" s="16" t="s">
        <v>317</v>
      </c>
      <c r="D326" s="7" t="s">
        <v>614</v>
      </c>
      <c r="E326" s="18">
        <v>42999.375694444447</v>
      </c>
      <c r="F326" s="19" t="s">
        <v>616</v>
      </c>
      <c r="G326" s="17" t="s">
        <v>1372</v>
      </c>
      <c r="H326" s="50" t="s">
        <v>1373</v>
      </c>
      <c r="I326" s="28">
        <f t="shared" si="11"/>
        <v>42999</v>
      </c>
      <c r="J326" s="60">
        <f ca="1">VLOOKUP(A326,区域分布情况!A$1:R$24,17,FALSE)</f>
        <v>0</v>
      </c>
      <c r="K326" s="60" t="str">
        <f>VLOOKUP(A326,区域分布情况!A$1:S$24,18,FALSE)</f>
        <v>二圈层</v>
      </c>
      <c r="L326" s="9">
        <f t="shared" si="12"/>
        <v>91</v>
      </c>
    </row>
    <row r="327" spans="1:12" s="9" customFormat="1" ht="30" customHeight="1" x14ac:dyDescent="0.15">
      <c r="A327" s="8" t="s">
        <v>1773</v>
      </c>
      <c r="B327" s="16" t="s">
        <v>1368</v>
      </c>
      <c r="C327" s="16" t="s">
        <v>317</v>
      </c>
      <c r="D327" s="7" t="s">
        <v>614</v>
      </c>
      <c r="E327" s="18">
        <v>42999.668749999997</v>
      </c>
      <c r="F327" s="19" t="s">
        <v>552</v>
      </c>
      <c r="G327" s="33" t="s">
        <v>1369</v>
      </c>
      <c r="H327" s="50" t="s">
        <v>1370</v>
      </c>
      <c r="I327" s="28">
        <f t="shared" si="11"/>
        <v>42999</v>
      </c>
      <c r="J327" s="60">
        <f ca="1">VLOOKUP(A327,区域分布情况!A$1:R$24,17,FALSE)</f>
        <v>2</v>
      </c>
      <c r="K327" s="60" t="str">
        <f>VLOOKUP(A327,区域分布情况!A$1:S$24,18,FALSE)</f>
        <v>二圈层</v>
      </c>
      <c r="L327" s="9">
        <f t="shared" si="12"/>
        <v>152</v>
      </c>
    </row>
    <row r="328" spans="1:12" s="9" customFormat="1" ht="30" customHeight="1" x14ac:dyDescent="0.15">
      <c r="A328" s="8" t="s">
        <v>1765</v>
      </c>
      <c r="B328" s="16" t="s">
        <v>1349</v>
      </c>
      <c r="C328" s="16" t="s">
        <v>1350</v>
      </c>
      <c r="D328" s="7" t="s">
        <v>267</v>
      </c>
      <c r="E328" s="18">
        <v>42999.895138888889</v>
      </c>
      <c r="F328" s="19" t="s">
        <v>552</v>
      </c>
      <c r="G328" s="33" t="s">
        <v>1351</v>
      </c>
      <c r="H328" s="50" t="s">
        <v>1352</v>
      </c>
      <c r="I328" s="28">
        <f t="shared" si="11"/>
        <v>42999</v>
      </c>
      <c r="J328" s="60">
        <f ca="1">VLOOKUP(A328,区域分布情况!A$1:R$24,17,FALSE)</f>
        <v>1</v>
      </c>
      <c r="K328" s="60" t="str">
        <f>VLOOKUP(A328,区域分布情况!A$1:S$24,18,FALSE)</f>
        <v>城区</v>
      </c>
      <c r="L328" s="9">
        <f t="shared" si="12"/>
        <v>191</v>
      </c>
    </row>
    <row r="329" spans="1:12" s="9" customFormat="1" ht="30" customHeight="1" x14ac:dyDescent="0.15">
      <c r="A329" s="6" t="s">
        <v>5</v>
      </c>
      <c r="B329" s="16" t="s">
        <v>1353</v>
      </c>
      <c r="C329" s="16" t="s">
        <v>1354</v>
      </c>
      <c r="D329" s="7" t="s">
        <v>267</v>
      </c>
      <c r="E329" s="18">
        <v>42999.957638888889</v>
      </c>
      <c r="F329" s="19" t="s">
        <v>616</v>
      </c>
      <c r="G329" s="17" t="s">
        <v>1355</v>
      </c>
      <c r="H329" s="50" t="s">
        <v>1356</v>
      </c>
      <c r="I329" s="28">
        <f t="shared" si="11"/>
        <v>42999</v>
      </c>
      <c r="J329" s="60">
        <f ca="1">VLOOKUP(A329,区域分布情况!A$1:R$24,17,FALSE)</f>
        <v>0</v>
      </c>
      <c r="K329" s="60" t="str">
        <f>VLOOKUP(A329,区域分布情况!A$1:S$24,18,FALSE)</f>
        <v>三圈层</v>
      </c>
      <c r="L329" s="9">
        <f t="shared" si="12"/>
        <v>96</v>
      </c>
    </row>
    <row r="330" spans="1:12" s="9" customFormat="1" ht="30" customHeight="1" x14ac:dyDescent="0.15">
      <c r="A330" s="8" t="s">
        <v>255</v>
      </c>
      <c r="B330" s="16" t="s">
        <v>1345</v>
      </c>
      <c r="C330" s="16" t="s">
        <v>1346</v>
      </c>
      <c r="D330" s="7" t="s">
        <v>267</v>
      </c>
      <c r="E330" s="18">
        <v>42999.975694444445</v>
      </c>
      <c r="F330" s="19" t="s">
        <v>552</v>
      </c>
      <c r="G330" s="17" t="s">
        <v>1347</v>
      </c>
      <c r="H330" s="48" t="s">
        <v>1348</v>
      </c>
      <c r="I330" s="28">
        <f t="shared" si="11"/>
        <v>42999</v>
      </c>
      <c r="J330" s="60">
        <f ca="1">VLOOKUP(A330,区域分布情况!A$1:R$24,17,FALSE)</f>
        <v>0</v>
      </c>
      <c r="K330" s="60" t="str">
        <f>VLOOKUP(A330,区域分布情况!A$1:S$24,18,FALSE)</f>
        <v>三圈层</v>
      </c>
      <c r="L330" s="9">
        <f t="shared" si="12"/>
        <v>49</v>
      </c>
    </row>
    <row r="331" spans="1:12" s="9" customFormat="1" ht="30" customHeight="1" x14ac:dyDescent="0.15">
      <c r="A331" s="6" t="s">
        <v>96</v>
      </c>
      <c r="B331" s="16" t="s">
        <v>1357</v>
      </c>
      <c r="C331" s="16" t="s">
        <v>1358</v>
      </c>
      <c r="D331" s="7" t="s">
        <v>267</v>
      </c>
      <c r="E331" s="18">
        <v>43000.175000000003</v>
      </c>
      <c r="F331" s="19" t="s">
        <v>552</v>
      </c>
      <c r="G331" s="17" t="s">
        <v>1359</v>
      </c>
      <c r="H331" s="48" t="s">
        <v>1360</v>
      </c>
      <c r="I331" s="28">
        <f t="shared" si="11"/>
        <v>43000</v>
      </c>
      <c r="J331" s="60">
        <f ca="1">VLOOKUP(A331,区域分布情况!A$1:R$24,17,FALSE)</f>
        <v>0</v>
      </c>
      <c r="K331" s="60" t="str">
        <f>VLOOKUP(A331,区域分布情况!A$1:S$24,18,FALSE)</f>
        <v>三圈层</v>
      </c>
      <c r="L331" s="9">
        <f t="shared" si="12"/>
        <v>145</v>
      </c>
    </row>
    <row r="332" spans="1:12" s="9" customFormat="1" ht="30" customHeight="1" x14ac:dyDescent="0.15">
      <c r="A332" s="6" t="s">
        <v>253</v>
      </c>
      <c r="B332" s="16" t="s">
        <v>1361</v>
      </c>
      <c r="C332" s="16" t="s">
        <v>1362</v>
      </c>
      <c r="D332" s="7" t="s">
        <v>267</v>
      </c>
      <c r="E332" s="18">
        <v>43000.188194444447</v>
      </c>
      <c r="F332" s="19" t="s">
        <v>552</v>
      </c>
      <c r="G332" s="33" t="s">
        <v>1363</v>
      </c>
      <c r="H332" s="48" t="s">
        <v>1364</v>
      </c>
      <c r="I332" s="28">
        <f t="shared" si="11"/>
        <v>43000</v>
      </c>
      <c r="J332" s="60">
        <f ca="1">VLOOKUP(A332,区域分布情况!A$1:R$24,17,FALSE)</f>
        <v>0</v>
      </c>
      <c r="K332" s="60" t="str">
        <f>VLOOKUP(A332,区域分布情况!A$1:S$24,18,FALSE)</f>
        <v>三圈层</v>
      </c>
      <c r="L332" s="9">
        <f t="shared" si="12"/>
        <v>120</v>
      </c>
    </row>
    <row r="333" spans="1:12" s="9" customFormat="1" ht="30" customHeight="1" x14ac:dyDescent="0.15">
      <c r="A333" s="8" t="s">
        <v>1767</v>
      </c>
      <c r="B333" s="16" t="s">
        <v>1374</v>
      </c>
      <c r="C333" s="16" t="s">
        <v>1375</v>
      </c>
      <c r="D333" s="7" t="s">
        <v>267</v>
      </c>
      <c r="E333" s="18">
        <v>43000.424305555556</v>
      </c>
      <c r="F333" s="19" t="s">
        <v>615</v>
      </c>
      <c r="G333" s="17" t="s">
        <v>1376</v>
      </c>
      <c r="H333" s="48" t="s">
        <v>1377</v>
      </c>
      <c r="I333" s="28">
        <f t="shared" si="11"/>
        <v>43000</v>
      </c>
      <c r="J333" s="60">
        <f ca="1">VLOOKUP(A333,区域分布情况!A$1:R$24,17,FALSE)</f>
        <v>2</v>
      </c>
      <c r="K333" s="60" t="str">
        <f>VLOOKUP(A333,区域分布情况!A$1:S$24,18,FALSE)</f>
        <v>城区</v>
      </c>
      <c r="L333" s="9">
        <f t="shared" si="12"/>
        <v>54</v>
      </c>
    </row>
    <row r="334" spans="1:12" s="9" customFormat="1" ht="30" customHeight="1" x14ac:dyDescent="0.15">
      <c r="A334" s="8" t="s">
        <v>1765</v>
      </c>
      <c r="B334" s="16" t="s">
        <v>1434</v>
      </c>
      <c r="C334" s="16" t="s">
        <v>690</v>
      </c>
      <c r="D334" s="7" t="s">
        <v>614</v>
      </c>
      <c r="E334" s="18">
        <v>43000.63958333333</v>
      </c>
      <c r="F334" s="19" t="s">
        <v>552</v>
      </c>
      <c r="G334" s="33" t="s">
        <v>1435</v>
      </c>
      <c r="H334" s="48" t="s">
        <v>1436</v>
      </c>
      <c r="I334" s="28">
        <f t="shared" si="11"/>
        <v>43000</v>
      </c>
      <c r="J334" s="60">
        <f ca="1">VLOOKUP(A334,区域分布情况!A$1:R$24,17,FALSE)</f>
        <v>1</v>
      </c>
      <c r="K334" s="60" t="str">
        <f>VLOOKUP(A334,区域分布情况!A$1:S$24,18,FALSE)</f>
        <v>城区</v>
      </c>
      <c r="L334" s="9">
        <f t="shared" si="12"/>
        <v>265</v>
      </c>
    </row>
    <row r="335" spans="1:12" s="9" customFormat="1" ht="30" customHeight="1" x14ac:dyDescent="0.15">
      <c r="A335" s="8" t="s">
        <v>1766</v>
      </c>
      <c r="B335" s="16" t="s">
        <v>1386</v>
      </c>
      <c r="C335" s="16" t="s">
        <v>1387</v>
      </c>
      <c r="D335" s="7" t="s">
        <v>1388</v>
      </c>
      <c r="E335" s="18">
        <v>43000.707638888889</v>
      </c>
      <c r="F335" s="19" t="s">
        <v>552</v>
      </c>
      <c r="G335" s="17" t="s">
        <v>1389</v>
      </c>
      <c r="H335" s="50" t="s">
        <v>1390</v>
      </c>
      <c r="I335" s="28">
        <f t="shared" si="11"/>
        <v>43000</v>
      </c>
      <c r="J335" s="60">
        <f ca="1">VLOOKUP(A335,区域分布情况!A$1:R$24,17,FALSE)</f>
        <v>0</v>
      </c>
      <c r="K335" s="60" t="str">
        <f>VLOOKUP(A335,区域分布情况!A$1:S$24,18,FALSE)</f>
        <v>城区</v>
      </c>
      <c r="L335" s="9">
        <f t="shared" si="12"/>
        <v>146</v>
      </c>
    </row>
    <row r="336" spans="1:12" s="9" customFormat="1" ht="30" customHeight="1" x14ac:dyDescent="0.15">
      <c r="A336" s="15" t="s">
        <v>1759</v>
      </c>
      <c r="B336" s="16" t="s">
        <v>1411</v>
      </c>
      <c r="C336" s="16" t="s">
        <v>1412</v>
      </c>
      <c r="D336" s="7" t="s">
        <v>1388</v>
      </c>
      <c r="E336" s="18">
        <v>43000.978472222225</v>
      </c>
      <c r="F336" s="18" t="s">
        <v>552</v>
      </c>
      <c r="G336" s="17" t="s">
        <v>1413</v>
      </c>
      <c r="H336" s="50" t="s">
        <v>1414</v>
      </c>
      <c r="I336" s="28">
        <f t="shared" si="11"/>
        <v>43000</v>
      </c>
      <c r="J336" s="60">
        <f ca="1">VLOOKUP(A336,区域分布情况!A$1:R$24,17,FALSE)</f>
        <v>3</v>
      </c>
      <c r="K336" s="60" t="str">
        <f>VLOOKUP(A336,区域分布情况!A$1:S$24,18,FALSE)</f>
        <v>二圈层</v>
      </c>
      <c r="L336" s="9">
        <f t="shared" si="12"/>
        <v>88</v>
      </c>
    </row>
    <row r="337" spans="1:12" s="9" customFormat="1" ht="30" customHeight="1" x14ac:dyDescent="0.15">
      <c r="A337" s="8" t="s">
        <v>1769</v>
      </c>
      <c r="B337" s="16" t="s">
        <v>1440</v>
      </c>
      <c r="C337" s="16" t="s">
        <v>690</v>
      </c>
      <c r="D337" s="7" t="s">
        <v>614</v>
      </c>
      <c r="E337" s="18">
        <v>43001.044444444444</v>
      </c>
      <c r="F337" s="18" t="s">
        <v>552</v>
      </c>
      <c r="G337" s="17" t="s">
        <v>1441</v>
      </c>
      <c r="H337" s="50" t="s">
        <v>1442</v>
      </c>
      <c r="I337" s="28">
        <f t="shared" si="11"/>
        <v>43001</v>
      </c>
      <c r="J337" s="60">
        <f ca="1">VLOOKUP(A337,区域分布情况!A$1:R$24,17,FALSE)</f>
        <v>0</v>
      </c>
      <c r="K337" s="60" t="str">
        <f>VLOOKUP(A337,区域分布情况!A$1:S$24,18,FALSE)</f>
        <v>二圈层</v>
      </c>
      <c r="L337" s="9">
        <f t="shared" si="12"/>
        <v>137</v>
      </c>
    </row>
    <row r="338" spans="1:12" s="9" customFormat="1" ht="30" customHeight="1" x14ac:dyDescent="0.15">
      <c r="A338" s="8" t="s">
        <v>1765</v>
      </c>
      <c r="B338" s="16" t="s">
        <v>1407</v>
      </c>
      <c r="C338" s="16" t="s">
        <v>1408</v>
      </c>
      <c r="D338" s="7" t="s">
        <v>1388</v>
      </c>
      <c r="E338" s="18">
        <v>43001.154861111114</v>
      </c>
      <c r="F338" s="18" t="s">
        <v>552</v>
      </c>
      <c r="G338" s="17" t="s">
        <v>1409</v>
      </c>
      <c r="H338" s="50" t="s">
        <v>1410</v>
      </c>
      <c r="I338" s="28">
        <f t="shared" si="11"/>
        <v>43001</v>
      </c>
      <c r="J338" s="60">
        <f ca="1">VLOOKUP(A338,区域分布情况!A$1:R$24,17,FALSE)</f>
        <v>1</v>
      </c>
      <c r="K338" s="60" t="str">
        <f>VLOOKUP(A338,区域分布情况!A$1:S$24,18,FALSE)</f>
        <v>城区</v>
      </c>
      <c r="L338" s="9">
        <f t="shared" si="12"/>
        <v>58</v>
      </c>
    </row>
    <row r="339" spans="1:12" s="9" customFormat="1" ht="30" customHeight="1" x14ac:dyDescent="0.15">
      <c r="A339" s="8" t="s">
        <v>1768</v>
      </c>
      <c r="B339" s="16" t="s">
        <v>1391</v>
      </c>
      <c r="C339" s="16" t="s">
        <v>1392</v>
      </c>
      <c r="D339" s="7" t="s">
        <v>1388</v>
      </c>
      <c r="E339" s="18">
        <v>43001.179861111108</v>
      </c>
      <c r="F339" s="19" t="s">
        <v>552</v>
      </c>
      <c r="G339" s="17" t="s">
        <v>1393</v>
      </c>
      <c r="H339" s="48" t="s">
        <v>1394</v>
      </c>
      <c r="I339" s="28">
        <f t="shared" si="11"/>
        <v>43001</v>
      </c>
      <c r="J339" s="60">
        <f ca="1">VLOOKUP(A339,区域分布情况!A$1:R$24,17,FALSE)</f>
        <v>1</v>
      </c>
      <c r="K339" s="60" t="str">
        <f>VLOOKUP(A339,区域分布情况!A$1:S$24,18,FALSE)</f>
        <v>城区</v>
      </c>
      <c r="L339" s="9">
        <f t="shared" si="12"/>
        <v>84</v>
      </c>
    </row>
    <row r="340" spans="1:12" s="9" customFormat="1" ht="30" customHeight="1" x14ac:dyDescent="0.15">
      <c r="A340" s="6" t="s">
        <v>96</v>
      </c>
      <c r="B340" s="16" t="s">
        <v>1395</v>
      </c>
      <c r="C340" s="16" t="s">
        <v>1396</v>
      </c>
      <c r="D340" s="7" t="s">
        <v>1388</v>
      </c>
      <c r="E340" s="18">
        <v>43001.393055555556</v>
      </c>
      <c r="F340" s="19" t="s">
        <v>616</v>
      </c>
      <c r="G340" s="33" t="s">
        <v>1397</v>
      </c>
      <c r="H340" s="48" t="s">
        <v>1398</v>
      </c>
      <c r="I340" s="28">
        <f t="shared" si="11"/>
        <v>43001</v>
      </c>
      <c r="J340" s="60">
        <f ca="1">VLOOKUP(A340,区域分布情况!A$1:R$24,17,FALSE)</f>
        <v>0</v>
      </c>
      <c r="K340" s="60" t="str">
        <f>VLOOKUP(A340,区域分布情况!A$1:S$24,18,FALSE)</f>
        <v>三圈层</v>
      </c>
      <c r="L340" s="9">
        <f t="shared" si="12"/>
        <v>107</v>
      </c>
    </row>
    <row r="341" spans="1:12" s="9" customFormat="1" ht="30" customHeight="1" x14ac:dyDescent="0.15">
      <c r="A341" s="6" t="s">
        <v>7</v>
      </c>
      <c r="B341" s="16" t="s">
        <v>1415</v>
      </c>
      <c r="C341" s="16" t="s">
        <v>1416</v>
      </c>
      <c r="D341" s="7" t="s">
        <v>1388</v>
      </c>
      <c r="E341" s="18">
        <v>43001.65902777778</v>
      </c>
      <c r="F341" s="18" t="s">
        <v>600</v>
      </c>
      <c r="G341" s="17" t="s">
        <v>1417</v>
      </c>
      <c r="H341" s="48" t="s">
        <v>1418</v>
      </c>
      <c r="I341" s="28">
        <f t="shared" si="11"/>
        <v>43001</v>
      </c>
      <c r="J341" s="60">
        <f ca="1">VLOOKUP(A341,区域分布情况!A$1:R$24,17,FALSE)</f>
        <v>0</v>
      </c>
      <c r="K341" s="60">
        <f>VLOOKUP(A341,区域分布情况!A$1:S$24,18,FALSE)</f>
        <v>0</v>
      </c>
      <c r="L341" s="9">
        <f t="shared" si="12"/>
        <v>57</v>
      </c>
    </row>
    <row r="342" spans="1:12" s="9" customFormat="1" ht="30" customHeight="1" x14ac:dyDescent="0.15">
      <c r="A342" s="8" t="s">
        <v>1771</v>
      </c>
      <c r="B342" s="16" t="s">
        <v>1443</v>
      </c>
      <c r="C342" s="16" t="s">
        <v>690</v>
      </c>
      <c r="D342" s="7" t="s">
        <v>614</v>
      </c>
      <c r="E342" s="18">
        <v>43001.720138888886</v>
      </c>
      <c r="F342" s="18" t="s">
        <v>552</v>
      </c>
      <c r="G342" s="17" t="s">
        <v>1444</v>
      </c>
      <c r="H342" s="50" t="s">
        <v>1445</v>
      </c>
      <c r="I342" s="28">
        <f t="shared" si="11"/>
        <v>43001</v>
      </c>
      <c r="J342" s="60">
        <f ca="1">VLOOKUP(A342,区域分布情况!A$1:R$24,17,FALSE)</f>
        <v>0</v>
      </c>
      <c r="K342" s="60" t="str">
        <f>VLOOKUP(A342,区域分布情况!A$1:S$24,18,FALSE)</f>
        <v>二圈层</v>
      </c>
      <c r="L342" s="9">
        <f t="shared" si="12"/>
        <v>49</v>
      </c>
    </row>
    <row r="343" spans="1:12" s="9" customFormat="1" ht="30" customHeight="1" x14ac:dyDescent="0.15">
      <c r="A343" s="8" t="s">
        <v>1765</v>
      </c>
      <c r="B343" s="16" t="s">
        <v>1378</v>
      </c>
      <c r="C343" s="16" t="s">
        <v>1379</v>
      </c>
      <c r="D343" s="7" t="s">
        <v>1313</v>
      </c>
      <c r="E343" s="18">
        <v>43001.955555555556</v>
      </c>
      <c r="F343" s="19" t="s">
        <v>552</v>
      </c>
      <c r="G343" s="17" t="s">
        <v>1380</v>
      </c>
      <c r="H343" s="48" t="s">
        <v>1381</v>
      </c>
      <c r="I343" s="28">
        <f t="shared" si="11"/>
        <v>43001</v>
      </c>
      <c r="J343" s="60">
        <f ca="1">VLOOKUP(A343,区域分布情况!A$1:R$24,17,FALSE)</f>
        <v>1</v>
      </c>
      <c r="K343" s="60" t="str">
        <f>VLOOKUP(A343,区域分布情况!A$1:S$24,18,FALSE)</f>
        <v>城区</v>
      </c>
      <c r="L343" s="9">
        <f t="shared" si="12"/>
        <v>76</v>
      </c>
    </row>
    <row r="344" spans="1:12" s="9" customFormat="1" ht="30" customHeight="1" x14ac:dyDescent="0.15">
      <c r="A344" s="8" t="s">
        <v>1765</v>
      </c>
      <c r="B344" s="16" t="s">
        <v>1382</v>
      </c>
      <c r="C344" s="16" t="s">
        <v>1383</v>
      </c>
      <c r="D344" s="7" t="s">
        <v>267</v>
      </c>
      <c r="E344" s="18">
        <v>43002.013194444444</v>
      </c>
      <c r="F344" s="19" t="s">
        <v>552</v>
      </c>
      <c r="G344" s="33" t="s">
        <v>1384</v>
      </c>
      <c r="H344" s="50" t="s">
        <v>1385</v>
      </c>
      <c r="I344" s="28">
        <f t="shared" si="11"/>
        <v>43002</v>
      </c>
      <c r="J344" s="60">
        <f ca="1">VLOOKUP(A344,区域分布情况!A$1:R$24,17,FALSE)</f>
        <v>1</v>
      </c>
      <c r="K344" s="60" t="str">
        <f>VLOOKUP(A344,区域分布情况!A$1:S$24,18,FALSE)</f>
        <v>城区</v>
      </c>
      <c r="L344" s="9">
        <f t="shared" si="12"/>
        <v>117</v>
      </c>
    </row>
    <row r="345" spans="1:12" s="9" customFormat="1" ht="30" customHeight="1" x14ac:dyDescent="0.15">
      <c r="A345" s="8" t="s">
        <v>1768</v>
      </c>
      <c r="B345" s="16" t="s">
        <v>1431</v>
      </c>
      <c r="C345" s="16" t="s">
        <v>690</v>
      </c>
      <c r="D345" s="7" t="s">
        <v>614</v>
      </c>
      <c r="E345" s="18">
        <v>43002.017361111109</v>
      </c>
      <c r="F345" s="19" t="s">
        <v>552</v>
      </c>
      <c r="G345" s="17" t="s">
        <v>1432</v>
      </c>
      <c r="H345" s="48" t="s">
        <v>1433</v>
      </c>
      <c r="I345" s="28">
        <f t="shared" si="11"/>
        <v>43002</v>
      </c>
      <c r="J345" s="60">
        <f ca="1">VLOOKUP(A345,区域分布情况!A$1:R$24,17,FALSE)</f>
        <v>1</v>
      </c>
      <c r="K345" s="60" t="str">
        <f>VLOOKUP(A345,区域分布情况!A$1:S$24,18,FALSE)</f>
        <v>城区</v>
      </c>
      <c r="L345" s="9">
        <f t="shared" si="12"/>
        <v>47</v>
      </c>
    </row>
    <row r="346" spans="1:12" s="9" customFormat="1" ht="30" customHeight="1" x14ac:dyDescent="0.15">
      <c r="A346" s="8" t="s">
        <v>1768</v>
      </c>
      <c r="B346" s="16" t="s">
        <v>1399</v>
      </c>
      <c r="C346" s="16" t="s">
        <v>1400</v>
      </c>
      <c r="D346" s="7" t="s">
        <v>1388</v>
      </c>
      <c r="E346" s="18">
        <v>43002.068749999999</v>
      </c>
      <c r="F346" s="18" t="s">
        <v>552</v>
      </c>
      <c r="G346" s="33" t="s">
        <v>1401</v>
      </c>
      <c r="H346" s="50" t="s">
        <v>1402</v>
      </c>
      <c r="I346" s="28">
        <f t="shared" si="11"/>
        <v>43002</v>
      </c>
      <c r="J346" s="60">
        <f ca="1">VLOOKUP(A346,区域分布情况!A$1:R$24,17,FALSE)</f>
        <v>1</v>
      </c>
      <c r="K346" s="60" t="str">
        <f>VLOOKUP(A346,区域分布情况!A$1:S$24,18,FALSE)</f>
        <v>城区</v>
      </c>
      <c r="L346" s="9">
        <f t="shared" si="12"/>
        <v>27</v>
      </c>
    </row>
    <row r="347" spans="1:12" s="9" customFormat="1" ht="30" customHeight="1" x14ac:dyDescent="0.15">
      <c r="A347" s="8" t="s">
        <v>1767</v>
      </c>
      <c r="B347" s="16" t="s">
        <v>1437</v>
      </c>
      <c r="C347" s="16" t="s">
        <v>690</v>
      </c>
      <c r="D347" s="7" t="s">
        <v>614</v>
      </c>
      <c r="E347" s="18">
        <v>43002.359722222223</v>
      </c>
      <c r="F347" s="18" t="s">
        <v>552</v>
      </c>
      <c r="G347" s="33" t="s">
        <v>1438</v>
      </c>
      <c r="H347" s="50" t="s">
        <v>1439</v>
      </c>
      <c r="I347" s="28">
        <f t="shared" si="11"/>
        <v>43002</v>
      </c>
      <c r="J347" s="60">
        <f ca="1">VLOOKUP(A347,区域分布情况!A$1:R$24,17,FALSE)</f>
        <v>2</v>
      </c>
      <c r="K347" s="60" t="str">
        <f>VLOOKUP(A347,区域分布情况!A$1:S$24,18,FALSE)</f>
        <v>城区</v>
      </c>
      <c r="L347" s="9">
        <f t="shared" si="12"/>
        <v>126</v>
      </c>
    </row>
    <row r="348" spans="1:12" s="9" customFormat="1" ht="30" customHeight="1" x14ac:dyDescent="0.15">
      <c r="A348" s="6" t="s">
        <v>96</v>
      </c>
      <c r="B348" s="16" t="s">
        <v>1446</v>
      </c>
      <c r="C348" s="16" t="s">
        <v>690</v>
      </c>
      <c r="D348" s="7" t="s">
        <v>614</v>
      </c>
      <c r="E348" s="18">
        <v>43002.446527777778</v>
      </c>
      <c r="F348" s="18" t="s">
        <v>616</v>
      </c>
      <c r="G348" s="17" t="s">
        <v>1447</v>
      </c>
      <c r="H348" s="50" t="s">
        <v>1448</v>
      </c>
      <c r="I348" s="28">
        <f t="shared" si="11"/>
        <v>43002</v>
      </c>
      <c r="J348" s="60">
        <f ca="1">VLOOKUP(A348,区域分布情况!A$1:R$24,17,FALSE)</f>
        <v>0</v>
      </c>
      <c r="K348" s="60" t="str">
        <f>VLOOKUP(A348,区域分布情况!A$1:S$24,18,FALSE)</f>
        <v>三圈层</v>
      </c>
      <c r="L348" s="9">
        <f t="shared" si="12"/>
        <v>170</v>
      </c>
    </row>
    <row r="349" spans="1:12" s="9" customFormat="1" ht="30" customHeight="1" x14ac:dyDescent="0.15">
      <c r="A349" s="8" t="s">
        <v>1770</v>
      </c>
      <c r="B349" s="16" t="s">
        <v>1403</v>
      </c>
      <c r="C349" s="16" t="s">
        <v>1404</v>
      </c>
      <c r="D349" s="7" t="s">
        <v>1388</v>
      </c>
      <c r="E349" s="18">
        <v>43002.810416666667</v>
      </c>
      <c r="F349" s="18" t="s">
        <v>552</v>
      </c>
      <c r="G349" s="17" t="s">
        <v>1405</v>
      </c>
      <c r="H349" s="50" t="s">
        <v>1406</v>
      </c>
      <c r="I349" s="28">
        <f t="shared" si="11"/>
        <v>43002</v>
      </c>
      <c r="J349" s="60">
        <f ca="1">VLOOKUP(A349,区域分布情况!A$1:R$24,17,FALSE)</f>
        <v>2</v>
      </c>
      <c r="K349" s="60" t="str">
        <f>VLOOKUP(A349,区域分布情况!A$1:S$24,18,FALSE)</f>
        <v>城区</v>
      </c>
      <c r="L349" s="9">
        <f t="shared" si="12"/>
        <v>81</v>
      </c>
    </row>
    <row r="350" spans="1:12" s="9" customFormat="1" ht="30" customHeight="1" x14ac:dyDescent="0.15">
      <c r="A350" s="6" t="s">
        <v>96</v>
      </c>
      <c r="B350" s="16" t="s">
        <v>1427</v>
      </c>
      <c r="C350" s="16" t="s">
        <v>1428</v>
      </c>
      <c r="D350" s="7" t="s">
        <v>267</v>
      </c>
      <c r="E350" s="18">
        <v>43002.928472222222</v>
      </c>
      <c r="F350" s="19" t="s">
        <v>818</v>
      </c>
      <c r="G350" s="17" t="s">
        <v>1429</v>
      </c>
      <c r="H350" s="50" t="s">
        <v>1430</v>
      </c>
      <c r="I350" s="28">
        <f t="shared" si="11"/>
        <v>43002</v>
      </c>
      <c r="J350" s="60">
        <f ca="1">VLOOKUP(A350,区域分布情况!A$1:R$24,17,FALSE)</f>
        <v>0</v>
      </c>
      <c r="K350" s="60" t="str">
        <f>VLOOKUP(A350,区域分布情况!A$1:S$24,18,FALSE)</f>
        <v>三圈层</v>
      </c>
      <c r="L350" s="9">
        <f t="shared" si="12"/>
        <v>165</v>
      </c>
    </row>
    <row r="351" spans="1:12" s="9" customFormat="1" ht="30" customHeight="1" x14ac:dyDescent="0.15">
      <c r="A351" s="8" t="s">
        <v>1770</v>
      </c>
      <c r="B351" s="16" t="s">
        <v>1574</v>
      </c>
      <c r="C351" s="16" t="s">
        <v>1453</v>
      </c>
      <c r="D351" s="7" t="s">
        <v>1454</v>
      </c>
      <c r="E351" s="18">
        <v>43003.002083333333</v>
      </c>
      <c r="F351" s="19" t="s">
        <v>552</v>
      </c>
      <c r="G351" s="17" t="s">
        <v>1455</v>
      </c>
      <c r="H351" s="48" t="s">
        <v>1456</v>
      </c>
      <c r="I351" s="28">
        <f t="shared" si="11"/>
        <v>43003</v>
      </c>
      <c r="J351" s="60">
        <f ca="1">VLOOKUP(A351,区域分布情况!A$1:R$24,17,FALSE)</f>
        <v>2</v>
      </c>
      <c r="K351" s="60" t="str">
        <f>VLOOKUP(A351,区域分布情况!A$1:S$24,18,FALSE)</f>
        <v>城区</v>
      </c>
      <c r="L351" s="9">
        <f t="shared" si="12"/>
        <v>701</v>
      </c>
    </row>
    <row r="352" spans="1:12" s="9" customFormat="1" ht="30" customHeight="1" x14ac:dyDescent="0.15">
      <c r="A352" s="8" t="s">
        <v>7</v>
      </c>
      <c r="B352" s="16" t="s">
        <v>1419</v>
      </c>
      <c r="C352" s="16" t="s">
        <v>1420</v>
      </c>
      <c r="D352" s="7" t="s">
        <v>267</v>
      </c>
      <c r="E352" s="18">
        <v>43003.049305555556</v>
      </c>
      <c r="F352" s="19" t="s">
        <v>552</v>
      </c>
      <c r="G352" s="17" t="s">
        <v>1421</v>
      </c>
      <c r="H352" s="48" t="s">
        <v>1422</v>
      </c>
      <c r="I352" s="28">
        <f t="shared" si="11"/>
        <v>43003</v>
      </c>
      <c r="J352" s="60">
        <f ca="1">VLOOKUP(A352,区域分布情况!A$1:R$24,17,FALSE)</f>
        <v>0</v>
      </c>
      <c r="K352" s="60">
        <f>VLOOKUP(A352,区域分布情况!A$1:S$24,18,FALSE)</f>
        <v>0</v>
      </c>
      <c r="L352" s="9">
        <f t="shared" si="12"/>
        <v>95</v>
      </c>
    </row>
    <row r="353" spans="1:12" s="9" customFormat="1" ht="30" customHeight="1" x14ac:dyDescent="0.15">
      <c r="A353" s="15" t="s">
        <v>1774</v>
      </c>
      <c r="B353" s="16" t="s">
        <v>1423</v>
      </c>
      <c r="C353" s="16" t="s">
        <v>1424</v>
      </c>
      <c r="D353" s="7" t="s">
        <v>267</v>
      </c>
      <c r="E353" s="18">
        <v>43003.413194444445</v>
      </c>
      <c r="F353" s="19" t="s">
        <v>583</v>
      </c>
      <c r="G353" s="33" t="s">
        <v>1425</v>
      </c>
      <c r="H353" s="50" t="s">
        <v>1426</v>
      </c>
      <c r="I353" s="28">
        <f t="shared" si="11"/>
        <v>43003</v>
      </c>
      <c r="J353" s="60">
        <f ca="1">VLOOKUP(A353,区域分布情况!A$1:R$24,17,FALSE)</f>
        <v>0</v>
      </c>
      <c r="K353" s="60" t="str">
        <f>VLOOKUP(A353,区域分布情况!A$1:S$24,18,FALSE)</f>
        <v>城区</v>
      </c>
      <c r="L353" s="9">
        <f t="shared" si="12"/>
        <v>121</v>
      </c>
    </row>
    <row r="354" spans="1:12" s="9" customFormat="1" ht="30" customHeight="1" x14ac:dyDescent="0.15">
      <c r="A354" s="15" t="s">
        <v>1759</v>
      </c>
      <c r="B354" s="16" t="s">
        <v>1480</v>
      </c>
      <c r="C354" s="16" t="s">
        <v>1481</v>
      </c>
      <c r="D354" s="7" t="s">
        <v>267</v>
      </c>
      <c r="E354" s="18">
        <v>43003.838194444441</v>
      </c>
      <c r="F354" s="18" t="s">
        <v>552</v>
      </c>
      <c r="G354" s="33" t="s">
        <v>1482</v>
      </c>
      <c r="H354" s="50" t="s">
        <v>1483</v>
      </c>
      <c r="I354" s="28">
        <f t="shared" si="11"/>
        <v>43003</v>
      </c>
      <c r="J354" s="60">
        <f ca="1">VLOOKUP(A354,区域分布情况!A$1:R$24,17,FALSE)</f>
        <v>3</v>
      </c>
      <c r="K354" s="60" t="str">
        <f>VLOOKUP(A354,区域分布情况!A$1:S$24,18,FALSE)</f>
        <v>二圈层</v>
      </c>
      <c r="L354" s="9">
        <f t="shared" si="12"/>
        <v>47</v>
      </c>
    </row>
    <row r="355" spans="1:12" s="9" customFormat="1" ht="30" customHeight="1" x14ac:dyDescent="0.15">
      <c r="A355" s="8" t="s">
        <v>1766</v>
      </c>
      <c r="B355" s="16" t="s">
        <v>1573</v>
      </c>
      <c r="C355" s="16" t="s">
        <v>1453</v>
      </c>
      <c r="D355" s="7" t="s">
        <v>1454</v>
      </c>
      <c r="E355" s="18">
        <v>43003.879166666666</v>
      </c>
      <c r="F355" s="19" t="s">
        <v>552</v>
      </c>
      <c r="G355" s="17" t="s">
        <v>1462</v>
      </c>
      <c r="H355" s="48" t="s">
        <v>1463</v>
      </c>
      <c r="I355" s="28">
        <f t="shared" si="11"/>
        <v>43003</v>
      </c>
      <c r="J355" s="60">
        <f ca="1">VLOOKUP(A355,区域分布情况!A$1:R$24,17,FALSE)</f>
        <v>0</v>
      </c>
      <c r="K355" s="60" t="str">
        <f>VLOOKUP(A355,区域分布情况!A$1:S$24,18,FALSE)</f>
        <v>城区</v>
      </c>
      <c r="L355" s="9">
        <f t="shared" si="12"/>
        <v>137</v>
      </c>
    </row>
    <row r="356" spans="1:12" s="9" customFormat="1" ht="30" customHeight="1" x14ac:dyDescent="0.15">
      <c r="A356" s="15" t="s">
        <v>1774</v>
      </c>
      <c r="B356" s="16" t="s">
        <v>1572</v>
      </c>
      <c r="C356" s="16" t="s">
        <v>1467</v>
      </c>
      <c r="D356" s="7" t="s">
        <v>267</v>
      </c>
      <c r="E356" s="18">
        <v>43003.89166666667</v>
      </c>
      <c r="F356" s="19" t="s">
        <v>552</v>
      </c>
      <c r="G356" s="33" t="s">
        <v>1468</v>
      </c>
      <c r="H356" s="50" t="s">
        <v>1469</v>
      </c>
      <c r="I356" s="28">
        <f t="shared" si="11"/>
        <v>43003</v>
      </c>
      <c r="J356" s="60">
        <f ca="1">VLOOKUP(A356,区域分布情况!A$1:R$24,17,FALSE)</f>
        <v>0</v>
      </c>
      <c r="K356" s="60" t="str">
        <f>VLOOKUP(A356,区域分布情况!A$1:S$24,18,FALSE)</f>
        <v>城区</v>
      </c>
      <c r="L356" s="9">
        <f t="shared" si="12"/>
        <v>61</v>
      </c>
    </row>
    <row r="357" spans="1:12" s="9" customFormat="1" ht="30" customHeight="1" x14ac:dyDescent="0.15">
      <c r="A357" s="8" t="s">
        <v>1765</v>
      </c>
      <c r="B357" s="16" t="s">
        <v>1567</v>
      </c>
      <c r="C357" s="16" t="s">
        <v>1453</v>
      </c>
      <c r="D357" s="7" t="s">
        <v>1454</v>
      </c>
      <c r="E357" s="18">
        <v>43003.932638888888</v>
      </c>
      <c r="F357" s="19" t="s">
        <v>552</v>
      </c>
      <c r="G357" s="33" t="s">
        <v>1457</v>
      </c>
      <c r="H357" s="50" t="s">
        <v>1458</v>
      </c>
      <c r="I357" s="28">
        <f t="shared" si="11"/>
        <v>43003</v>
      </c>
      <c r="J357" s="60">
        <f ca="1">VLOOKUP(A357,区域分布情况!A$1:R$24,17,FALSE)</f>
        <v>1</v>
      </c>
      <c r="K357" s="60" t="str">
        <f>VLOOKUP(A357,区域分布情况!A$1:S$24,18,FALSE)</f>
        <v>城区</v>
      </c>
      <c r="L357" s="9">
        <f t="shared" si="12"/>
        <v>217</v>
      </c>
    </row>
    <row r="358" spans="1:12" s="9" customFormat="1" ht="30" customHeight="1" x14ac:dyDescent="0.15">
      <c r="A358" s="6" t="s">
        <v>255</v>
      </c>
      <c r="B358" s="16" t="s">
        <v>1477</v>
      </c>
      <c r="C358" s="16" t="s">
        <v>1346</v>
      </c>
      <c r="D358" s="7" t="s">
        <v>267</v>
      </c>
      <c r="E358" s="18">
        <v>43003.943055555559</v>
      </c>
      <c r="F358" s="19" t="s">
        <v>552</v>
      </c>
      <c r="G358" s="33" t="s">
        <v>1478</v>
      </c>
      <c r="H358" s="48" t="s">
        <v>1479</v>
      </c>
      <c r="I358" s="28">
        <f t="shared" si="11"/>
        <v>43003</v>
      </c>
      <c r="J358" s="60">
        <f ca="1">VLOOKUP(A358,区域分布情况!A$1:R$24,17,FALSE)</f>
        <v>0</v>
      </c>
      <c r="K358" s="60" t="str">
        <f>VLOOKUP(A358,区域分布情况!A$1:S$24,18,FALSE)</f>
        <v>三圈层</v>
      </c>
      <c r="L358" s="9">
        <f t="shared" si="12"/>
        <v>70</v>
      </c>
    </row>
    <row r="359" spans="1:12" s="9" customFormat="1" ht="30" customHeight="1" x14ac:dyDescent="0.15">
      <c r="A359" s="8" t="s">
        <v>1767</v>
      </c>
      <c r="B359" s="16" t="s">
        <v>1459</v>
      </c>
      <c r="C359" s="16" t="s">
        <v>1453</v>
      </c>
      <c r="D359" s="7" t="s">
        <v>1454</v>
      </c>
      <c r="E359" s="18">
        <v>43003.970138888886</v>
      </c>
      <c r="F359" s="19" t="s">
        <v>583</v>
      </c>
      <c r="G359" s="17" t="s">
        <v>1460</v>
      </c>
      <c r="H359" s="50" t="s">
        <v>1461</v>
      </c>
      <c r="I359" s="28">
        <f t="shared" si="11"/>
        <v>43003</v>
      </c>
      <c r="J359" s="60">
        <f ca="1">VLOOKUP(A359,区域分布情况!A$1:R$24,17,FALSE)</f>
        <v>2</v>
      </c>
      <c r="K359" s="60" t="str">
        <f>VLOOKUP(A359,区域分布情况!A$1:S$24,18,FALSE)</f>
        <v>城区</v>
      </c>
      <c r="L359" s="9">
        <f t="shared" si="12"/>
        <v>196</v>
      </c>
    </row>
    <row r="360" spans="1:12" s="9" customFormat="1" ht="30" customHeight="1" x14ac:dyDescent="0.15">
      <c r="A360" s="8" t="s">
        <v>1765</v>
      </c>
      <c r="B360" s="16" t="s">
        <v>1566</v>
      </c>
      <c r="C360" s="16" t="s">
        <v>1484</v>
      </c>
      <c r="D360" s="7" t="s">
        <v>267</v>
      </c>
      <c r="E360" s="18">
        <v>43003.993750000001</v>
      </c>
      <c r="F360" s="18" t="s">
        <v>552</v>
      </c>
      <c r="G360" s="17" t="s">
        <v>1485</v>
      </c>
      <c r="H360" s="50" t="s">
        <v>1486</v>
      </c>
      <c r="I360" s="28">
        <f t="shared" si="11"/>
        <v>43003</v>
      </c>
      <c r="J360" s="60">
        <f ca="1">VLOOKUP(A360,区域分布情况!A$1:R$24,17,FALSE)</f>
        <v>1</v>
      </c>
      <c r="K360" s="60" t="str">
        <f>VLOOKUP(A360,区域分布情况!A$1:S$24,18,FALSE)</f>
        <v>城区</v>
      </c>
      <c r="L360" s="9">
        <f t="shared" si="12"/>
        <v>99</v>
      </c>
    </row>
    <row r="361" spans="1:12" s="9" customFormat="1" ht="30" customHeight="1" x14ac:dyDescent="0.15">
      <c r="A361" s="8" t="s">
        <v>1767</v>
      </c>
      <c r="B361" s="16" t="s">
        <v>1571</v>
      </c>
      <c r="C361" s="16" t="s">
        <v>1470</v>
      </c>
      <c r="D361" s="7" t="s">
        <v>267</v>
      </c>
      <c r="E361" s="18">
        <v>43004.022222222222</v>
      </c>
      <c r="F361" s="19" t="s">
        <v>552</v>
      </c>
      <c r="G361" s="17" t="s">
        <v>1471</v>
      </c>
      <c r="H361" s="50" t="s">
        <v>1472</v>
      </c>
      <c r="I361" s="28">
        <f t="shared" si="11"/>
        <v>43004</v>
      </c>
      <c r="J361" s="60">
        <f ca="1">VLOOKUP(A361,区域分布情况!A$1:R$24,17,FALSE)</f>
        <v>2</v>
      </c>
      <c r="K361" s="60" t="str">
        <f>VLOOKUP(A361,区域分布情况!A$1:S$24,18,FALSE)</f>
        <v>城区</v>
      </c>
      <c r="L361" s="9">
        <f t="shared" si="12"/>
        <v>132</v>
      </c>
    </row>
    <row r="362" spans="1:12" s="9" customFormat="1" ht="30" customHeight="1" x14ac:dyDescent="0.15">
      <c r="A362" s="15" t="s">
        <v>1774</v>
      </c>
      <c r="B362" s="16" t="s">
        <v>1570</v>
      </c>
      <c r="C362" s="16" t="s">
        <v>1464</v>
      </c>
      <c r="D362" s="7" t="s">
        <v>267</v>
      </c>
      <c r="E362" s="18">
        <v>43004.063888888886</v>
      </c>
      <c r="F362" s="19" t="s">
        <v>552</v>
      </c>
      <c r="G362" s="17" t="s">
        <v>1465</v>
      </c>
      <c r="H362" s="48" t="s">
        <v>1466</v>
      </c>
      <c r="I362" s="28">
        <f t="shared" si="11"/>
        <v>43004</v>
      </c>
      <c r="J362" s="60">
        <f ca="1">VLOOKUP(A362,区域分布情况!A$1:R$24,17,FALSE)</f>
        <v>0</v>
      </c>
      <c r="K362" s="60" t="str">
        <f>VLOOKUP(A362,区域分布情况!A$1:S$24,18,FALSE)</f>
        <v>城区</v>
      </c>
      <c r="L362" s="9">
        <f t="shared" si="12"/>
        <v>63</v>
      </c>
    </row>
    <row r="363" spans="1:12" s="9" customFormat="1" ht="30" customHeight="1" x14ac:dyDescent="0.15">
      <c r="A363" s="6" t="s">
        <v>253</v>
      </c>
      <c r="B363" s="16" t="s">
        <v>1495</v>
      </c>
      <c r="C363" s="16" t="s">
        <v>317</v>
      </c>
      <c r="D363" s="7" t="s">
        <v>614</v>
      </c>
      <c r="E363" s="58">
        <v>43004.354166666664</v>
      </c>
      <c r="F363" s="19" t="s">
        <v>552</v>
      </c>
      <c r="G363" s="33" t="s">
        <v>1496</v>
      </c>
      <c r="H363" s="50" t="s">
        <v>1497</v>
      </c>
      <c r="I363" s="28">
        <f t="shared" si="11"/>
        <v>43004</v>
      </c>
      <c r="J363" s="60">
        <f ca="1">VLOOKUP(A363,区域分布情况!A$1:R$24,17,FALSE)</f>
        <v>0</v>
      </c>
      <c r="K363" s="60" t="str">
        <f>VLOOKUP(A363,区域分布情况!A$1:S$24,18,FALSE)</f>
        <v>三圈层</v>
      </c>
      <c r="L363" s="9">
        <f t="shared" si="12"/>
        <v>189</v>
      </c>
    </row>
    <row r="364" spans="1:12" s="9" customFormat="1" ht="30" customHeight="1" x14ac:dyDescent="0.15">
      <c r="A364" s="8" t="s">
        <v>1769</v>
      </c>
      <c r="B364" s="16" t="s">
        <v>1492</v>
      </c>
      <c r="C364" s="16" t="s">
        <v>317</v>
      </c>
      <c r="D364" s="7" t="s">
        <v>614</v>
      </c>
      <c r="E364" s="59">
        <v>43004.412499999999</v>
      </c>
      <c r="F364" s="19" t="s">
        <v>616</v>
      </c>
      <c r="G364" s="17" t="s">
        <v>1493</v>
      </c>
      <c r="H364" s="50" t="s">
        <v>1494</v>
      </c>
      <c r="I364" s="28">
        <f t="shared" si="11"/>
        <v>43004</v>
      </c>
      <c r="J364" s="60">
        <f ca="1">VLOOKUP(A364,区域分布情况!A$1:R$24,17,FALSE)</f>
        <v>0</v>
      </c>
      <c r="K364" s="60" t="str">
        <f>VLOOKUP(A364,区域分布情况!A$1:S$24,18,FALSE)</f>
        <v>二圈层</v>
      </c>
      <c r="L364" s="9">
        <f t="shared" si="12"/>
        <v>180</v>
      </c>
    </row>
    <row r="365" spans="1:12" s="9" customFormat="1" ht="30" customHeight="1" x14ac:dyDescent="0.15">
      <c r="A365" s="6" t="s">
        <v>257</v>
      </c>
      <c r="B365" s="16" t="s">
        <v>1473</v>
      </c>
      <c r="C365" s="16" t="s">
        <v>1474</v>
      </c>
      <c r="D365" s="7" t="s">
        <v>267</v>
      </c>
      <c r="E365" s="18">
        <v>43004.442361111112</v>
      </c>
      <c r="F365" s="19" t="s">
        <v>552</v>
      </c>
      <c r="G365" s="17" t="s">
        <v>1475</v>
      </c>
      <c r="H365" s="48" t="s">
        <v>1476</v>
      </c>
      <c r="I365" s="28">
        <f t="shared" si="11"/>
        <v>43004</v>
      </c>
      <c r="J365" s="60">
        <f ca="1">VLOOKUP(A365,区域分布情况!A$1:R$24,17,FALSE)</f>
        <v>0</v>
      </c>
      <c r="K365" s="60" t="str">
        <f>VLOOKUP(A365,区域分布情况!A$1:S$24,18,FALSE)</f>
        <v>三圈层</v>
      </c>
      <c r="L365" s="9">
        <f t="shared" si="12"/>
        <v>48</v>
      </c>
    </row>
    <row r="366" spans="1:12" s="9" customFormat="1" ht="30" customHeight="1" x14ac:dyDescent="0.15">
      <c r="A366" s="8" t="s">
        <v>1770</v>
      </c>
      <c r="B366" s="16" t="s">
        <v>1487</v>
      </c>
      <c r="C366" s="16" t="s">
        <v>1488</v>
      </c>
      <c r="D366" s="7" t="s">
        <v>1489</v>
      </c>
      <c r="E366" s="58">
        <v>43004.513888888891</v>
      </c>
      <c r="F366" s="19" t="s">
        <v>570</v>
      </c>
      <c r="G366" s="17" t="s">
        <v>1490</v>
      </c>
      <c r="H366" s="48" t="s">
        <v>1491</v>
      </c>
      <c r="I366" s="28">
        <f t="shared" si="11"/>
        <v>43004</v>
      </c>
      <c r="J366" s="60">
        <f ca="1">VLOOKUP(A366,区域分布情况!A$1:R$24,17,FALSE)</f>
        <v>2</v>
      </c>
      <c r="K366" s="60" t="str">
        <f>VLOOKUP(A366,区域分布情况!A$1:S$24,18,FALSE)</f>
        <v>城区</v>
      </c>
      <c r="L366" s="9">
        <f t="shared" si="12"/>
        <v>173</v>
      </c>
    </row>
    <row r="367" spans="1:12" s="9" customFormat="1" ht="30" customHeight="1" x14ac:dyDescent="0.15">
      <c r="A367" s="8" t="s">
        <v>1765</v>
      </c>
      <c r="B367" s="16" t="s">
        <v>1565</v>
      </c>
      <c r="C367" s="16" t="s">
        <v>1498</v>
      </c>
      <c r="D367" s="7" t="s">
        <v>1499</v>
      </c>
      <c r="E367" s="18">
        <v>43004.931944444441</v>
      </c>
      <c r="F367" s="19" t="s">
        <v>613</v>
      </c>
      <c r="G367" s="17" t="s">
        <v>1500</v>
      </c>
      <c r="H367" s="48" t="s">
        <v>1501</v>
      </c>
      <c r="I367" s="28">
        <f t="shared" si="11"/>
        <v>43004</v>
      </c>
      <c r="J367" s="60">
        <f ca="1">VLOOKUP(A367,区域分布情况!A$1:R$24,17,FALSE)</f>
        <v>1</v>
      </c>
      <c r="K367" s="60" t="str">
        <f>VLOOKUP(A367,区域分布情况!A$1:S$24,18,FALSE)</f>
        <v>城区</v>
      </c>
      <c r="L367" s="9">
        <f t="shared" si="12"/>
        <v>78</v>
      </c>
    </row>
    <row r="368" spans="1:12" s="9" customFormat="1" ht="30" customHeight="1" x14ac:dyDescent="0.15">
      <c r="A368" s="8" t="s">
        <v>1769</v>
      </c>
      <c r="B368" s="16" t="s">
        <v>1502</v>
      </c>
      <c r="C368" s="16" t="s">
        <v>1503</v>
      </c>
      <c r="D368" s="7" t="s">
        <v>267</v>
      </c>
      <c r="E368" s="18">
        <v>43005.317361111112</v>
      </c>
      <c r="F368" s="19" t="s">
        <v>552</v>
      </c>
      <c r="G368" s="33" t="s">
        <v>1504</v>
      </c>
      <c r="H368" s="50" t="s">
        <v>1505</v>
      </c>
      <c r="I368" s="28">
        <f t="shared" si="11"/>
        <v>43005</v>
      </c>
      <c r="J368" s="60">
        <f ca="1">VLOOKUP(A368,区域分布情况!A$1:R$24,17,FALSE)</f>
        <v>0</v>
      </c>
      <c r="K368" s="60" t="str">
        <f>VLOOKUP(A368,区域分布情况!A$1:S$24,18,FALSE)</f>
        <v>二圈层</v>
      </c>
      <c r="L368" s="9">
        <f t="shared" si="12"/>
        <v>105</v>
      </c>
    </row>
    <row r="369" spans="1:12" s="9" customFormat="1" ht="30" customHeight="1" x14ac:dyDescent="0.15">
      <c r="A369" s="8" t="s">
        <v>1766</v>
      </c>
      <c r="B369" s="16" t="s">
        <v>1506</v>
      </c>
      <c r="C369" s="16" t="s">
        <v>1027</v>
      </c>
      <c r="D369" s="7" t="s">
        <v>267</v>
      </c>
      <c r="E369" s="58">
        <v>43005.753472222219</v>
      </c>
      <c r="F369" s="19" t="s">
        <v>615</v>
      </c>
      <c r="G369" s="17" t="s">
        <v>1507</v>
      </c>
      <c r="H369" s="48" t="s">
        <v>1508</v>
      </c>
      <c r="I369" s="28">
        <f t="shared" si="11"/>
        <v>43005</v>
      </c>
      <c r="J369" s="60">
        <f ca="1">VLOOKUP(A369,区域分布情况!A$1:R$24,17,FALSE)</f>
        <v>0</v>
      </c>
      <c r="K369" s="60" t="str">
        <f>VLOOKUP(A369,区域分布情况!A$1:S$24,18,FALSE)</f>
        <v>城区</v>
      </c>
      <c r="L369" s="9">
        <f t="shared" si="12"/>
        <v>98</v>
      </c>
    </row>
    <row r="370" spans="1:12" s="9" customFormat="1" ht="30" customHeight="1" x14ac:dyDescent="0.15">
      <c r="A370" s="8" t="s">
        <v>1765</v>
      </c>
      <c r="B370" s="16" t="s">
        <v>1564</v>
      </c>
      <c r="C370" s="16" t="s">
        <v>1488</v>
      </c>
      <c r="D370" s="7" t="s">
        <v>1489</v>
      </c>
      <c r="E370" s="58">
        <v>43005.929166666669</v>
      </c>
      <c r="F370" s="19" t="s">
        <v>552</v>
      </c>
      <c r="G370" s="17" t="s">
        <v>1524</v>
      </c>
      <c r="H370" s="48" t="s">
        <v>1525</v>
      </c>
      <c r="I370" s="28">
        <f t="shared" si="11"/>
        <v>43005</v>
      </c>
      <c r="J370" s="60">
        <f ca="1">VLOOKUP(A370,区域分布情况!A$1:R$24,17,FALSE)</f>
        <v>1</v>
      </c>
      <c r="K370" s="60" t="str">
        <f>VLOOKUP(A370,区域分布情况!A$1:S$24,18,FALSE)</f>
        <v>城区</v>
      </c>
      <c r="L370" s="9">
        <f t="shared" si="12"/>
        <v>190</v>
      </c>
    </row>
    <row r="371" spans="1:12" s="9" customFormat="1" ht="30" customHeight="1" x14ac:dyDescent="0.15">
      <c r="A371" s="8" t="s">
        <v>1772</v>
      </c>
      <c r="B371" s="16" t="s">
        <v>1526</v>
      </c>
      <c r="C371" s="16" t="s">
        <v>317</v>
      </c>
      <c r="D371" s="7" t="s">
        <v>614</v>
      </c>
      <c r="E371" s="59">
        <v>43005.929166666669</v>
      </c>
      <c r="F371" s="19" t="s">
        <v>615</v>
      </c>
      <c r="G371" s="17" t="s">
        <v>1527</v>
      </c>
      <c r="H371" s="50" t="s">
        <v>1528</v>
      </c>
      <c r="I371" s="28">
        <f t="shared" si="11"/>
        <v>43005</v>
      </c>
      <c r="J371" s="60">
        <f ca="1">VLOOKUP(A371,区域分布情况!A$1:R$24,17,FALSE)</f>
        <v>0</v>
      </c>
      <c r="K371" s="60" t="str">
        <f>VLOOKUP(A371,区域分布情况!A$1:S$24,18,FALSE)</f>
        <v>二圈层</v>
      </c>
      <c r="L371" s="9">
        <f t="shared" si="12"/>
        <v>92</v>
      </c>
    </row>
    <row r="372" spans="1:12" s="9" customFormat="1" ht="30" customHeight="1" x14ac:dyDescent="0.15">
      <c r="A372" s="15" t="s">
        <v>1759</v>
      </c>
      <c r="B372" s="16" t="s">
        <v>1516</v>
      </c>
      <c r="C372" s="16" t="s">
        <v>1517</v>
      </c>
      <c r="D372" s="7" t="s">
        <v>267</v>
      </c>
      <c r="E372" s="18">
        <v>43006.008333333331</v>
      </c>
      <c r="F372" s="19" t="s">
        <v>552</v>
      </c>
      <c r="G372" s="33" t="s">
        <v>1518</v>
      </c>
      <c r="H372" s="48" t="s">
        <v>1519</v>
      </c>
      <c r="I372" s="28">
        <f t="shared" si="11"/>
        <v>43006</v>
      </c>
      <c r="J372" s="60">
        <f ca="1">VLOOKUP(A372,区域分布情况!A$1:R$24,17,FALSE)</f>
        <v>3</v>
      </c>
      <c r="K372" s="60" t="str">
        <f>VLOOKUP(A372,区域分布情况!A$1:S$24,18,FALSE)</f>
        <v>二圈层</v>
      </c>
      <c r="L372" s="9">
        <f t="shared" si="12"/>
        <v>107</v>
      </c>
    </row>
    <row r="373" spans="1:12" s="9" customFormat="1" ht="30" customHeight="1" x14ac:dyDescent="0.15">
      <c r="A373" s="15" t="s">
        <v>1759</v>
      </c>
      <c r="B373" s="16" t="s">
        <v>1513</v>
      </c>
      <c r="C373" s="16" t="s">
        <v>877</v>
      </c>
      <c r="D373" s="7" t="s">
        <v>267</v>
      </c>
      <c r="E373" s="58">
        <v>43006.23541666667</v>
      </c>
      <c r="F373" s="19" t="s">
        <v>583</v>
      </c>
      <c r="G373" s="33" t="s">
        <v>1514</v>
      </c>
      <c r="H373" s="50" t="s">
        <v>1515</v>
      </c>
      <c r="I373" s="28">
        <f t="shared" si="11"/>
        <v>43006</v>
      </c>
      <c r="J373" s="60">
        <f ca="1">VLOOKUP(A373,区域分布情况!A$1:R$24,17,FALSE)</f>
        <v>3</v>
      </c>
      <c r="K373" s="60" t="str">
        <f>VLOOKUP(A373,区域分布情况!A$1:S$24,18,FALSE)</f>
        <v>二圈层</v>
      </c>
      <c r="L373" s="9">
        <f t="shared" si="12"/>
        <v>287</v>
      </c>
    </row>
    <row r="374" spans="1:12" s="9" customFormat="1" ht="30" customHeight="1" x14ac:dyDescent="0.15">
      <c r="A374" s="6" t="s">
        <v>58</v>
      </c>
      <c r="B374" s="16" t="s">
        <v>1520</v>
      </c>
      <c r="C374" s="16" t="s">
        <v>1521</v>
      </c>
      <c r="D374" s="7" t="s">
        <v>267</v>
      </c>
      <c r="E374" s="18">
        <v>43006.37222222222</v>
      </c>
      <c r="F374" s="18" t="s">
        <v>616</v>
      </c>
      <c r="G374" s="33" t="s">
        <v>1522</v>
      </c>
      <c r="H374" s="50" t="s">
        <v>1523</v>
      </c>
      <c r="I374" s="28">
        <f t="shared" si="11"/>
        <v>43006</v>
      </c>
      <c r="J374" s="60">
        <f ca="1">VLOOKUP(A374,区域分布情况!A$1:R$24,17,FALSE)</f>
        <v>2</v>
      </c>
      <c r="K374" s="60" t="str">
        <f>VLOOKUP(A374,区域分布情况!A$1:S$24,18,FALSE)</f>
        <v>三圈层</v>
      </c>
      <c r="L374" s="9">
        <f t="shared" si="12"/>
        <v>148</v>
      </c>
    </row>
    <row r="375" spans="1:12" s="9" customFormat="1" ht="30" customHeight="1" x14ac:dyDescent="0.15">
      <c r="A375" s="8" t="s">
        <v>1766</v>
      </c>
      <c r="B375" s="16" t="s">
        <v>1509</v>
      </c>
      <c r="C375" s="16" t="s">
        <v>1510</v>
      </c>
      <c r="D375" s="7" t="s">
        <v>267</v>
      </c>
      <c r="E375" s="59">
        <v>43006.395833333336</v>
      </c>
      <c r="F375" s="19" t="s">
        <v>583</v>
      </c>
      <c r="G375" s="17" t="s">
        <v>1511</v>
      </c>
      <c r="H375" s="50" t="s">
        <v>1512</v>
      </c>
      <c r="I375" s="28">
        <f t="shared" si="11"/>
        <v>43006</v>
      </c>
      <c r="J375" s="60">
        <f ca="1">VLOOKUP(A375,区域分布情况!A$1:R$24,17,FALSE)</f>
        <v>0</v>
      </c>
      <c r="K375" s="60" t="str">
        <f>VLOOKUP(A375,区域分布情况!A$1:S$24,18,FALSE)</f>
        <v>城区</v>
      </c>
      <c r="L375" s="9">
        <f t="shared" si="12"/>
        <v>197</v>
      </c>
    </row>
    <row r="376" spans="1:12" s="9" customFormat="1" ht="30" customHeight="1" x14ac:dyDescent="0.15">
      <c r="A376" s="8" t="s">
        <v>1773</v>
      </c>
      <c r="B376" s="16" t="s">
        <v>1529</v>
      </c>
      <c r="C376" s="16" t="s">
        <v>1530</v>
      </c>
      <c r="D376" s="7" t="s">
        <v>267</v>
      </c>
      <c r="E376" s="59">
        <v>43006.443749999999</v>
      </c>
      <c r="F376" s="19" t="s">
        <v>615</v>
      </c>
      <c r="G376" s="33" t="s">
        <v>1531</v>
      </c>
      <c r="H376" s="50" t="s">
        <v>1532</v>
      </c>
      <c r="I376" s="28">
        <f t="shared" si="11"/>
        <v>43006</v>
      </c>
      <c r="J376" s="60">
        <f ca="1">VLOOKUP(A376,区域分布情况!A$1:R$24,17,FALSE)</f>
        <v>2</v>
      </c>
      <c r="K376" s="60" t="str">
        <f>VLOOKUP(A376,区域分布情况!A$1:S$24,18,FALSE)</f>
        <v>二圈层</v>
      </c>
      <c r="L376" s="9">
        <f t="shared" si="12"/>
        <v>160</v>
      </c>
    </row>
    <row r="377" spans="1:12" s="9" customFormat="1" ht="30" customHeight="1" x14ac:dyDescent="0.15">
      <c r="A377" s="8" t="s">
        <v>1765</v>
      </c>
      <c r="B377" s="16" t="s">
        <v>1563</v>
      </c>
      <c r="C377" s="16" t="s">
        <v>317</v>
      </c>
      <c r="D377" s="7" t="s">
        <v>614</v>
      </c>
      <c r="E377" s="58">
        <v>43006.929861111108</v>
      </c>
      <c r="F377" s="19" t="s">
        <v>552</v>
      </c>
      <c r="G377" s="17" t="s">
        <v>1539</v>
      </c>
      <c r="H377" s="48" t="s">
        <v>1540</v>
      </c>
      <c r="I377" s="28">
        <f t="shared" si="11"/>
        <v>43006</v>
      </c>
      <c r="J377" s="60">
        <f ca="1">VLOOKUP(A377,区域分布情况!A$1:R$24,17,FALSE)</f>
        <v>1</v>
      </c>
      <c r="K377" s="60" t="str">
        <f>VLOOKUP(A377,区域分布情况!A$1:S$24,18,FALSE)</f>
        <v>城区</v>
      </c>
      <c r="L377" s="9">
        <f t="shared" si="12"/>
        <v>75</v>
      </c>
    </row>
    <row r="378" spans="1:12" s="9" customFormat="1" ht="30" customHeight="1" x14ac:dyDescent="0.15">
      <c r="A378" s="15" t="s">
        <v>1759</v>
      </c>
      <c r="B378" s="16" t="s">
        <v>1535</v>
      </c>
      <c r="C378" s="16" t="s">
        <v>1536</v>
      </c>
      <c r="D378" s="7" t="s">
        <v>267</v>
      </c>
      <c r="E378" s="59">
        <v>43007.003472222219</v>
      </c>
      <c r="F378" s="19" t="s">
        <v>797</v>
      </c>
      <c r="G378" s="17" t="s">
        <v>1537</v>
      </c>
      <c r="H378" s="50" t="s">
        <v>1538</v>
      </c>
      <c r="I378" s="28">
        <f t="shared" si="11"/>
        <v>43007</v>
      </c>
      <c r="J378" s="60">
        <f ca="1">VLOOKUP(A378,区域分布情况!A$1:R$24,17,FALSE)</f>
        <v>3</v>
      </c>
      <c r="K378" s="60" t="str">
        <f>VLOOKUP(A378,区域分布情况!A$1:S$24,18,FALSE)</f>
        <v>二圈层</v>
      </c>
      <c r="L378" s="9">
        <f t="shared" si="12"/>
        <v>97</v>
      </c>
    </row>
    <row r="379" spans="1:12" s="9" customFormat="1" ht="30" customHeight="1" x14ac:dyDescent="0.15">
      <c r="A379" s="8" t="s">
        <v>1769</v>
      </c>
      <c r="B379" s="16" t="s">
        <v>1545</v>
      </c>
      <c r="C379" s="16" t="s">
        <v>1546</v>
      </c>
      <c r="D379" s="7" t="s">
        <v>1547</v>
      </c>
      <c r="E379" s="58">
        <v>43007.021527777775</v>
      </c>
      <c r="F379" s="19" t="s">
        <v>552</v>
      </c>
      <c r="G379" s="33" t="s">
        <v>1548</v>
      </c>
      <c r="H379" s="50" t="s">
        <v>1549</v>
      </c>
      <c r="I379" s="28">
        <f t="shared" si="11"/>
        <v>43007</v>
      </c>
      <c r="J379" s="60">
        <f ca="1">VLOOKUP(A379,区域分布情况!A$1:R$24,17,FALSE)</f>
        <v>0</v>
      </c>
      <c r="K379" s="60" t="str">
        <f>VLOOKUP(A379,区域分布情况!A$1:S$24,18,FALSE)</f>
        <v>二圈层</v>
      </c>
      <c r="L379" s="9">
        <f t="shared" si="12"/>
        <v>130</v>
      </c>
    </row>
    <row r="380" spans="1:12" s="9" customFormat="1" ht="30" customHeight="1" x14ac:dyDescent="0.15">
      <c r="A380" s="8" t="s">
        <v>1765</v>
      </c>
      <c r="B380" s="16" t="s">
        <v>1562</v>
      </c>
      <c r="C380" s="16" t="s">
        <v>1533</v>
      </c>
      <c r="D380" s="7" t="s">
        <v>267</v>
      </c>
      <c r="E380" s="58">
        <v>43007.07916666667</v>
      </c>
      <c r="F380" s="19" t="s">
        <v>552</v>
      </c>
      <c r="G380" s="17" t="s">
        <v>1561</v>
      </c>
      <c r="H380" s="48" t="s">
        <v>1534</v>
      </c>
      <c r="I380" s="28">
        <f t="shared" si="11"/>
        <v>43007</v>
      </c>
      <c r="J380" s="60">
        <f ca="1">VLOOKUP(A380,区域分布情况!A$1:R$24,17,FALSE)</f>
        <v>1</v>
      </c>
      <c r="K380" s="60" t="str">
        <f>VLOOKUP(A380,区域分布情况!A$1:S$24,18,FALSE)</f>
        <v>城区</v>
      </c>
      <c r="L380" s="9">
        <f t="shared" si="12"/>
        <v>157</v>
      </c>
    </row>
    <row r="381" spans="1:12" s="9" customFormat="1" ht="30" customHeight="1" x14ac:dyDescent="0.15">
      <c r="A381" s="8" t="s">
        <v>1768</v>
      </c>
      <c r="B381" s="16" t="s">
        <v>1541</v>
      </c>
      <c r="C381" s="16">
        <v>15881033078</v>
      </c>
      <c r="D381" s="7" t="s">
        <v>1542</v>
      </c>
      <c r="E381" s="59">
        <v>43007.611805555556</v>
      </c>
      <c r="F381" s="19" t="s">
        <v>570</v>
      </c>
      <c r="G381" s="17" t="s">
        <v>1543</v>
      </c>
      <c r="H381" s="50" t="s">
        <v>1544</v>
      </c>
      <c r="I381" s="28">
        <f t="shared" si="11"/>
        <v>43007</v>
      </c>
      <c r="J381" s="60">
        <f ca="1">VLOOKUP(A381,区域分布情况!A$1:R$24,17,FALSE)</f>
        <v>1</v>
      </c>
      <c r="K381" s="60" t="str">
        <f>VLOOKUP(A381,区域分布情况!A$1:S$24,18,FALSE)</f>
        <v>城区</v>
      </c>
      <c r="L381" s="9">
        <f t="shared" si="12"/>
        <v>1967</v>
      </c>
    </row>
    <row r="382" spans="1:12" s="9" customFormat="1" ht="30" customHeight="1" x14ac:dyDescent="0.15">
      <c r="A382" s="8" t="s">
        <v>1772</v>
      </c>
      <c r="B382" s="16" t="s">
        <v>1550</v>
      </c>
      <c r="C382" s="16" t="s">
        <v>1551</v>
      </c>
      <c r="D382" s="7" t="s">
        <v>1552</v>
      </c>
      <c r="E382" s="58">
        <v>43007.954861111109</v>
      </c>
      <c r="F382" s="19" t="s">
        <v>616</v>
      </c>
      <c r="G382" s="17" t="s">
        <v>1553</v>
      </c>
      <c r="H382" s="48" t="s">
        <v>1554</v>
      </c>
      <c r="I382" s="28">
        <f t="shared" si="11"/>
        <v>43007</v>
      </c>
      <c r="J382" s="60">
        <f ca="1">VLOOKUP(A382,区域分布情况!A$1:R$24,17,FALSE)</f>
        <v>0</v>
      </c>
      <c r="K382" s="60" t="str">
        <f>VLOOKUP(A382,区域分布情况!A$1:S$24,18,FALSE)</f>
        <v>二圈层</v>
      </c>
      <c r="L382" s="9">
        <f t="shared" si="12"/>
        <v>79</v>
      </c>
    </row>
    <row r="383" spans="1:12" s="9" customFormat="1" ht="30" customHeight="1" x14ac:dyDescent="0.15">
      <c r="A383" s="15" t="s">
        <v>1774</v>
      </c>
      <c r="B383" s="16" t="s">
        <v>1569</v>
      </c>
      <c r="C383" s="16" t="s">
        <v>1140</v>
      </c>
      <c r="D383" s="7" t="s">
        <v>267</v>
      </c>
      <c r="E383" s="58">
        <v>43008.46597222222</v>
      </c>
      <c r="F383" s="19" t="s">
        <v>552</v>
      </c>
      <c r="G383" s="17" t="s">
        <v>1555</v>
      </c>
      <c r="H383" s="48" t="s">
        <v>1556</v>
      </c>
      <c r="I383" s="28">
        <f t="shared" si="11"/>
        <v>43008</v>
      </c>
      <c r="J383" s="60">
        <f ca="1">VLOOKUP(A383,区域分布情况!A$1:R$24,17,FALSE)</f>
        <v>0</v>
      </c>
      <c r="K383" s="60" t="str">
        <f>VLOOKUP(A383,区域分布情况!A$1:S$24,18,FALSE)</f>
        <v>城区</v>
      </c>
      <c r="L383" s="9">
        <f t="shared" si="12"/>
        <v>156</v>
      </c>
    </row>
    <row r="384" spans="1:12" s="9" customFormat="1" ht="30" customHeight="1" x14ac:dyDescent="0.15">
      <c r="A384" s="6" t="s">
        <v>257</v>
      </c>
      <c r="B384" s="16" t="s">
        <v>1557</v>
      </c>
      <c r="C384" s="16" t="s">
        <v>317</v>
      </c>
      <c r="D384" s="7" t="s">
        <v>614</v>
      </c>
      <c r="E384" s="58">
        <v>43008.584027777775</v>
      </c>
      <c r="F384" s="19" t="s">
        <v>615</v>
      </c>
      <c r="G384" s="17" t="s">
        <v>1558</v>
      </c>
      <c r="H384" s="50" t="s">
        <v>1559</v>
      </c>
      <c r="I384" s="28">
        <f t="shared" si="11"/>
        <v>43008</v>
      </c>
      <c r="J384" s="60">
        <f ca="1">VLOOKUP(A384,区域分布情况!A$1:R$24,17,FALSE)</f>
        <v>0</v>
      </c>
      <c r="K384" s="60" t="str">
        <f>VLOOKUP(A384,区域分布情况!A$1:S$24,18,FALSE)</f>
        <v>三圈层</v>
      </c>
      <c r="L384" s="9">
        <f t="shared" si="12"/>
        <v>79</v>
      </c>
    </row>
    <row r="385" spans="1:12" s="9" customFormat="1" ht="30" customHeight="1" x14ac:dyDescent="0.15">
      <c r="A385" s="8" t="s">
        <v>1765</v>
      </c>
      <c r="B385" s="16" t="s">
        <v>1575</v>
      </c>
      <c r="C385" s="16" t="s">
        <v>1576</v>
      </c>
      <c r="D385" s="7" t="s">
        <v>1577</v>
      </c>
      <c r="E385" s="58">
        <v>43009.111805555556</v>
      </c>
      <c r="F385" s="19" t="s">
        <v>552</v>
      </c>
      <c r="G385" s="33" t="s">
        <v>1578</v>
      </c>
      <c r="H385" s="50" t="s">
        <v>1579</v>
      </c>
      <c r="I385" s="28">
        <f t="shared" si="11"/>
        <v>43009</v>
      </c>
      <c r="J385" s="60">
        <f ca="1">VLOOKUP(A385,区域分布情况!A$1:R$24,17,FALSE)</f>
        <v>1</v>
      </c>
      <c r="K385" s="60" t="str">
        <f>VLOOKUP(A385,区域分布情况!A$1:S$24,18,FALSE)</f>
        <v>城区</v>
      </c>
      <c r="L385" s="9">
        <f t="shared" si="12"/>
        <v>72</v>
      </c>
    </row>
    <row r="386" spans="1:12" s="9" customFormat="1" ht="30" customHeight="1" x14ac:dyDescent="0.15">
      <c r="A386" s="15" t="s">
        <v>1759</v>
      </c>
      <c r="B386" s="16" t="s">
        <v>1580</v>
      </c>
      <c r="C386" s="16" t="s">
        <v>1581</v>
      </c>
      <c r="D386" s="7" t="s">
        <v>1582</v>
      </c>
      <c r="E386" s="18">
        <v>43009.788888888892</v>
      </c>
      <c r="F386" s="19" t="s">
        <v>552</v>
      </c>
      <c r="G386" s="33" t="s">
        <v>1583</v>
      </c>
      <c r="H386" s="48" t="s">
        <v>1584</v>
      </c>
      <c r="I386" s="28">
        <f t="shared" si="11"/>
        <v>43009</v>
      </c>
      <c r="J386" s="60">
        <f ca="1">VLOOKUP(A386,区域分布情况!A$1:R$24,17,FALSE)</f>
        <v>3</v>
      </c>
      <c r="K386" s="60" t="str">
        <f>VLOOKUP(A386,区域分布情况!A$1:S$24,18,FALSE)</f>
        <v>二圈层</v>
      </c>
      <c r="L386" s="9">
        <f t="shared" si="12"/>
        <v>119</v>
      </c>
    </row>
    <row r="387" spans="1:12" s="9" customFormat="1" ht="30" customHeight="1" x14ac:dyDescent="0.15">
      <c r="A387" s="8" t="s">
        <v>1767</v>
      </c>
      <c r="B387" s="16" t="s">
        <v>1585</v>
      </c>
      <c r="C387" s="16" t="s">
        <v>1586</v>
      </c>
      <c r="D387" s="7" t="s">
        <v>1587</v>
      </c>
      <c r="E387" s="18">
        <v>43009.982638888891</v>
      </c>
      <c r="F387" s="18" t="s">
        <v>552</v>
      </c>
      <c r="G387" s="33" t="s">
        <v>1588</v>
      </c>
      <c r="H387" s="50" t="s">
        <v>1589</v>
      </c>
      <c r="I387" s="28">
        <f t="shared" ref="I387:I450" si="13">INT(E387)</f>
        <v>43009</v>
      </c>
      <c r="J387" s="60">
        <f ca="1">VLOOKUP(A387,区域分布情况!A$1:R$24,17,FALSE)</f>
        <v>2</v>
      </c>
      <c r="K387" s="60" t="str">
        <f>VLOOKUP(A387,区域分布情况!A$1:S$24,18,FALSE)</f>
        <v>城区</v>
      </c>
      <c r="L387" s="9">
        <f t="shared" ref="L387:L450" si="14">LEN(G387)</f>
        <v>41</v>
      </c>
    </row>
    <row r="388" spans="1:12" s="9" customFormat="1" ht="30" customHeight="1" x14ac:dyDescent="0.15">
      <c r="A388" s="8" t="s">
        <v>1770</v>
      </c>
      <c r="B388" s="16" t="s">
        <v>1590</v>
      </c>
      <c r="C388" s="16" t="s">
        <v>1591</v>
      </c>
      <c r="D388" s="7" t="s">
        <v>1592</v>
      </c>
      <c r="E388" s="58">
        <v>43009.993055555555</v>
      </c>
      <c r="F388" s="19" t="s">
        <v>552</v>
      </c>
      <c r="G388" s="17" t="s">
        <v>1593</v>
      </c>
      <c r="H388" s="48" t="s">
        <v>1594</v>
      </c>
      <c r="I388" s="28">
        <f t="shared" si="13"/>
        <v>43009</v>
      </c>
      <c r="J388" s="60">
        <f ca="1">VLOOKUP(A388,区域分布情况!A$1:R$24,17,FALSE)</f>
        <v>2</v>
      </c>
      <c r="K388" s="60" t="str">
        <f>VLOOKUP(A388,区域分布情况!A$1:S$24,18,FALSE)</f>
        <v>城区</v>
      </c>
      <c r="L388" s="9">
        <f t="shared" si="14"/>
        <v>156</v>
      </c>
    </row>
    <row r="389" spans="1:12" s="9" customFormat="1" ht="30" customHeight="1" x14ac:dyDescent="0.15">
      <c r="A389" s="6" t="s">
        <v>253</v>
      </c>
      <c r="B389" s="16" t="s">
        <v>1595</v>
      </c>
      <c r="C389" s="16" t="s">
        <v>1596</v>
      </c>
      <c r="D389" s="7" t="s">
        <v>1592</v>
      </c>
      <c r="E389" s="18">
        <v>43010.73541666667</v>
      </c>
      <c r="F389" s="18" t="s">
        <v>797</v>
      </c>
      <c r="G389" s="17" t="s">
        <v>1597</v>
      </c>
      <c r="H389" s="50" t="s">
        <v>1598</v>
      </c>
      <c r="I389" s="28">
        <f t="shared" si="13"/>
        <v>43010</v>
      </c>
      <c r="J389" s="60">
        <f ca="1">VLOOKUP(A389,区域分布情况!A$1:R$24,17,FALSE)</f>
        <v>0</v>
      </c>
      <c r="K389" s="60" t="str">
        <f>VLOOKUP(A389,区域分布情况!A$1:S$24,18,FALSE)</f>
        <v>三圈层</v>
      </c>
      <c r="L389" s="9">
        <f t="shared" si="14"/>
        <v>45</v>
      </c>
    </row>
    <row r="390" spans="1:12" s="9" customFormat="1" ht="30" customHeight="1" x14ac:dyDescent="0.15">
      <c r="A390" s="6" t="s">
        <v>96</v>
      </c>
      <c r="B390" s="16" t="s">
        <v>1599</v>
      </c>
      <c r="C390" s="16" t="s">
        <v>1600</v>
      </c>
      <c r="D390" s="7" t="s">
        <v>1592</v>
      </c>
      <c r="E390" s="59">
        <v>43010.748611111114</v>
      </c>
      <c r="F390" s="19" t="s">
        <v>818</v>
      </c>
      <c r="G390" s="17" t="s">
        <v>1601</v>
      </c>
      <c r="H390" s="50" t="s">
        <v>1602</v>
      </c>
      <c r="I390" s="28">
        <f t="shared" si="13"/>
        <v>43010</v>
      </c>
      <c r="J390" s="60">
        <f ca="1">VLOOKUP(A390,区域分布情况!A$1:R$24,17,FALSE)</f>
        <v>0</v>
      </c>
      <c r="K390" s="60" t="str">
        <f>VLOOKUP(A390,区域分布情况!A$1:S$24,18,FALSE)</f>
        <v>三圈层</v>
      </c>
      <c r="L390" s="9">
        <f t="shared" si="14"/>
        <v>56</v>
      </c>
    </row>
    <row r="391" spans="1:12" s="9" customFormat="1" ht="30" customHeight="1" x14ac:dyDescent="0.15">
      <c r="A391" s="8" t="s">
        <v>1765</v>
      </c>
      <c r="B391" s="16" t="s">
        <v>1603</v>
      </c>
      <c r="C391" s="16" t="s">
        <v>1604</v>
      </c>
      <c r="D391" s="7" t="s">
        <v>1592</v>
      </c>
      <c r="E391" s="18">
        <v>43011.166666666664</v>
      </c>
      <c r="F391" s="18" t="s">
        <v>552</v>
      </c>
      <c r="G391" s="33" t="s">
        <v>1605</v>
      </c>
      <c r="H391" s="50" t="s">
        <v>1606</v>
      </c>
      <c r="I391" s="28">
        <f t="shared" si="13"/>
        <v>43011</v>
      </c>
      <c r="J391" s="60">
        <f ca="1">VLOOKUP(A391,区域分布情况!A$1:R$24,17,FALSE)</f>
        <v>1</v>
      </c>
      <c r="K391" s="60" t="str">
        <f>VLOOKUP(A391,区域分布情况!A$1:S$24,18,FALSE)</f>
        <v>城区</v>
      </c>
      <c r="L391" s="9">
        <f t="shared" si="14"/>
        <v>47</v>
      </c>
    </row>
    <row r="392" spans="1:12" s="9" customFormat="1" ht="30" customHeight="1" x14ac:dyDescent="0.15">
      <c r="A392" s="8" t="s">
        <v>1768</v>
      </c>
      <c r="B392" s="16" t="s">
        <v>1607</v>
      </c>
      <c r="C392" s="16" t="s">
        <v>1608</v>
      </c>
      <c r="D392" s="7" t="s">
        <v>1609</v>
      </c>
      <c r="E392" s="18">
        <v>43011.411805555559</v>
      </c>
      <c r="F392" s="18" t="s">
        <v>583</v>
      </c>
      <c r="G392" s="17" t="s">
        <v>1610</v>
      </c>
      <c r="H392" s="50" t="s">
        <v>1611</v>
      </c>
      <c r="I392" s="28">
        <f t="shared" si="13"/>
        <v>43011</v>
      </c>
      <c r="J392" s="60">
        <f ca="1">VLOOKUP(A392,区域分布情况!A$1:R$24,17,FALSE)</f>
        <v>1</v>
      </c>
      <c r="K392" s="60" t="str">
        <f>VLOOKUP(A392,区域分布情况!A$1:S$24,18,FALSE)</f>
        <v>城区</v>
      </c>
      <c r="L392" s="9">
        <f t="shared" si="14"/>
        <v>354</v>
      </c>
    </row>
    <row r="393" spans="1:12" s="9" customFormat="1" ht="30" customHeight="1" x14ac:dyDescent="0.15">
      <c r="A393" s="6" t="s">
        <v>254</v>
      </c>
      <c r="B393" s="16" t="s">
        <v>1612</v>
      </c>
      <c r="C393" s="16" t="s">
        <v>1613</v>
      </c>
      <c r="D393" s="7" t="s">
        <v>1592</v>
      </c>
      <c r="E393" s="58">
        <v>43012.445833333331</v>
      </c>
      <c r="F393" s="19" t="s">
        <v>616</v>
      </c>
      <c r="G393" s="33" t="s">
        <v>1614</v>
      </c>
      <c r="H393" s="50" t="s">
        <v>1615</v>
      </c>
      <c r="I393" s="28">
        <f t="shared" si="13"/>
        <v>43012</v>
      </c>
      <c r="J393" s="60">
        <f ca="1">VLOOKUP(A393,区域分布情况!A$1:R$24,17,FALSE)</f>
        <v>0</v>
      </c>
      <c r="K393" s="60" t="str">
        <f>VLOOKUP(A393,区域分布情况!A$1:S$24,18,FALSE)</f>
        <v>三圈层</v>
      </c>
      <c r="L393" s="9">
        <f t="shared" si="14"/>
        <v>176</v>
      </c>
    </row>
    <row r="394" spans="1:12" s="9" customFormat="1" ht="30" customHeight="1" x14ac:dyDescent="0.15">
      <c r="A394" s="8" t="s">
        <v>1768</v>
      </c>
      <c r="B394" s="16" t="s">
        <v>1616</v>
      </c>
      <c r="C394" s="16" t="s">
        <v>1617</v>
      </c>
      <c r="D394" s="7" t="s">
        <v>1592</v>
      </c>
      <c r="E394" s="58">
        <v>43014.411805555559</v>
      </c>
      <c r="F394" s="19" t="s">
        <v>552</v>
      </c>
      <c r="G394" s="17" t="s">
        <v>1618</v>
      </c>
      <c r="H394" s="48" t="s">
        <v>1619</v>
      </c>
      <c r="I394" s="28">
        <f t="shared" si="13"/>
        <v>43014</v>
      </c>
      <c r="J394" s="60">
        <f ca="1">VLOOKUP(A394,区域分布情况!A$1:R$24,17,FALSE)</f>
        <v>1</v>
      </c>
      <c r="K394" s="60" t="str">
        <f>VLOOKUP(A394,区域分布情况!A$1:S$24,18,FALSE)</f>
        <v>城区</v>
      </c>
      <c r="L394" s="9">
        <f t="shared" si="14"/>
        <v>75</v>
      </c>
    </row>
    <row r="395" spans="1:12" s="9" customFormat="1" ht="30" customHeight="1" x14ac:dyDescent="0.15">
      <c r="A395" s="8" t="s">
        <v>1769</v>
      </c>
      <c r="B395" s="16" t="s">
        <v>1620</v>
      </c>
      <c r="C395" s="16" t="s">
        <v>1621</v>
      </c>
      <c r="D395" s="7" t="s">
        <v>1622</v>
      </c>
      <c r="E395" s="59">
        <v>43014.959722222222</v>
      </c>
      <c r="F395" s="19" t="s">
        <v>552</v>
      </c>
      <c r="G395" s="17" t="s">
        <v>1623</v>
      </c>
      <c r="H395" s="50" t="s">
        <v>1624</v>
      </c>
      <c r="I395" s="28">
        <f t="shared" si="13"/>
        <v>43014</v>
      </c>
      <c r="J395" s="60">
        <f ca="1">VLOOKUP(A395,区域分布情况!A$1:R$24,17,FALSE)</f>
        <v>0</v>
      </c>
      <c r="K395" s="60" t="str">
        <f>VLOOKUP(A395,区域分布情况!A$1:S$24,18,FALSE)</f>
        <v>二圈层</v>
      </c>
      <c r="L395" s="9">
        <f t="shared" si="14"/>
        <v>104</v>
      </c>
    </row>
    <row r="396" spans="1:12" s="9" customFormat="1" ht="30" customHeight="1" x14ac:dyDescent="0.15">
      <c r="A396" s="8" t="s">
        <v>1767</v>
      </c>
      <c r="B396" s="16" t="s">
        <v>1625</v>
      </c>
      <c r="C396" s="16" t="s">
        <v>1626</v>
      </c>
      <c r="D396" s="7" t="s">
        <v>1592</v>
      </c>
      <c r="E396" s="18">
        <v>43014.965277777781</v>
      </c>
      <c r="F396" s="18" t="s">
        <v>552</v>
      </c>
      <c r="G396" s="17" t="s">
        <v>1627</v>
      </c>
      <c r="H396" s="50" t="s">
        <v>1628</v>
      </c>
      <c r="I396" s="28">
        <f t="shared" si="13"/>
        <v>43014</v>
      </c>
      <c r="J396" s="60">
        <f ca="1">VLOOKUP(A396,区域分布情况!A$1:R$24,17,FALSE)</f>
        <v>2</v>
      </c>
      <c r="K396" s="60" t="str">
        <f>VLOOKUP(A396,区域分布情况!A$1:S$24,18,FALSE)</f>
        <v>城区</v>
      </c>
      <c r="L396" s="9">
        <f t="shared" si="14"/>
        <v>67</v>
      </c>
    </row>
    <row r="397" spans="1:12" s="9" customFormat="1" ht="30" customHeight="1" x14ac:dyDescent="0.15">
      <c r="A397" s="8" t="s">
        <v>1770</v>
      </c>
      <c r="B397" s="16" t="s">
        <v>1629</v>
      </c>
      <c r="C397" s="16" t="s">
        <v>1630</v>
      </c>
      <c r="D397" s="7" t="s">
        <v>1592</v>
      </c>
      <c r="E397" s="18">
        <v>43015.029166666667</v>
      </c>
      <c r="F397" s="18" t="s">
        <v>552</v>
      </c>
      <c r="G397" s="17" t="s">
        <v>1631</v>
      </c>
      <c r="H397" s="50" t="s">
        <v>1632</v>
      </c>
      <c r="I397" s="28">
        <f t="shared" si="13"/>
        <v>43015</v>
      </c>
      <c r="J397" s="60">
        <f ca="1">VLOOKUP(A397,区域分布情况!A$1:R$24,17,FALSE)</f>
        <v>2</v>
      </c>
      <c r="K397" s="60" t="str">
        <f>VLOOKUP(A397,区域分布情况!A$1:S$24,18,FALSE)</f>
        <v>城区</v>
      </c>
      <c r="L397" s="9">
        <f t="shared" si="14"/>
        <v>43</v>
      </c>
    </row>
    <row r="398" spans="1:12" s="9" customFormat="1" ht="30" customHeight="1" x14ac:dyDescent="0.15">
      <c r="A398" s="8" t="s">
        <v>1769</v>
      </c>
      <c r="B398" s="16" t="s">
        <v>1633</v>
      </c>
      <c r="C398" s="16" t="s">
        <v>1634</v>
      </c>
      <c r="D398" s="7" t="s">
        <v>1592</v>
      </c>
      <c r="E398" s="18">
        <v>43015.698611111111</v>
      </c>
      <c r="F398" s="19" t="s">
        <v>616</v>
      </c>
      <c r="G398" s="33" t="s">
        <v>1635</v>
      </c>
      <c r="H398" s="48" t="s">
        <v>1636</v>
      </c>
      <c r="I398" s="28">
        <f t="shared" si="13"/>
        <v>43015</v>
      </c>
      <c r="J398" s="60">
        <f ca="1">VLOOKUP(A398,区域分布情况!A$1:R$24,17,FALSE)</f>
        <v>0</v>
      </c>
      <c r="K398" s="60" t="str">
        <f>VLOOKUP(A398,区域分布情况!A$1:S$24,18,FALSE)</f>
        <v>二圈层</v>
      </c>
      <c r="L398" s="9">
        <f t="shared" si="14"/>
        <v>124</v>
      </c>
    </row>
    <row r="399" spans="1:12" s="9" customFormat="1" ht="30" customHeight="1" x14ac:dyDescent="0.15">
      <c r="A399" s="8" t="s">
        <v>1770</v>
      </c>
      <c r="B399" s="16" t="s">
        <v>1637</v>
      </c>
      <c r="C399" s="16" t="s">
        <v>1638</v>
      </c>
      <c r="D399" s="7" t="s">
        <v>1639</v>
      </c>
      <c r="E399" s="18">
        <v>43015.916666666664</v>
      </c>
      <c r="F399" s="18" t="s">
        <v>552</v>
      </c>
      <c r="G399" s="33" t="s">
        <v>1640</v>
      </c>
      <c r="H399" s="50" t="s">
        <v>1641</v>
      </c>
      <c r="I399" s="28">
        <f t="shared" si="13"/>
        <v>43015</v>
      </c>
      <c r="J399" s="60">
        <f ca="1">VLOOKUP(A399,区域分布情况!A$1:R$24,17,FALSE)</f>
        <v>2</v>
      </c>
      <c r="K399" s="60" t="str">
        <f>VLOOKUP(A399,区域分布情况!A$1:S$24,18,FALSE)</f>
        <v>城区</v>
      </c>
      <c r="L399" s="9">
        <f t="shared" si="14"/>
        <v>165</v>
      </c>
    </row>
    <row r="400" spans="1:12" s="9" customFormat="1" ht="30" customHeight="1" x14ac:dyDescent="0.15">
      <c r="A400" s="8" t="s">
        <v>1768</v>
      </c>
      <c r="B400" s="16" t="s">
        <v>1642</v>
      </c>
      <c r="C400" s="16" t="s">
        <v>1643</v>
      </c>
      <c r="D400" s="7" t="s">
        <v>1592</v>
      </c>
      <c r="E400" s="18">
        <v>43015.990277777775</v>
      </c>
      <c r="F400" s="18" t="s">
        <v>552</v>
      </c>
      <c r="G400" s="17" t="s">
        <v>1644</v>
      </c>
      <c r="H400" s="48" t="s">
        <v>1645</v>
      </c>
      <c r="I400" s="28">
        <f t="shared" si="13"/>
        <v>43015</v>
      </c>
      <c r="J400" s="60">
        <f ca="1">VLOOKUP(A400,区域分布情况!A$1:R$24,17,FALSE)</f>
        <v>1</v>
      </c>
      <c r="K400" s="60" t="str">
        <f>VLOOKUP(A400,区域分布情况!A$1:S$24,18,FALSE)</f>
        <v>城区</v>
      </c>
      <c r="L400" s="9">
        <f t="shared" si="14"/>
        <v>148</v>
      </c>
    </row>
    <row r="401" spans="1:12" s="9" customFormat="1" ht="30" customHeight="1" x14ac:dyDescent="0.15">
      <c r="A401" s="15" t="s">
        <v>1759</v>
      </c>
      <c r="B401" s="16" t="s">
        <v>1646</v>
      </c>
      <c r="C401" s="16" t="s">
        <v>1647</v>
      </c>
      <c r="D401" s="7" t="s">
        <v>1592</v>
      </c>
      <c r="E401" s="18">
        <v>43016.011111111111</v>
      </c>
      <c r="F401" s="18" t="s">
        <v>552</v>
      </c>
      <c r="G401" s="17" t="s">
        <v>1648</v>
      </c>
      <c r="H401" s="50" t="s">
        <v>1649</v>
      </c>
      <c r="I401" s="28">
        <f t="shared" si="13"/>
        <v>43016</v>
      </c>
      <c r="J401" s="60">
        <f ca="1">VLOOKUP(A401,区域分布情况!A$1:R$24,17,FALSE)</f>
        <v>3</v>
      </c>
      <c r="K401" s="60" t="str">
        <f>VLOOKUP(A401,区域分布情况!A$1:S$24,18,FALSE)</f>
        <v>二圈层</v>
      </c>
      <c r="L401" s="9">
        <f t="shared" si="14"/>
        <v>72</v>
      </c>
    </row>
    <row r="402" spans="1:12" s="9" customFormat="1" ht="30" customHeight="1" x14ac:dyDescent="0.15">
      <c r="A402" s="8" t="s">
        <v>1766</v>
      </c>
      <c r="B402" s="16" t="s">
        <v>1650</v>
      </c>
      <c r="C402" s="16" t="s">
        <v>1651</v>
      </c>
      <c r="D402" s="7" t="s">
        <v>1592</v>
      </c>
      <c r="E402" s="18">
        <v>43016.28125</v>
      </c>
      <c r="F402" s="18" t="s">
        <v>552</v>
      </c>
      <c r="G402" s="17" t="s">
        <v>1652</v>
      </c>
      <c r="H402" s="50" t="s">
        <v>1653</v>
      </c>
      <c r="I402" s="28">
        <f t="shared" si="13"/>
        <v>43016</v>
      </c>
      <c r="J402" s="60">
        <f ca="1">VLOOKUP(A402,区域分布情况!A$1:R$24,17,FALSE)</f>
        <v>0</v>
      </c>
      <c r="K402" s="60" t="str">
        <f>VLOOKUP(A402,区域分布情况!A$1:S$24,18,FALSE)</f>
        <v>城区</v>
      </c>
      <c r="L402" s="9">
        <f t="shared" si="14"/>
        <v>122</v>
      </c>
    </row>
    <row r="403" spans="1:12" s="9" customFormat="1" ht="30" customHeight="1" x14ac:dyDescent="0.15">
      <c r="A403" s="15" t="s">
        <v>1759</v>
      </c>
      <c r="B403" s="16" t="s">
        <v>1654</v>
      </c>
      <c r="C403" s="16" t="s">
        <v>1655</v>
      </c>
      <c r="D403" s="7" t="s">
        <v>1592</v>
      </c>
      <c r="E403" s="59">
        <v>43016.386805555558</v>
      </c>
      <c r="F403" s="19" t="s">
        <v>570</v>
      </c>
      <c r="G403" s="17" t="s">
        <v>1656</v>
      </c>
      <c r="H403" s="50" t="s">
        <v>1657</v>
      </c>
      <c r="I403" s="28">
        <f t="shared" si="13"/>
        <v>43016</v>
      </c>
      <c r="J403" s="60">
        <f ca="1">VLOOKUP(A403,区域分布情况!A$1:R$24,17,FALSE)</f>
        <v>3</v>
      </c>
      <c r="K403" s="60" t="str">
        <f>VLOOKUP(A403,区域分布情况!A$1:S$24,18,FALSE)</f>
        <v>二圈层</v>
      </c>
      <c r="L403" s="9">
        <f t="shared" si="14"/>
        <v>283</v>
      </c>
    </row>
    <row r="404" spans="1:12" s="9" customFormat="1" ht="30" customHeight="1" x14ac:dyDescent="0.15">
      <c r="A404" s="15" t="s">
        <v>1759</v>
      </c>
      <c r="B404" s="16" t="s">
        <v>1658</v>
      </c>
      <c r="C404" s="16" t="s">
        <v>1659</v>
      </c>
      <c r="D404" s="7" t="s">
        <v>1592</v>
      </c>
      <c r="E404" s="18">
        <v>43016.478472222225</v>
      </c>
      <c r="F404" s="19" t="s">
        <v>818</v>
      </c>
      <c r="G404" s="33" t="s">
        <v>1660</v>
      </c>
      <c r="H404" s="48" t="s">
        <v>1661</v>
      </c>
      <c r="I404" s="28">
        <f t="shared" si="13"/>
        <v>43016</v>
      </c>
      <c r="J404" s="60">
        <f ca="1">VLOOKUP(A404,区域分布情况!A$1:R$24,17,FALSE)</f>
        <v>3</v>
      </c>
      <c r="K404" s="60" t="str">
        <f>VLOOKUP(A404,区域分布情况!A$1:S$24,18,FALSE)</f>
        <v>二圈层</v>
      </c>
      <c r="L404" s="9">
        <f t="shared" si="14"/>
        <v>130</v>
      </c>
    </row>
    <row r="405" spans="1:12" s="9" customFormat="1" ht="30" customHeight="1" x14ac:dyDescent="0.15">
      <c r="A405" s="8" t="s">
        <v>1769</v>
      </c>
      <c r="B405" s="16" t="s">
        <v>1662</v>
      </c>
      <c r="C405" s="16" t="s">
        <v>1608</v>
      </c>
      <c r="D405" s="7" t="s">
        <v>1609</v>
      </c>
      <c r="E405" s="58">
        <v>43016.593055555553</v>
      </c>
      <c r="F405" s="19" t="s">
        <v>552</v>
      </c>
      <c r="G405" s="17" t="s">
        <v>1663</v>
      </c>
      <c r="H405" s="50" t="s">
        <v>1664</v>
      </c>
      <c r="I405" s="28">
        <f t="shared" si="13"/>
        <v>43016</v>
      </c>
      <c r="J405" s="60">
        <f ca="1">VLOOKUP(A405,区域分布情况!A$1:R$24,17,FALSE)</f>
        <v>0</v>
      </c>
      <c r="K405" s="60" t="str">
        <f>VLOOKUP(A405,区域分布情况!A$1:S$24,18,FALSE)</f>
        <v>二圈层</v>
      </c>
      <c r="L405" s="9">
        <f t="shared" si="14"/>
        <v>146</v>
      </c>
    </row>
    <row r="406" spans="1:12" s="9" customFormat="1" ht="30" customHeight="1" x14ac:dyDescent="0.15">
      <c r="A406" s="6" t="s">
        <v>5</v>
      </c>
      <c r="B406" s="16" t="s">
        <v>1665</v>
      </c>
      <c r="C406" s="16" t="s">
        <v>1666</v>
      </c>
      <c r="D406" s="7" t="s">
        <v>1592</v>
      </c>
      <c r="E406" s="18">
        <v>43016.681944444441</v>
      </c>
      <c r="F406" s="18" t="s">
        <v>797</v>
      </c>
      <c r="G406" s="17" t="s">
        <v>1667</v>
      </c>
      <c r="H406" s="50" t="s">
        <v>1668</v>
      </c>
      <c r="I406" s="28">
        <f t="shared" si="13"/>
        <v>43016</v>
      </c>
      <c r="J406" s="60">
        <f ca="1">VLOOKUP(A406,区域分布情况!A$1:R$24,17,FALSE)</f>
        <v>0</v>
      </c>
      <c r="K406" s="60" t="str">
        <f>VLOOKUP(A406,区域分布情况!A$1:S$24,18,FALSE)</f>
        <v>三圈层</v>
      </c>
      <c r="L406" s="9">
        <f t="shared" si="14"/>
        <v>37</v>
      </c>
    </row>
    <row r="407" spans="1:12" s="9" customFormat="1" ht="30" customHeight="1" x14ac:dyDescent="0.15">
      <c r="A407" s="8" t="s">
        <v>1768</v>
      </c>
      <c r="B407" s="16" t="s">
        <v>1669</v>
      </c>
      <c r="C407" s="16" t="s">
        <v>1670</v>
      </c>
      <c r="D407" s="7" t="s">
        <v>1592</v>
      </c>
      <c r="E407" s="18">
        <v>43016.700694444444</v>
      </c>
      <c r="F407" s="18" t="s">
        <v>615</v>
      </c>
      <c r="G407" s="17" t="s">
        <v>1671</v>
      </c>
      <c r="H407" s="50" t="s">
        <v>1672</v>
      </c>
      <c r="I407" s="28">
        <f t="shared" si="13"/>
        <v>43016</v>
      </c>
      <c r="J407" s="60">
        <f ca="1">VLOOKUP(A407,区域分布情况!A$1:R$24,17,FALSE)</f>
        <v>1</v>
      </c>
      <c r="K407" s="60" t="str">
        <f>VLOOKUP(A407,区域分布情况!A$1:S$24,18,FALSE)</f>
        <v>城区</v>
      </c>
      <c r="L407" s="9">
        <f t="shared" si="14"/>
        <v>55</v>
      </c>
    </row>
    <row r="408" spans="1:12" s="9" customFormat="1" ht="30" customHeight="1" x14ac:dyDescent="0.15">
      <c r="A408" s="8" t="s">
        <v>1769</v>
      </c>
      <c r="B408" s="16" t="s">
        <v>1673</v>
      </c>
      <c r="C408" s="16" t="s">
        <v>1674</v>
      </c>
      <c r="D408" s="7" t="s">
        <v>1592</v>
      </c>
      <c r="E408" s="58">
        <v>43016.746527777781</v>
      </c>
      <c r="F408" s="19" t="s">
        <v>797</v>
      </c>
      <c r="G408" s="17" t="s">
        <v>1675</v>
      </c>
      <c r="H408" s="48" t="s">
        <v>1676</v>
      </c>
      <c r="I408" s="28">
        <f t="shared" si="13"/>
        <v>43016</v>
      </c>
      <c r="J408" s="60">
        <f ca="1">VLOOKUP(A408,区域分布情况!A$1:R$24,17,FALSE)</f>
        <v>0</v>
      </c>
      <c r="K408" s="60" t="str">
        <f>VLOOKUP(A408,区域分布情况!A$1:S$24,18,FALSE)</f>
        <v>二圈层</v>
      </c>
      <c r="L408" s="9">
        <f t="shared" si="14"/>
        <v>21</v>
      </c>
    </row>
    <row r="409" spans="1:12" s="9" customFormat="1" ht="30" customHeight="1" x14ac:dyDescent="0.15">
      <c r="A409" s="8" t="s">
        <v>1765</v>
      </c>
      <c r="B409" s="16" t="s">
        <v>1677</v>
      </c>
      <c r="C409" s="16" t="s">
        <v>1678</v>
      </c>
      <c r="D409" s="7" t="s">
        <v>1592</v>
      </c>
      <c r="E409" s="18">
        <v>43016.967361111114</v>
      </c>
      <c r="F409" s="18" t="s">
        <v>552</v>
      </c>
      <c r="G409" s="17" t="s">
        <v>1679</v>
      </c>
      <c r="H409" s="50" t="s">
        <v>1680</v>
      </c>
      <c r="I409" s="28">
        <f t="shared" si="13"/>
        <v>43016</v>
      </c>
      <c r="J409" s="60">
        <f ca="1">VLOOKUP(A409,区域分布情况!A$1:R$24,17,FALSE)</f>
        <v>1</v>
      </c>
      <c r="K409" s="60" t="str">
        <f>VLOOKUP(A409,区域分布情况!A$1:S$24,18,FALSE)</f>
        <v>城区</v>
      </c>
      <c r="L409" s="9">
        <f t="shared" si="14"/>
        <v>65</v>
      </c>
    </row>
    <row r="410" spans="1:12" s="9" customFormat="1" ht="30" customHeight="1" x14ac:dyDescent="0.15">
      <c r="A410" s="15" t="s">
        <v>1774</v>
      </c>
      <c r="B410" s="16" t="s">
        <v>1681</v>
      </c>
      <c r="C410" s="16" t="s">
        <v>1608</v>
      </c>
      <c r="D410" s="7" t="s">
        <v>1609</v>
      </c>
      <c r="E410" s="58">
        <v>43016.972222222219</v>
      </c>
      <c r="F410" s="19" t="s">
        <v>552</v>
      </c>
      <c r="G410" s="33" t="s">
        <v>1682</v>
      </c>
      <c r="H410" s="50" t="s">
        <v>1683</v>
      </c>
      <c r="I410" s="28">
        <f t="shared" si="13"/>
        <v>43016</v>
      </c>
      <c r="J410" s="60">
        <f ca="1">VLOOKUP(A410,区域分布情况!A$1:R$24,17,FALSE)</f>
        <v>0</v>
      </c>
      <c r="K410" s="60" t="str">
        <f>VLOOKUP(A410,区域分布情况!A$1:S$24,18,FALSE)</f>
        <v>城区</v>
      </c>
      <c r="L410" s="9">
        <f t="shared" si="14"/>
        <v>215</v>
      </c>
    </row>
    <row r="411" spans="1:12" s="9" customFormat="1" ht="30" customHeight="1" x14ac:dyDescent="0.15">
      <c r="A411" s="15" t="s">
        <v>1774</v>
      </c>
      <c r="B411" s="16" t="s">
        <v>1684</v>
      </c>
      <c r="C411" s="16" t="s">
        <v>1608</v>
      </c>
      <c r="D411" s="7" t="s">
        <v>1609</v>
      </c>
      <c r="E411" s="58">
        <v>43017.025694444441</v>
      </c>
      <c r="F411" s="19" t="s">
        <v>552</v>
      </c>
      <c r="G411" s="17" t="s">
        <v>1685</v>
      </c>
      <c r="H411" s="48" t="s">
        <v>1686</v>
      </c>
      <c r="I411" s="28">
        <f t="shared" si="13"/>
        <v>43017</v>
      </c>
      <c r="J411" s="60">
        <f ca="1">VLOOKUP(A411,区域分布情况!A$1:R$24,17,FALSE)</f>
        <v>0</v>
      </c>
      <c r="K411" s="60" t="str">
        <f>VLOOKUP(A411,区域分布情况!A$1:S$24,18,FALSE)</f>
        <v>城区</v>
      </c>
      <c r="L411" s="9">
        <f t="shared" si="14"/>
        <v>346</v>
      </c>
    </row>
    <row r="412" spans="1:12" s="9" customFormat="1" ht="30" customHeight="1" x14ac:dyDescent="0.15">
      <c r="A412" s="8" t="s">
        <v>1765</v>
      </c>
      <c r="B412" s="16" t="s">
        <v>1687</v>
      </c>
      <c r="C412" s="16" t="s">
        <v>1688</v>
      </c>
      <c r="D412" s="7" t="s">
        <v>1592</v>
      </c>
      <c r="E412" s="58">
        <v>43017.043749999997</v>
      </c>
      <c r="F412" s="19" t="s">
        <v>552</v>
      </c>
      <c r="G412" s="33" t="s">
        <v>1689</v>
      </c>
      <c r="H412" s="50" t="s">
        <v>1690</v>
      </c>
      <c r="I412" s="28">
        <f t="shared" si="13"/>
        <v>43017</v>
      </c>
      <c r="J412" s="60">
        <f ca="1">VLOOKUP(A412,区域分布情况!A$1:R$24,17,FALSE)</f>
        <v>1</v>
      </c>
      <c r="K412" s="60" t="str">
        <f>VLOOKUP(A412,区域分布情况!A$1:S$24,18,FALSE)</f>
        <v>城区</v>
      </c>
      <c r="L412" s="9">
        <f t="shared" si="14"/>
        <v>70</v>
      </c>
    </row>
    <row r="413" spans="1:12" s="9" customFormat="1" ht="30" customHeight="1" x14ac:dyDescent="0.15">
      <c r="A413" s="8" t="s">
        <v>1767</v>
      </c>
      <c r="B413" s="16" t="s">
        <v>1691</v>
      </c>
      <c r="C413" s="16" t="s">
        <v>1692</v>
      </c>
      <c r="D413" s="7" t="s">
        <v>1622</v>
      </c>
      <c r="E413" s="18">
        <v>43017.361111111109</v>
      </c>
      <c r="F413" s="18" t="s">
        <v>613</v>
      </c>
      <c r="G413" s="17" t="s">
        <v>1693</v>
      </c>
      <c r="H413" s="50" t="s">
        <v>1694</v>
      </c>
      <c r="I413" s="28">
        <f t="shared" si="13"/>
        <v>43017</v>
      </c>
      <c r="J413" s="60">
        <f ca="1">VLOOKUP(A413,区域分布情况!A$1:R$24,17,FALSE)</f>
        <v>2</v>
      </c>
      <c r="K413" s="60" t="str">
        <f>VLOOKUP(A413,区域分布情况!A$1:S$24,18,FALSE)</f>
        <v>城区</v>
      </c>
      <c r="L413" s="9">
        <f t="shared" si="14"/>
        <v>84</v>
      </c>
    </row>
    <row r="414" spans="1:12" s="9" customFormat="1" ht="30" customHeight="1" x14ac:dyDescent="0.15">
      <c r="A414" s="8" t="s">
        <v>1769</v>
      </c>
      <c r="B414" s="16" t="s">
        <v>1695</v>
      </c>
      <c r="C414" s="16" t="s">
        <v>1696</v>
      </c>
      <c r="D414" s="7" t="s">
        <v>1639</v>
      </c>
      <c r="E414" s="61">
        <v>43017.571527777778</v>
      </c>
      <c r="F414" s="19" t="s">
        <v>616</v>
      </c>
      <c r="G414" s="17" t="s">
        <v>1697</v>
      </c>
      <c r="H414" s="48" t="s">
        <v>1698</v>
      </c>
      <c r="I414" s="28">
        <f t="shared" si="13"/>
        <v>43017</v>
      </c>
      <c r="J414" s="60">
        <f ca="1">VLOOKUP(A414,区域分布情况!A$1:R$24,17,FALSE)</f>
        <v>0</v>
      </c>
      <c r="K414" s="60" t="str">
        <f>VLOOKUP(A414,区域分布情况!A$1:S$24,18,FALSE)</f>
        <v>二圈层</v>
      </c>
      <c r="L414" s="9">
        <f t="shared" si="14"/>
        <v>100</v>
      </c>
    </row>
    <row r="415" spans="1:12" s="9" customFormat="1" ht="30" customHeight="1" x14ac:dyDescent="0.15">
      <c r="A415" s="8" t="s">
        <v>1767</v>
      </c>
      <c r="B415" s="16" t="s">
        <v>1699</v>
      </c>
      <c r="C415" s="16" t="s">
        <v>1700</v>
      </c>
      <c r="D415" s="7" t="s">
        <v>1592</v>
      </c>
      <c r="E415" s="58">
        <v>43017.651388888888</v>
      </c>
      <c r="F415" s="19" t="s">
        <v>616</v>
      </c>
      <c r="G415" s="33" t="s">
        <v>1701</v>
      </c>
      <c r="H415" s="48" t="s">
        <v>1702</v>
      </c>
      <c r="I415" s="28">
        <f t="shared" si="13"/>
        <v>43017</v>
      </c>
      <c r="J415" s="60">
        <f ca="1">VLOOKUP(A415,区域分布情况!A$1:R$24,17,FALSE)</f>
        <v>2</v>
      </c>
      <c r="K415" s="60" t="str">
        <f>VLOOKUP(A415,区域分布情况!A$1:S$24,18,FALSE)</f>
        <v>城区</v>
      </c>
      <c r="L415" s="9">
        <f t="shared" si="14"/>
        <v>99</v>
      </c>
    </row>
    <row r="416" spans="1:12" s="9" customFormat="1" ht="30" customHeight="1" x14ac:dyDescent="0.15">
      <c r="A416" s="15" t="s">
        <v>1759</v>
      </c>
      <c r="B416" s="16" t="s">
        <v>1703</v>
      </c>
      <c r="C416" s="16" t="s">
        <v>1704</v>
      </c>
      <c r="D416" s="7" t="s">
        <v>1592</v>
      </c>
      <c r="E416" s="58">
        <v>43017.810416666667</v>
      </c>
      <c r="F416" s="19" t="s">
        <v>616</v>
      </c>
      <c r="G416" s="33" t="s">
        <v>1705</v>
      </c>
      <c r="H416" s="48" t="s">
        <v>1706</v>
      </c>
      <c r="I416" s="28">
        <f t="shared" si="13"/>
        <v>43017</v>
      </c>
      <c r="J416" s="60">
        <f ca="1">VLOOKUP(A416,区域分布情况!A$1:R$24,17,FALSE)</f>
        <v>3</v>
      </c>
      <c r="K416" s="60" t="str">
        <f>VLOOKUP(A416,区域分布情况!A$1:S$24,18,FALSE)</f>
        <v>二圈层</v>
      </c>
      <c r="L416" s="9">
        <f t="shared" si="14"/>
        <v>399</v>
      </c>
    </row>
    <row r="417" spans="1:12" s="9" customFormat="1" ht="30" customHeight="1" x14ac:dyDescent="0.15">
      <c r="A417" s="8" t="s">
        <v>1765</v>
      </c>
      <c r="B417" s="16" t="s">
        <v>1707</v>
      </c>
      <c r="C417" s="16" t="s">
        <v>1708</v>
      </c>
      <c r="D417" s="7" t="s">
        <v>1622</v>
      </c>
      <c r="E417" s="58">
        <v>43018.003472222219</v>
      </c>
      <c r="F417" s="19" t="s">
        <v>552</v>
      </c>
      <c r="G417" s="17" t="s">
        <v>1709</v>
      </c>
      <c r="H417" s="48" t="s">
        <v>1710</v>
      </c>
      <c r="I417" s="28">
        <f t="shared" si="13"/>
        <v>43018</v>
      </c>
      <c r="J417" s="60">
        <f ca="1">VLOOKUP(A417,区域分布情况!A$1:R$24,17,FALSE)</f>
        <v>1</v>
      </c>
      <c r="K417" s="60" t="str">
        <f>VLOOKUP(A417,区域分布情况!A$1:S$24,18,FALSE)</f>
        <v>城区</v>
      </c>
      <c r="L417" s="9">
        <f t="shared" si="14"/>
        <v>68</v>
      </c>
    </row>
    <row r="418" spans="1:12" s="9" customFormat="1" ht="30" customHeight="1" x14ac:dyDescent="0.15">
      <c r="A418" s="8" t="s">
        <v>1772</v>
      </c>
      <c r="B418" s="16" t="s">
        <v>1711</v>
      </c>
      <c r="C418" s="16" t="s">
        <v>1712</v>
      </c>
      <c r="D418" s="7" t="s">
        <v>1622</v>
      </c>
      <c r="E418" s="58">
        <v>43018.070138888892</v>
      </c>
      <c r="F418" s="19" t="s">
        <v>552</v>
      </c>
      <c r="G418" s="33" t="s">
        <v>1713</v>
      </c>
      <c r="H418" s="50" t="s">
        <v>1714</v>
      </c>
      <c r="I418" s="28">
        <f t="shared" si="13"/>
        <v>43018</v>
      </c>
      <c r="J418" s="60">
        <f ca="1">VLOOKUP(A418,区域分布情况!A$1:R$24,17,FALSE)</f>
        <v>0</v>
      </c>
      <c r="K418" s="60" t="str">
        <f>VLOOKUP(A418,区域分布情况!A$1:S$24,18,FALSE)</f>
        <v>二圈层</v>
      </c>
      <c r="L418" s="9">
        <f t="shared" si="14"/>
        <v>34</v>
      </c>
    </row>
    <row r="419" spans="1:12" s="9" customFormat="1" ht="30" customHeight="1" x14ac:dyDescent="0.15">
      <c r="A419" s="6" t="s">
        <v>258</v>
      </c>
      <c r="B419" s="16" t="s">
        <v>1715</v>
      </c>
      <c r="C419" s="16" t="s">
        <v>1716</v>
      </c>
      <c r="D419" s="7" t="s">
        <v>1622</v>
      </c>
      <c r="E419" s="59">
        <v>43018.13958333333</v>
      </c>
      <c r="F419" s="19" t="s">
        <v>552</v>
      </c>
      <c r="G419" s="17" t="s">
        <v>1717</v>
      </c>
      <c r="H419" s="50" t="s">
        <v>1718</v>
      </c>
      <c r="I419" s="28">
        <f t="shared" si="13"/>
        <v>43018</v>
      </c>
      <c r="J419" s="60">
        <f ca="1">VLOOKUP(A419,区域分布情况!A$1:R$24,17,FALSE)</f>
        <v>0</v>
      </c>
      <c r="K419" s="60" t="str">
        <f>VLOOKUP(A419,区域分布情况!A$1:S$24,18,FALSE)</f>
        <v>三圈层</v>
      </c>
      <c r="L419" s="9">
        <f t="shared" si="14"/>
        <v>178</v>
      </c>
    </row>
    <row r="420" spans="1:12" s="9" customFormat="1" ht="30" customHeight="1" x14ac:dyDescent="0.15">
      <c r="A420" s="8" t="s">
        <v>1765</v>
      </c>
      <c r="B420" s="16" t="s">
        <v>1719</v>
      </c>
      <c r="C420" s="16" t="s">
        <v>1720</v>
      </c>
      <c r="D420" s="7" t="s">
        <v>1592</v>
      </c>
      <c r="E420" s="58">
        <v>43018.595833333333</v>
      </c>
      <c r="F420" s="19" t="s">
        <v>570</v>
      </c>
      <c r="G420" s="17" t="s">
        <v>1721</v>
      </c>
      <c r="H420" s="50" t="s">
        <v>1722</v>
      </c>
      <c r="I420" s="28">
        <f t="shared" si="13"/>
        <v>43018</v>
      </c>
      <c r="J420" s="60">
        <f ca="1">VLOOKUP(A420,区域分布情况!A$1:R$24,17,FALSE)</f>
        <v>1</v>
      </c>
      <c r="K420" s="60" t="str">
        <f>VLOOKUP(A420,区域分布情况!A$1:S$24,18,FALSE)</f>
        <v>城区</v>
      </c>
      <c r="L420" s="9">
        <f t="shared" si="14"/>
        <v>133</v>
      </c>
    </row>
    <row r="421" spans="1:12" s="9" customFormat="1" ht="30" customHeight="1" x14ac:dyDescent="0.15">
      <c r="A421" s="8" t="s">
        <v>1799</v>
      </c>
      <c r="B421" s="16" t="s">
        <v>1800</v>
      </c>
      <c r="C421" s="16" t="s">
        <v>1801</v>
      </c>
      <c r="D421" s="7" t="s">
        <v>1802</v>
      </c>
      <c r="E421" s="58">
        <v>43018.841666666667</v>
      </c>
      <c r="F421" s="18" t="s">
        <v>552</v>
      </c>
      <c r="G421" s="17" t="s">
        <v>1803</v>
      </c>
      <c r="H421" s="48" t="s">
        <v>1804</v>
      </c>
      <c r="I421" s="28">
        <f t="shared" si="13"/>
        <v>43018</v>
      </c>
      <c r="J421" s="60">
        <f ca="1">VLOOKUP(A421,区域分布情况!A$1:R$24,17,FALSE)</f>
        <v>1</v>
      </c>
      <c r="K421" s="60" t="str">
        <f>VLOOKUP(A421,区域分布情况!A$1:S$24,18,FALSE)</f>
        <v>城区</v>
      </c>
      <c r="L421" s="9">
        <f t="shared" si="14"/>
        <v>211</v>
      </c>
    </row>
    <row r="422" spans="1:12" s="9" customFormat="1" ht="30" customHeight="1" x14ac:dyDescent="0.15">
      <c r="A422" s="8" t="s">
        <v>253</v>
      </c>
      <c r="B422" s="16" t="s">
        <v>1723</v>
      </c>
      <c r="C422" s="16" t="s">
        <v>1608</v>
      </c>
      <c r="D422" s="7" t="s">
        <v>1609</v>
      </c>
      <c r="E422" s="58">
        <v>43018.902777777781</v>
      </c>
      <c r="F422" s="19" t="s">
        <v>552</v>
      </c>
      <c r="G422" s="17" t="s">
        <v>1724</v>
      </c>
      <c r="H422" s="48" t="s">
        <v>1725</v>
      </c>
      <c r="I422" s="28">
        <f t="shared" si="13"/>
        <v>43018</v>
      </c>
      <c r="J422" s="60">
        <f ca="1">VLOOKUP(A422,区域分布情况!A$1:R$24,17,FALSE)</f>
        <v>0</v>
      </c>
      <c r="K422" s="60" t="str">
        <f>VLOOKUP(A422,区域分布情况!A$1:S$24,18,FALSE)</f>
        <v>三圈层</v>
      </c>
      <c r="L422" s="9">
        <f t="shared" si="14"/>
        <v>297</v>
      </c>
    </row>
    <row r="423" spans="1:12" s="9" customFormat="1" ht="30" customHeight="1" x14ac:dyDescent="0.15">
      <c r="A423" s="15" t="s">
        <v>1759</v>
      </c>
      <c r="B423" s="16" t="s">
        <v>1726</v>
      </c>
      <c r="C423" s="16" t="s">
        <v>1727</v>
      </c>
      <c r="D423" s="7" t="s">
        <v>1728</v>
      </c>
      <c r="E423" s="58">
        <v>43018.93472222222</v>
      </c>
      <c r="F423" s="19" t="s">
        <v>616</v>
      </c>
      <c r="G423" s="17" t="s">
        <v>1729</v>
      </c>
      <c r="H423" s="48" t="s">
        <v>1730</v>
      </c>
      <c r="I423" s="28">
        <f t="shared" si="13"/>
        <v>43018</v>
      </c>
      <c r="J423" s="60">
        <f ca="1">VLOOKUP(A423,区域分布情况!A$1:R$24,17,FALSE)</f>
        <v>3</v>
      </c>
      <c r="K423" s="60" t="str">
        <f>VLOOKUP(A423,区域分布情况!A$1:S$24,18,FALSE)</f>
        <v>二圈层</v>
      </c>
      <c r="L423" s="9">
        <f t="shared" si="14"/>
        <v>119</v>
      </c>
    </row>
    <row r="424" spans="1:12" s="9" customFormat="1" ht="30" customHeight="1" x14ac:dyDescent="0.15">
      <c r="A424" s="8" t="s">
        <v>1766</v>
      </c>
      <c r="B424" s="16" t="s">
        <v>1731</v>
      </c>
      <c r="C424" s="16" t="s">
        <v>1732</v>
      </c>
      <c r="D424" s="7" t="s">
        <v>1728</v>
      </c>
      <c r="E424" s="58">
        <v>43018.958333333336</v>
      </c>
      <c r="F424" s="19" t="s">
        <v>552</v>
      </c>
      <c r="G424" s="17" t="s">
        <v>1733</v>
      </c>
      <c r="H424" s="50" t="s">
        <v>1734</v>
      </c>
      <c r="I424" s="28">
        <f t="shared" si="13"/>
        <v>43018</v>
      </c>
      <c r="J424" s="60">
        <f ca="1">VLOOKUP(A424,区域分布情况!A$1:R$24,17,FALSE)</f>
        <v>0</v>
      </c>
      <c r="K424" s="60" t="str">
        <f>VLOOKUP(A424,区域分布情况!A$1:S$24,18,FALSE)</f>
        <v>城区</v>
      </c>
      <c r="L424" s="9">
        <f t="shared" si="14"/>
        <v>78</v>
      </c>
    </row>
    <row r="425" spans="1:12" s="9" customFormat="1" ht="30" customHeight="1" x14ac:dyDescent="0.15">
      <c r="A425" s="8" t="s">
        <v>1765</v>
      </c>
      <c r="B425" s="16" t="s">
        <v>1735</v>
      </c>
      <c r="C425" s="16" t="s">
        <v>1736</v>
      </c>
      <c r="D425" s="7" t="s">
        <v>1737</v>
      </c>
      <c r="E425" s="58">
        <v>43019.027777777781</v>
      </c>
      <c r="F425" s="19" t="s">
        <v>552</v>
      </c>
      <c r="G425" s="33" t="s">
        <v>1738</v>
      </c>
      <c r="H425" s="48" t="s">
        <v>1739</v>
      </c>
      <c r="I425" s="28">
        <f t="shared" si="13"/>
        <v>43019</v>
      </c>
      <c r="J425" s="60">
        <f ca="1">VLOOKUP(A425,区域分布情况!A$1:R$24,17,FALSE)</f>
        <v>1</v>
      </c>
      <c r="K425" s="60" t="str">
        <f>VLOOKUP(A425,区域分布情况!A$1:S$24,18,FALSE)</f>
        <v>城区</v>
      </c>
      <c r="L425" s="9">
        <f t="shared" si="14"/>
        <v>84</v>
      </c>
    </row>
    <row r="426" spans="1:12" s="9" customFormat="1" ht="30" customHeight="1" x14ac:dyDescent="0.15">
      <c r="A426" s="8" t="s">
        <v>1773</v>
      </c>
      <c r="B426" s="16" t="s">
        <v>1740</v>
      </c>
      <c r="C426" s="16" t="s">
        <v>1741</v>
      </c>
      <c r="D426" s="7" t="s">
        <v>1622</v>
      </c>
      <c r="E426" s="58">
        <v>43019.450694444444</v>
      </c>
      <c r="F426" s="19" t="s">
        <v>616</v>
      </c>
      <c r="G426" s="33" t="s">
        <v>1742</v>
      </c>
      <c r="H426" s="50" t="s">
        <v>1743</v>
      </c>
      <c r="I426" s="28">
        <f t="shared" si="13"/>
        <v>43019</v>
      </c>
      <c r="J426" s="60">
        <f ca="1">VLOOKUP(A426,区域分布情况!A$1:R$24,17,FALSE)</f>
        <v>2</v>
      </c>
      <c r="K426" s="60" t="str">
        <f>VLOOKUP(A426,区域分布情况!A$1:S$24,18,FALSE)</f>
        <v>二圈层</v>
      </c>
      <c r="L426" s="9">
        <f t="shared" si="14"/>
        <v>26</v>
      </c>
    </row>
    <row r="427" spans="1:12" s="9" customFormat="1" ht="30" customHeight="1" x14ac:dyDescent="0.15">
      <c r="A427" s="6" t="s">
        <v>7</v>
      </c>
      <c r="B427" s="16" t="s">
        <v>1744</v>
      </c>
      <c r="C427" s="16" t="s">
        <v>1745</v>
      </c>
      <c r="D427" s="7" t="s">
        <v>1737</v>
      </c>
      <c r="E427" s="58">
        <v>43019.763194444444</v>
      </c>
      <c r="F427" s="19" t="s">
        <v>600</v>
      </c>
      <c r="G427" s="17" t="s">
        <v>1746</v>
      </c>
      <c r="H427" s="50" t="s">
        <v>1747</v>
      </c>
      <c r="I427" s="28">
        <f t="shared" si="13"/>
        <v>43019</v>
      </c>
      <c r="J427" s="60">
        <f ca="1">VLOOKUP(A427,区域分布情况!A$1:R$24,17,FALSE)</f>
        <v>0</v>
      </c>
      <c r="K427" s="60">
        <f>VLOOKUP(A427,区域分布情况!A$1:S$24,18,FALSE)</f>
        <v>0</v>
      </c>
      <c r="L427" s="9">
        <f t="shared" si="14"/>
        <v>111</v>
      </c>
    </row>
    <row r="428" spans="1:12" s="9" customFormat="1" ht="30" customHeight="1" x14ac:dyDescent="0.15">
      <c r="A428" s="8" t="s">
        <v>1795</v>
      </c>
      <c r="B428" s="16" t="s">
        <v>1796</v>
      </c>
      <c r="C428" s="16" t="s">
        <v>317</v>
      </c>
      <c r="D428" s="7" t="s">
        <v>614</v>
      </c>
      <c r="E428" s="18">
        <v>43019.847916666666</v>
      </c>
      <c r="F428" s="18" t="s">
        <v>552</v>
      </c>
      <c r="G428" s="17" t="s">
        <v>1797</v>
      </c>
      <c r="H428" s="50" t="s">
        <v>1798</v>
      </c>
      <c r="I428" s="28">
        <f t="shared" si="13"/>
        <v>43019</v>
      </c>
      <c r="J428" s="60">
        <f ca="1">VLOOKUP(A428,区域分布情况!A$1:R$24,17,FALSE)</f>
        <v>0</v>
      </c>
      <c r="K428" s="60" t="str">
        <f>VLOOKUP(A428,区域分布情况!A$1:S$24,18,FALSE)</f>
        <v>二圈层</v>
      </c>
      <c r="L428" s="9">
        <f t="shared" si="14"/>
        <v>78</v>
      </c>
    </row>
    <row r="429" spans="1:12" s="9" customFormat="1" ht="30" customHeight="1" x14ac:dyDescent="0.15">
      <c r="A429" s="8" t="s">
        <v>253</v>
      </c>
      <c r="B429" s="16" t="s">
        <v>1748</v>
      </c>
      <c r="C429" s="16" t="s">
        <v>1749</v>
      </c>
      <c r="D429" s="7" t="s">
        <v>1737</v>
      </c>
      <c r="E429" s="58">
        <v>43019.98333333333</v>
      </c>
      <c r="F429" s="19" t="s">
        <v>616</v>
      </c>
      <c r="G429" s="17" t="s">
        <v>1750</v>
      </c>
      <c r="H429" s="48" t="s">
        <v>1751</v>
      </c>
      <c r="I429" s="28">
        <f t="shared" si="13"/>
        <v>43019</v>
      </c>
      <c r="J429" s="60">
        <f ca="1">VLOOKUP(A429,区域分布情况!A$1:R$24,17,FALSE)</f>
        <v>0</v>
      </c>
      <c r="K429" s="60" t="str">
        <f>VLOOKUP(A429,区域分布情况!A$1:S$24,18,FALSE)</f>
        <v>三圈层</v>
      </c>
      <c r="L429" s="9">
        <f t="shared" si="14"/>
        <v>83</v>
      </c>
    </row>
    <row r="430" spans="1:12" s="9" customFormat="1" ht="30" customHeight="1" x14ac:dyDescent="0.15">
      <c r="A430" s="8" t="s">
        <v>7</v>
      </c>
      <c r="B430" s="16" t="s">
        <v>1805</v>
      </c>
      <c r="C430" s="16" t="s">
        <v>1806</v>
      </c>
      <c r="D430" s="7" t="s">
        <v>1807</v>
      </c>
      <c r="E430" s="18">
        <v>43020.443749999999</v>
      </c>
      <c r="F430" s="18" t="s">
        <v>600</v>
      </c>
      <c r="G430" s="33" t="s">
        <v>1808</v>
      </c>
      <c r="H430" s="50" t="s">
        <v>1809</v>
      </c>
      <c r="I430" s="28">
        <f t="shared" si="13"/>
        <v>43020</v>
      </c>
      <c r="J430" s="60">
        <f ca="1">VLOOKUP(A430,区域分布情况!A$1:R$24,17,FALSE)</f>
        <v>0</v>
      </c>
      <c r="K430" s="60">
        <f>VLOOKUP(A430,区域分布情况!A$1:S$24,18,FALSE)</f>
        <v>0</v>
      </c>
      <c r="L430" s="9">
        <f t="shared" si="14"/>
        <v>227</v>
      </c>
    </row>
    <row r="431" spans="1:12" s="9" customFormat="1" ht="30" customHeight="1" x14ac:dyDescent="0.15">
      <c r="A431" s="8" t="s">
        <v>1816</v>
      </c>
      <c r="B431" s="16" t="s">
        <v>1817</v>
      </c>
      <c r="C431" s="16" t="s">
        <v>1812</v>
      </c>
      <c r="D431" s="7" t="s">
        <v>1813</v>
      </c>
      <c r="E431" s="58">
        <v>43020.945138888892</v>
      </c>
      <c r="F431" s="18" t="s">
        <v>552</v>
      </c>
      <c r="G431" s="17" t="s">
        <v>1818</v>
      </c>
      <c r="H431" s="48" t="s">
        <v>1819</v>
      </c>
      <c r="I431" s="28">
        <f t="shared" si="13"/>
        <v>43020</v>
      </c>
      <c r="J431" s="60">
        <f ca="1">VLOOKUP(A431,区域分布情况!A$1:R$24,17,FALSE)</f>
        <v>2</v>
      </c>
      <c r="K431" s="60" t="str">
        <f>VLOOKUP(A431,区域分布情况!A$1:S$24,18,FALSE)</f>
        <v>城区</v>
      </c>
      <c r="L431" s="9">
        <f t="shared" si="14"/>
        <v>100</v>
      </c>
    </row>
    <row r="432" spans="1:12" s="9" customFormat="1" ht="30" customHeight="1" x14ac:dyDescent="0.15">
      <c r="A432" s="8" t="s">
        <v>1810</v>
      </c>
      <c r="B432" s="16" t="s">
        <v>1811</v>
      </c>
      <c r="C432" s="16" t="s">
        <v>1812</v>
      </c>
      <c r="D432" s="7" t="s">
        <v>1813</v>
      </c>
      <c r="E432" s="18">
        <v>43020.999305555553</v>
      </c>
      <c r="F432" s="18" t="s">
        <v>552</v>
      </c>
      <c r="G432" s="17" t="s">
        <v>1814</v>
      </c>
      <c r="H432" s="50" t="s">
        <v>1815</v>
      </c>
      <c r="I432" s="28">
        <f t="shared" si="13"/>
        <v>43020</v>
      </c>
      <c r="J432" s="60">
        <f ca="1">VLOOKUP(A432,区域分布情况!A$1:R$24,17,FALSE)</f>
        <v>1</v>
      </c>
      <c r="K432" s="60" t="str">
        <f>VLOOKUP(A432,区域分布情况!A$1:S$24,18,FALSE)</f>
        <v>城区</v>
      </c>
      <c r="L432" s="9">
        <f t="shared" si="14"/>
        <v>211</v>
      </c>
    </row>
    <row r="433" spans="1:12" s="9" customFormat="1" ht="30" customHeight="1" x14ac:dyDescent="0.15">
      <c r="A433" s="8" t="s">
        <v>1867</v>
      </c>
      <c r="B433" s="16" t="s">
        <v>1868</v>
      </c>
      <c r="C433" s="16" t="s">
        <v>1857</v>
      </c>
      <c r="D433" s="7" t="s">
        <v>1858</v>
      </c>
      <c r="E433" s="18">
        <v>43021.740277777775</v>
      </c>
      <c r="F433" s="18" t="s">
        <v>552</v>
      </c>
      <c r="G433" s="33" t="s">
        <v>1869</v>
      </c>
      <c r="H433" s="50" t="s">
        <v>1870</v>
      </c>
      <c r="I433" s="28">
        <f t="shared" si="13"/>
        <v>43021</v>
      </c>
      <c r="J433" s="60">
        <f ca="1">VLOOKUP(A433,区域分布情况!A$1:R$24,17,FALSE)</f>
        <v>3</v>
      </c>
      <c r="K433" s="60" t="str">
        <f>VLOOKUP(A433,区域分布情况!A$1:S$24,18,FALSE)</f>
        <v>二圈层</v>
      </c>
      <c r="L433" s="9">
        <f t="shared" si="14"/>
        <v>80</v>
      </c>
    </row>
    <row r="434" spans="1:12" s="9" customFormat="1" ht="30" customHeight="1" x14ac:dyDescent="0.15">
      <c r="A434" s="8" t="s">
        <v>258</v>
      </c>
      <c r="B434" s="16" t="s">
        <v>1874</v>
      </c>
      <c r="C434" s="16" t="s">
        <v>1857</v>
      </c>
      <c r="D434" s="7" t="s">
        <v>1858</v>
      </c>
      <c r="E434" s="58">
        <v>43021.8125</v>
      </c>
      <c r="F434" s="19" t="s">
        <v>615</v>
      </c>
      <c r="G434" s="17" t="s">
        <v>1875</v>
      </c>
      <c r="H434" s="48" t="s">
        <v>1876</v>
      </c>
      <c r="I434" s="28">
        <f t="shared" si="13"/>
        <v>43021</v>
      </c>
      <c r="J434" s="60">
        <f ca="1">VLOOKUP(A434,区域分布情况!A$1:R$24,17,FALSE)</f>
        <v>0</v>
      </c>
      <c r="K434" s="60" t="str">
        <f>VLOOKUP(A434,区域分布情况!A$1:S$24,18,FALSE)</f>
        <v>三圈层</v>
      </c>
      <c r="L434" s="9">
        <f t="shared" si="14"/>
        <v>80</v>
      </c>
    </row>
    <row r="435" spans="1:12" s="9" customFormat="1" ht="30" customHeight="1" x14ac:dyDescent="0.15">
      <c r="A435" s="8" t="s">
        <v>1832</v>
      </c>
      <c r="B435" s="16" t="s">
        <v>1833</v>
      </c>
      <c r="C435" s="16" t="s">
        <v>1834</v>
      </c>
      <c r="D435" s="7" t="s">
        <v>267</v>
      </c>
      <c r="E435" s="18">
        <v>43021.986111111109</v>
      </c>
      <c r="F435" s="18" t="s">
        <v>552</v>
      </c>
      <c r="G435" s="33" t="s">
        <v>1835</v>
      </c>
      <c r="H435" s="50" t="s">
        <v>1836</v>
      </c>
      <c r="I435" s="28">
        <f t="shared" si="13"/>
        <v>43021</v>
      </c>
      <c r="J435" s="60">
        <f ca="1">VLOOKUP(A435,区域分布情况!A$1:R$24,17,FALSE)</f>
        <v>0</v>
      </c>
      <c r="K435" s="60" t="str">
        <f>VLOOKUP(A435,区域分布情况!A$1:S$24,18,FALSE)</f>
        <v>城区</v>
      </c>
      <c r="L435" s="9">
        <f t="shared" si="14"/>
        <v>98</v>
      </c>
    </row>
    <row r="436" spans="1:12" s="9" customFormat="1" ht="30" customHeight="1" x14ac:dyDescent="0.15">
      <c r="A436" s="8" t="s">
        <v>1832</v>
      </c>
      <c r="B436" s="16" t="s">
        <v>1861</v>
      </c>
      <c r="C436" s="16" t="s">
        <v>1857</v>
      </c>
      <c r="D436" s="7" t="s">
        <v>1858</v>
      </c>
      <c r="E436" s="58">
        <v>43022.118055555555</v>
      </c>
      <c r="F436" s="18" t="s">
        <v>552</v>
      </c>
      <c r="G436" s="17" t="s">
        <v>1862</v>
      </c>
      <c r="H436" s="48" t="s">
        <v>1863</v>
      </c>
      <c r="I436" s="28">
        <f t="shared" si="13"/>
        <v>43022</v>
      </c>
      <c r="J436" s="60">
        <f ca="1">VLOOKUP(A436,区域分布情况!A$1:R$24,17,FALSE)</f>
        <v>0</v>
      </c>
      <c r="K436" s="60" t="str">
        <f>VLOOKUP(A436,区域分布情况!A$1:S$24,18,FALSE)</f>
        <v>城区</v>
      </c>
      <c r="L436" s="9">
        <f t="shared" si="14"/>
        <v>136</v>
      </c>
    </row>
    <row r="437" spans="1:12" s="9" customFormat="1" ht="30" customHeight="1" x14ac:dyDescent="0.15">
      <c r="A437" s="8" t="s">
        <v>7</v>
      </c>
      <c r="B437" s="16" t="s">
        <v>1828</v>
      </c>
      <c r="C437" s="16" t="s">
        <v>1829</v>
      </c>
      <c r="D437" s="7" t="s">
        <v>267</v>
      </c>
      <c r="E437" s="18">
        <v>43022.20416666667</v>
      </c>
      <c r="F437" s="18" t="s">
        <v>600</v>
      </c>
      <c r="G437" s="33" t="s">
        <v>1830</v>
      </c>
      <c r="H437" s="50" t="s">
        <v>1831</v>
      </c>
      <c r="I437" s="28">
        <f t="shared" si="13"/>
        <v>43022</v>
      </c>
      <c r="J437" s="60">
        <f ca="1">VLOOKUP(A437,区域分布情况!A$1:R$24,17,FALSE)</f>
        <v>0</v>
      </c>
      <c r="K437" s="60">
        <f>VLOOKUP(A437,区域分布情况!A$1:S$24,18,FALSE)</f>
        <v>0</v>
      </c>
      <c r="L437" s="9">
        <f t="shared" si="14"/>
        <v>78</v>
      </c>
    </row>
    <row r="438" spans="1:12" s="9" customFormat="1" ht="30" customHeight="1" x14ac:dyDescent="0.15">
      <c r="A438" s="8" t="s">
        <v>1847</v>
      </c>
      <c r="B438" s="16" t="s">
        <v>1848</v>
      </c>
      <c r="C438" s="16" t="s">
        <v>1849</v>
      </c>
      <c r="D438" s="7" t="s">
        <v>267</v>
      </c>
      <c r="E438" s="58">
        <v>43022.367361111108</v>
      </c>
      <c r="F438" s="19" t="s">
        <v>616</v>
      </c>
      <c r="G438" s="33" t="s">
        <v>1850</v>
      </c>
      <c r="H438" s="50" t="s">
        <v>1851</v>
      </c>
      <c r="I438" s="28">
        <f t="shared" si="13"/>
        <v>43022</v>
      </c>
      <c r="J438" s="60">
        <f ca="1">VLOOKUP(A438,区域分布情况!A$1:R$24,17,FALSE)</f>
        <v>0</v>
      </c>
      <c r="K438" s="60" t="str">
        <f>VLOOKUP(A438,区域分布情况!A$1:S$24,18,FALSE)</f>
        <v>二圈层</v>
      </c>
      <c r="L438" s="9">
        <f t="shared" si="14"/>
        <v>100</v>
      </c>
    </row>
    <row r="439" spans="1:12" s="9" customFormat="1" ht="30" customHeight="1" x14ac:dyDescent="0.15">
      <c r="A439" s="8" t="s">
        <v>1842</v>
      </c>
      <c r="B439" s="16" t="s">
        <v>1843</v>
      </c>
      <c r="C439" s="16" t="s">
        <v>1844</v>
      </c>
      <c r="D439" s="7" t="s">
        <v>267</v>
      </c>
      <c r="E439" s="58">
        <v>43022.455555555556</v>
      </c>
      <c r="F439" s="19" t="s">
        <v>616</v>
      </c>
      <c r="G439" s="17" t="s">
        <v>1845</v>
      </c>
      <c r="H439" s="48" t="s">
        <v>1846</v>
      </c>
      <c r="I439" s="28">
        <f t="shared" si="13"/>
        <v>43022</v>
      </c>
      <c r="J439" s="60">
        <f ca="1">VLOOKUP(A439,区域分布情况!A$1:R$24,17,FALSE)</f>
        <v>0</v>
      </c>
      <c r="K439" s="60" t="str">
        <f>VLOOKUP(A439,区域分布情况!A$1:S$24,18,FALSE)</f>
        <v>城区</v>
      </c>
      <c r="L439" s="9">
        <f t="shared" si="14"/>
        <v>67</v>
      </c>
    </row>
    <row r="440" spans="1:12" s="9" customFormat="1" ht="30" customHeight="1" x14ac:dyDescent="0.15">
      <c r="A440" s="8" t="s">
        <v>253</v>
      </c>
      <c r="B440" s="16" t="s">
        <v>1856</v>
      </c>
      <c r="C440" s="16" t="s">
        <v>1857</v>
      </c>
      <c r="D440" s="7" t="s">
        <v>1858</v>
      </c>
      <c r="E440" s="18">
        <v>43022.917361111111</v>
      </c>
      <c r="F440" s="18" t="s">
        <v>583</v>
      </c>
      <c r="G440" s="17" t="s">
        <v>1859</v>
      </c>
      <c r="H440" s="50" t="s">
        <v>1860</v>
      </c>
      <c r="I440" s="28">
        <f t="shared" si="13"/>
        <v>43022</v>
      </c>
      <c r="J440" s="60">
        <f ca="1">VLOOKUP(A440,区域分布情况!A$1:R$24,17,FALSE)</f>
        <v>0</v>
      </c>
      <c r="K440" s="60" t="str">
        <f>VLOOKUP(A440,区域分布情况!A$1:S$24,18,FALSE)</f>
        <v>三圈层</v>
      </c>
      <c r="L440" s="9">
        <f t="shared" si="14"/>
        <v>190</v>
      </c>
    </row>
    <row r="441" spans="1:12" s="9" customFormat="1" ht="30" customHeight="1" x14ac:dyDescent="0.15">
      <c r="A441" s="8" t="s">
        <v>1820</v>
      </c>
      <c r="B441" s="16" t="s">
        <v>1821</v>
      </c>
      <c r="C441" s="16" t="s">
        <v>1822</v>
      </c>
      <c r="D441" s="7" t="s">
        <v>267</v>
      </c>
      <c r="E441" s="18">
        <v>43023.059027777781</v>
      </c>
      <c r="F441" s="18" t="s">
        <v>552</v>
      </c>
      <c r="G441" s="17" t="s">
        <v>1823</v>
      </c>
      <c r="H441" s="50" t="s">
        <v>1824</v>
      </c>
      <c r="I441" s="28">
        <f t="shared" si="13"/>
        <v>43023</v>
      </c>
      <c r="J441" s="60">
        <f ca="1">VLOOKUP(A441,区域分布情况!A$1:R$24,17,FALSE)</f>
        <v>2</v>
      </c>
      <c r="K441" s="60" t="str">
        <f>VLOOKUP(A441,区域分布情况!A$1:S$24,18,FALSE)</f>
        <v>城区</v>
      </c>
      <c r="L441" s="9">
        <f t="shared" si="14"/>
        <v>78</v>
      </c>
    </row>
    <row r="442" spans="1:12" s="9" customFormat="1" ht="30" customHeight="1" x14ac:dyDescent="0.15">
      <c r="A442" s="8" t="s">
        <v>1799</v>
      </c>
      <c r="B442" s="16" t="s">
        <v>1864</v>
      </c>
      <c r="C442" s="16" t="s">
        <v>1857</v>
      </c>
      <c r="D442" s="7" t="s">
        <v>1858</v>
      </c>
      <c r="E442" s="18">
        <v>43023.15902777778</v>
      </c>
      <c r="F442" s="18" t="s">
        <v>552</v>
      </c>
      <c r="G442" s="33" t="s">
        <v>1865</v>
      </c>
      <c r="H442" s="50" t="s">
        <v>1866</v>
      </c>
      <c r="I442" s="28">
        <f t="shared" si="13"/>
        <v>43023</v>
      </c>
      <c r="J442" s="60">
        <f ca="1">VLOOKUP(A442,区域分布情况!A$1:R$24,17,FALSE)</f>
        <v>1</v>
      </c>
      <c r="K442" s="60" t="str">
        <f>VLOOKUP(A442,区域分布情况!A$1:S$24,18,FALSE)</f>
        <v>城区</v>
      </c>
      <c r="L442" s="9">
        <f t="shared" si="14"/>
        <v>79</v>
      </c>
    </row>
    <row r="443" spans="1:12" s="9" customFormat="1" ht="30" customHeight="1" x14ac:dyDescent="0.15">
      <c r="A443" s="8" t="s">
        <v>1820</v>
      </c>
      <c r="B443" s="16" t="s">
        <v>1871</v>
      </c>
      <c r="C443" s="16" t="s">
        <v>1857</v>
      </c>
      <c r="D443" s="7" t="s">
        <v>1858</v>
      </c>
      <c r="E443" s="58">
        <v>43023.463888888888</v>
      </c>
      <c r="F443" s="19" t="s">
        <v>552</v>
      </c>
      <c r="G443" s="17" t="s">
        <v>1872</v>
      </c>
      <c r="H443" s="48" t="s">
        <v>1873</v>
      </c>
      <c r="I443" s="28">
        <f t="shared" si="13"/>
        <v>43023</v>
      </c>
      <c r="J443" s="60">
        <f ca="1">VLOOKUP(A443,区域分布情况!A$1:R$24,17,FALSE)</f>
        <v>2</v>
      </c>
      <c r="K443" s="60" t="str">
        <f>VLOOKUP(A443,区域分布情况!A$1:S$24,18,FALSE)</f>
        <v>城区</v>
      </c>
      <c r="L443" s="9">
        <f t="shared" si="14"/>
        <v>85</v>
      </c>
    </row>
    <row r="444" spans="1:12" s="9" customFormat="1" ht="30" customHeight="1" x14ac:dyDescent="0.15">
      <c r="A444" s="8" t="s">
        <v>7</v>
      </c>
      <c r="B444" s="16" t="s">
        <v>1825</v>
      </c>
      <c r="C444" s="16" t="s">
        <v>326</v>
      </c>
      <c r="D444" s="7" t="s">
        <v>267</v>
      </c>
      <c r="E444" s="58">
        <v>43023.56527777778</v>
      </c>
      <c r="F444" s="18" t="s">
        <v>600</v>
      </c>
      <c r="G444" s="17" t="s">
        <v>1826</v>
      </c>
      <c r="H444" s="48" t="s">
        <v>1827</v>
      </c>
      <c r="I444" s="28">
        <f t="shared" si="13"/>
        <v>43023</v>
      </c>
      <c r="J444" s="60">
        <f ca="1">VLOOKUP(A444,区域分布情况!A$1:R$24,17,FALSE)</f>
        <v>0</v>
      </c>
      <c r="K444" s="60">
        <f>VLOOKUP(A444,区域分布情况!A$1:S$24,18,FALSE)</f>
        <v>0</v>
      </c>
      <c r="L444" s="9">
        <f t="shared" si="14"/>
        <v>100</v>
      </c>
    </row>
    <row r="445" spans="1:12" s="9" customFormat="1" ht="30" customHeight="1" x14ac:dyDescent="0.15">
      <c r="A445" s="8" t="s">
        <v>1837</v>
      </c>
      <c r="B445" s="16" t="s">
        <v>1838</v>
      </c>
      <c r="C445" s="16" t="s">
        <v>1839</v>
      </c>
      <c r="D445" s="7" t="s">
        <v>267</v>
      </c>
      <c r="E445" s="58">
        <v>43023.777777777781</v>
      </c>
      <c r="F445" s="19" t="s">
        <v>570</v>
      </c>
      <c r="G445" s="17" t="s">
        <v>1840</v>
      </c>
      <c r="H445" s="48" t="s">
        <v>1841</v>
      </c>
      <c r="I445" s="28">
        <f t="shared" si="13"/>
        <v>43023</v>
      </c>
      <c r="J445" s="60">
        <f ca="1">VLOOKUP(A445,区域分布情况!A$1:R$24,17,FALSE)</f>
        <v>0</v>
      </c>
      <c r="K445" s="60" t="str">
        <f>VLOOKUP(A445,区域分布情况!A$1:S$24,18,FALSE)</f>
        <v>二圈层</v>
      </c>
      <c r="L445" s="9">
        <f t="shared" si="14"/>
        <v>60</v>
      </c>
    </row>
    <row r="446" spans="1:12" s="9" customFormat="1" ht="30" customHeight="1" x14ac:dyDescent="0.15">
      <c r="A446" s="8" t="s">
        <v>1842</v>
      </c>
      <c r="B446" s="16" t="s">
        <v>1852</v>
      </c>
      <c r="C446" s="16" t="s">
        <v>1853</v>
      </c>
      <c r="D446" s="7" t="s">
        <v>297</v>
      </c>
      <c r="E446" s="58">
        <v>43023.817361111112</v>
      </c>
      <c r="F446" s="19" t="s">
        <v>583</v>
      </c>
      <c r="G446" s="33" t="s">
        <v>1854</v>
      </c>
      <c r="H446" s="50" t="s">
        <v>1855</v>
      </c>
      <c r="I446" s="28">
        <f t="shared" si="13"/>
        <v>43023</v>
      </c>
      <c r="J446" s="60">
        <f ca="1">VLOOKUP(A446,区域分布情况!A$1:R$24,17,FALSE)</f>
        <v>0</v>
      </c>
      <c r="K446" s="60" t="str">
        <f>VLOOKUP(A446,区域分布情况!A$1:S$24,18,FALSE)</f>
        <v>城区</v>
      </c>
      <c r="L446" s="9">
        <f t="shared" si="14"/>
        <v>1886</v>
      </c>
    </row>
    <row r="447" spans="1:12" s="9" customFormat="1" ht="30" customHeight="1" x14ac:dyDescent="0.15">
      <c r="A447" s="8" t="s">
        <v>96</v>
      </c>
      <c r="B447" s="16" t="s">
        <v>1885</v>
      </c>
      <c r="C447" s="16" t="s">
        <v>1886</v>
      </c>
      <c r="D447" s="7" t="s">
        <v>1887</v>
      </c>
      <c r="E447" s="18">
        <v>43024.703472222223</v>
      </c>
      <c r="F447" s="18" t="s">
        <v>552</v>
      </c>
      <c r="G447" s="17" t="s">
        <v>1888</v>
      </c>
      <c r="H447" s="50" t="s">
        <v>1889</v>
      </c>
      <c r="I447" s="28">
        <f t="shared" si="13"/>
        <v>43024</v>
      </c>
      <c r="J447" s="60">
        <f ca="1">VLOOKUP(A447,区域分布情况!A$1:R$24,17,FALSE)</f>
        <v>0</v>
      </c>
      <c r="K447" s="60" t="str">
        <f>VLOOKUP(A447,区域分布情况!A$1:S$24,18,FALSE)</f>
        <v>三圈层</v>
      </c>
      <c r="L447" s="9">
        <f t="shared" si="14"/>
        <v>87</v>
      </c>
    </row>
    <row r="448" spans="1:12" s="9" customFormat="1" ht="30" customHeight="1" x14ac:dyDescent="0.15">
      <c r="A448" s="8" t="s">
        <v>258</v>
      </c>
      <c r="B448" s="16" t="s">
        <v>1882</v>
      </c>
      <c r="C448" s="16" t="s">
        <v>422</v>
      </c>
      <c r="D448" s="7" t="s">
        <v>267</v>
      </c>
      <c r="E448" s="18">
        <v>43025.029166666667</v>
      </c>
      <c r="F448" s="18" t="s">
        <v>552</v>
      </c>
      <c r="G448" s="17" t="s">
        <v>1883</v>
      </c>
      <c r="H448" s="48" t="s">
        <v>1884</v>
      </c>
      <c r="I448" s="28">
        <f t="shared" si="13"/>
        <v>43025</v>
      </c>
      <c r="J448" s="60">
        <f ca="1">VLOOKUP(A448,区域分布情况!A$1:R$24,17,FALSE)</f>
        <v>0</v>
      </c>
      <c r="K448" s="60" t="str">
        <f>VLOOKUP(A448,区域分布情况!A$1:S$24,18,FALSE)</f>
        <v>三圈层</v>
      </c>
      <c r="L448" s="9">
        <f t="shared" si="14"/>
        <v>123</v>
      </c>
    </row>
    <row r="449" spans="1:12" s="9" customFormat="1" ht="30" customHeight="1" x14ac:dyDescent="0.15">
      <c r="A449" s="8" t="s">
        <v>1877</v>
      </c>
      <c r="B449" s="16" t="s">
        <v>1878</v>
      </c>
      <c r="C449" s="16" t="s">
        <v>1879</v>
      </c>
      <c r="D449" s="7" t="s">
        <v>267</v>
      </c>
      <c r="E449" s="18">
        <v>43025.057638888888</v>
      </c>
      <c r="F449" s="18" t="s">
        <v>552</v>
      </c>
      <c r="G449" s="17" t="s">
        <v>1880</v>
      </c>
      <c r="H449" s="50" t="s">
        <v>1881</v>
      </c>
      <c r="I449" s="28">
        <f t="shared" si="13"/>
        <v>43025</v>
      </c>
      <c r="J449" s="60">
        <f ca="1">VLOOKUP(A449,区域分布情况!A$1:R$24,17,FALSE)</f>
        <v>2</v>
      </c>
      <c r="K449" s="60" t="str">
        <f>VLOOKUP(A449,区域分布情况!A$1:S$24,18,FALSE)</f>
        <v>二圈层</v>
      </c>
      <c r="L449" s="9">
        <f t="shared" si="14"/>
        <v>86</v>
      </c>
    </row>
    <row r="450" spans="1:12" s="9" customFormat="1" ht="30" customHeight="1" x14ac:dyDescent="0.15">
      <c r="A450" s="8" t="s">
        <v>1877</v>
      </c>
      <c r="B450" s="16" t="s">
        <v>1890</v>
      </c>
      <c r="C450" s="16" t="s">
        <v>1891</v>
      </c>
      <c r="D450" s="7" t="s">
        <v>267</v>
      </c>
      <c r="E450" s="18">
        <v>43025.4375</v>
      </c>
      <c r="F450" s="18" t="s">
        <v>616</v>
      </c>
      <c r="G450" s="17" t="s">
        <v>1892</v>
      </c>
      <c r="H450" s="48" t="s">
        <v>1893</v>
      </c>
      <c r="I450" s="28">
        <f t="shared" si="13"/>
        <v>43025</v>
      </c>
      <c r="J450" s="60">
        <f ca="1">VLOOKUP(A450,区域分布情况!A$1:R$24,17,FALSE)</f>
        <v>2</v>
      </c>
      <c r="K450" s="60" t="str">
        <f>VLOOKUP(A450,区域分布情况!A$1:S$24,18,FALSE)</f>
        <v>二圈层</v>
      </c>
      <c r="L450" s="9">
        <f t="shared" si="14"/>
        <v>83</v>
      </c>
    </row>
    <row r="451" spans="1:12" s="9" customFormat="1" ht="30" customHeight="1" x14ac:dyDescent="0.15">
      <c r="A451" s="8" t="s">
        <v>1820</v>
      </c>
      <c r="B451" s="16" t="s">
        <v>1902</v>
      </c>
      <c r="C451" s="16" t="s">
        <v>317</v>
      </c>
      <c r="D451" s="7" t="s">
        <v>614</v>
      </c>
      <c r="E451" s="18">
        <v>43025.605555555558</v>
      </c>
      <c r="F451" s="18" t="s">
        <v>583</v>
      </c>
      <c r="G451" s="17" t="s">
        <v>1903</v>
      </c>
      <c r="H451" s="48" t="s">
        <v>1904</v>
      </c>
      <c r="I451" s="28">
        <f t="shared" ref="I451:I514" si="15">INT(E451)</f>
        <v>43025</v>
      </c>
      <c r="J451" s="60">
        <f ca="1">VLOOKUP(A451,区域分布情况!A$1:R$24,17,FALSE)</f>
        <v>2</v>
      </c>
      <c r="K451" s="60" t="str">
        <f>VLOOKUP(A451,区域分布情况!A$1:S$24,18,FALSE)</f>
        <v>城区</v>
      </c>
      <c r="L451" s="9">
        <f t="shared" ref="L451:L514" si="16">LEN(G451)</f>
        <v>487</v>
      </c>
    </row>
    <row r="452" spans="1:12" s="9" customFormat="1" ht="30" customHeight="1" x14ac:dyDescent="0.15">
      <c r="A452" s="8" t="s">
        <v>1799</v>
      </c>
      <c r="B452" s="16" t="s">
        <v>1899</v>
      </c>
      <c r="C452" s="16" t="s">
        <v>317</v>
      </c>
      <c r="D452" s="7" t="s">
        <v>614</v>
      </c>
      <c r="E452" s="18">
        <v>43025.663888888892</v>
      </c>
      <c r="F452" s="18" t="s">
        <v>552</v>
      </c>
      <c r="G452" s="17" t="s">
        <v>1900</v>
      </c>
      <c r="H452" s="50" t="s">
        <v>1901</v>
      </c>
      <c r="I452" s="28">
        <f t="shared" si="15"/>
        <v>43025</v>
      </c>
      <c r="J452" s="60">
        <f ca="1">VLOOKUP(A452,区域分布情况!A$1:R$24,17,FALSE)</f>
        <v>1</v>
      </c>
      <c r="K452" s="60" t="str">
        <f>VLOOKUP(A452,区域分布情况!A$1:S$24,18,FALSE)</f>
        <v>城区</v>
      </c>
      <c r="L452" s="9">
        <f t="shared" si="16"/>
        <v>223</v>
      </c>
    </row>
    <row r="453" spans="1:12" s="9" customFormat="1" ht="30" customHeight="1" x14ac:dyDescent="0.15">
      <c r="A453" s="8" t="s">
        <v>1877</v>
      </c>
      <c r="B453" s="16" t="s">
        <v>1894</v>
      </c>
      <c r="C453" s="16" t="s">
        <v>1895</v>
      </c>
      <c r="D453" s="7" t="s">
        <v>1896</v>
      </c>
      <c r="E453" s="18">
        <v>43026.374305555553</v>
      </c>
      <c r="F453" s="18" t="s">
        <v>616</v>
      </c>
      <c r="G453" s="17" t="s">
        <v>1897</v>
      </c>
      <c r="H453" s="50" t="s">
        <v>1898</v>
      </c>
      <c r="I453" s="28">
        <f t="shared" si="15"/>
        <v>43026</v>
      </c>
      <c r="J453" s="60">
        <f ca="1">VLOOKUP(A453,区域分布情况!A$1:R$24,17,FALSE)</f>
        <v>2</v>
      </c>
      <c r="K453" s="60" t="str">
        <f>VLOOKUP(A453,区域分布情况!A$1:S$24,18,FALSE)</f>
        <v>二圈层</v>
      </c>
      <c r="L453" s="9">
        <f t="shared" si="16"/>
        <v>10</v>
      </c>
    </row>
    <row r="454" spans="1:12" s="9" customFormat="1" ht="30" customHeight="1" x14ac:dyDescent="0.15">
      <c r="A454" s="8" t="s">
        <v>58</v>
      </c>
      <c r="B454" s="16" t="s">
        <v>1912</v>
      </c>
      <c r="C454" s="16" t="s">
        <v>1913</v>
      </c>
      <c r="D454" s="7" t="s">
        <v>267</v>
      </c>
      <c r="E454" s="18">
        <v>43026.772916666669</v>
      </c>
      <c r="F454" s="18" t="s">
        <v>613</v>
      </c>
      <c r="G454" s="33" t="s">
        <v>1914</v>
      </c>
      <c r="H454" s="50" t="s">
        <v>1915</v>
      </c>
      <c r="I454" s="28">
        <f t="shared" si="15"/>
        <v>43026</v>
      </c>
      <c r="J454" s="60">
        <f ca="1">VLOOKUP(A454,区域分布情况!A$1:R$24,17,FALSE)</f>
        <v>2</v>
      </c>
      <c r="K454" s="60" t="str">
        <f>VLOOKUP(A454,区域分布情况!A$1:S$24,18,FALSE)</f>
        <v>三圈层</v>
      </c>
      <c r="L454" s="9">
        <f t="shared" si="16"/>
        <v>152</v>
      </c>
    </row>
    <row r="455" spans="1:12" s="9" customFormat="1" ht="30" customHeight="1" x14ac:dyDescent="0.15">
      <c r="A455" s="8" t="s">
        <v>1867</v>
      </c>
      <c r="B455" s="16" t="s">
        <v>1905</v>
      </c>
      <c r="C455" s="16" t="s">
        <v>1906</v>
      </c>
      <c r="D455" s="16" t="s">
        <v>2100</v>
      </c>
      <c r="E455" s="18">
        <v>43027.001388888886</v>
      </c>
      <c r="F455" s="18" t="s">
        <v>615</v>
      </c>
      <c r="G455" s="17" t="s">
        <v>1907</v>
      </c>
      <c r="H455" s="50" t="s">
        <v>1908</v>
      </c>
      <c r="I455" s="28">
        <f t="shared" si="15"/>
        <v>43027</v>
      </c>
      <c r="J455" s="60">
        <f ca="1">VLOOKUP(A455,区域分布情况!A$1:R$24,17,FALSE)</f>
        <v>3</v>
      </c>
      <c r="K455" s="60" t="str">
        <f>VLOOKUP(A455,区域分布情况!A$1:S$24,18,FALSE)</f>
        <v>二圈层</v>
      </c>
      <c r="L455" s="9">
        <f t="shared" si="16"/>
        <v>46</v>
      </c>
    </row>
    <row r="456" spans="1:12" s="9" customFormat="1" ht="30" customHeight="1" x14ac:dyDescent="0.15">
      <c r="A456" s="8" t="s">
        <v>1877</v>
      </c>
      <c r="B456" s="16" t="s">
        <v>1909</v>
      </c>
      <c r="C456" s="16" t="s">
        <v>1148</v>
      </c>
      <c r="D456" s="7" t="s">
        <v>267</v>
      </c>
      <c r="E456" s="18">
        <v>43027.011805555558</v>
      </c>
      <c r="F456" s="18" t="s">
        <v>552</v>
      </c>
      <c r="G456" s="17" t="s">
        <v>1910</v>
      </c>
      <c r="H456" s="48" t="s">
        <v>1911</v>
      </c>
      <c r="I456" s="28">
        <f t="shared" si="15"/>
        <v>43027</v>
      </c>
      <c r="J456" s="60">
        <f ca="1">VLOOKUP(A456,区域分布情况!A$1:R$24,17,FALSE)</f>
        <v>2</v>
      </c>
      <c r="K456" s="60" t="str">
        <f>VLOOKUP(A456,区域分布情况!A$1:S$24,18,FALSE)</f>
        <v>二圈层</v>
      </c>
      <c r="L456" s="9">
        <f t="shared" si="16"/>
        <v>110</v>
      </c>
    </row>
    <row r="457" spans="1:12" s="9" customFormat="1" ht="30" customHeight="1" x14ac:dyDescent="0.15">
      <c r="A457" s="8" t="s">
        <v>1847</v>
      </c>
      <c r="B457" s="16" t="s">
        <v>1916</v>
      </c>
      <c r="C457" s="16" t="s">
        <v>266</v>
      </c>
      <c r="D457" s="7" t="s">
        <v>267</v>
      </c>
      <c r="E457" s="18">
        <v>43027.853472222225</v>
      </c>
      <c r="F457" s="18" t="s">
        <v>583</v>
      </c>
      <c r="G457" s="17" t="s">
        <v>1917</v>
      </c>
      <c r="H457" s="50" t="s">
        <v>1918</v>
      </c>
      <c r="I457" s="28">
        <f t="shared" si="15"/>
        <v>43027</v>
      </c>
      <c r="J457" s="60">
        <f ca="1">VLOOKUP(A457,区域分布情况!A$1:R$24,17,FALSE)</f>
        <v>0</v>
      </c>
      <c r="K457" s="60" t="str">
        <f>VLOOKUP(A457,区域分布情况!A$1:S$24,18,FALSE)</f>
        <v>二圈层</v>
      </c>
      <c r="L457" s="9">
        <f t="shared" si="16"/>
        <v>80</v>
      </c>
    </row>
    <row r="458" spans="1:12" s="9" customFormat="1" ht="30" customHeight="1" x14ac:dyDescent="0.15">
      <c r="A458" s="8" t="s">
        <v>1867</v>
      </c>
      <c r="B458" s="16" t="s">
        <v>1975</v>
      </c>
      <c r="C458" s="16" t="s">
        <v>317</v>
      </c>
      <c r="D458" s="7" t="s">
        <v>614</v>
      </c>
      <c r="E458" s="58">
        <v>43028.709722222222</v>
      </c>
      <c r="F458" s="19" t="s">
        <v>616</v>
      </c>
      <c r="G458" s="17" t="s">
        <v>1976</v>
      </c>
      <c r="H458" s="48" t="s">
        <v>1977</v>
      </c>
      <c r="I458" s="28">
        <f t="shared" si="15"/>
        <v>43028</v>
      </c>
      <c r="J458" s="60">
        <f ca="1">VLOOKUP(A458,区域分布情况!A$1:R$24,17,FALSE)</f>
        <v>3</v>
      </c>
      <c r="K458" s="60" t="str">
        <f>VLOOKUP(A458,区域分布情况!A$1:S$24,18,FALSE)</f>
        <v>二圈层</v>
      </c>
      <c r="L458" s="9">
        <f t="shared" si="16"/>
        <v>144</v>
      </c>
    </row>
    <row r="459" spans="1:12" s="9" customFormat="1" ht="30" customHeight="1" x14ac:dyDescent="0.15">
      <c r="A459" s="8" t="s">
        <v>1877</v>
      </c>
      <c r="B459" s="16" t="s">
        <v>1960</v>
      </c>
      <c r="C459" s="16" t="s">
        <v>1961</v>
      </c>
      <c r="D459" s="7" t="s">
        <v>267</v>
      </c>
      <c r="E459" s="18">
        <v>43028.933333333334</v>
      </c>
      <c r="F459" s="18" t="s">
        <v>615</v>
      </c>
      <c r="G459" s="17" t="s">
        <v>1962</v>
      </c>
      <c r="H459" s="48" t="s">
        <v>1963</v>
      </c>
      <c r="I459" s="28">
        <f t="shared" si="15"/>
        <v>43028</v>
      </c>
      <c r="J459" s="60">
        <f ca="1">VLOOKUP(A459,区域分布情况!A$1:R$24,17,FALSE)</f>
        <v>2</v>
      </c>
      <c r="K459" s="60" t="str">
        <f>VLOOKUP(A459,区域分布情况!A$1:S$24,18,FALSE)</f>
        <v>二圈层</v>
      </c>
      <c r="L459" s="9">
        <f t="shared" si="16"/>
        <v>95</v>
      </c>
    </row>
    <row r="460" spans="1:12" s="9" customFormat="1" ht="30" customHeight="1" x14ac:dyDescent="0.15">
      <c r="A460" s="8" t="s">
        <v>1877</v>
      </c>
      <c r="B460" s="16" t="s">
        <v>1956</v>
      </c>
      <c r="C460" s="16" t="s">
        <v>1957</v>
      </c>
      <c r="D460" s="7" t="s">
        <v>267</v>
      </c>
      <c r="E460" s="18">
        <v>43028.941666666666</v>
      </c>
      <c r="F460" s="18" t="s">
        <v>615</v>
      </c>
      <c r="G460" s="17" t="s">
        <v>1958</v>
      </c>
      <c r="H460" s="48" t="s">
        <v>1959</v>
      </c>
      <c r="I460" s="28">
        <f t="shared" si="15"/>
        <v>43028</v>
      </c>
      <c r="J460" s="60">
        <f ca="1">VLOOKUP(A460,区域分布情况!A$1:R$24,17,FALSE)</f>
        <v>2</v>
      </c>
      <c r="K460" s="60" t="str">
        <f>VLOOKUP(A460,区域分布情况!A$1:S$24,18,FALSE)</f>
        <v>二圈层</v>
      </c>
      <c r="L460" s="9">
        <f t="shared" si="16"/>
        <v>124</v>
      </c>
    </row>
    <row r="461" spans="1:12" s="9" customFormat="1" ht="30" customHeight="1" x14ac:dyDescent="0.15">
      <c r="A461" s="8" t="s">
        <v>1816</v>
      </c>
      <c r="B461" s="16" t="s">
        <v>1984</v>
      </c>
      <c r="C461" s="16" t="s">
        <v>317</v>
      </c>
      <c r="D461" s="7" t="s">
        <v>614</v>
      </c>
      <c r="E461" s="18">
        <v>43028.950694444444</v>
      </c>
      <c r="F461" s="19" t="s">
        <v>552</v>
      </c>
      <c r="G461" s="33" t="s">
        <v>1985</v>
      </c>
      <c r="H461" s="48" t="s">
        <v>1986</v>
      </c>
      <c r="I461" s="28">
        <f t="shared" si="15"/>
        <v>43028</v>
      </c>
      <c r="J461" s="60">
        <f ca="1">VLOOKUP(A461,区域分布情况!A$1:R$24,17,FALSE)</f>
        <v>2</v>
      </c>
      <c r="K461" s="60" t="str">
        <f>VLOOKUP(A461,区域分布情况!A$1:S$24,18,FALSE)</f>
        <v>城区</v>
      </c>
      <c r="L461" s="9">
        <f t="shared" si="16"/>
        <v>122</v>
      </c>
    </row>
    <row r="462" spans="1:12" s="9" customFormat="1" ht="30" customHeight="1" x14ac:dyDescent="0.15">
      <c r="A462" s="8" t="s">
        <v>1877</v>
      </c>
      <c r="B462" s="16" t="s">
        <v>1946</v>
      </c>
      <c r="C462" s="16" t="s">
        <v>541</v>
      </c>
      <c r="D462" s="7" t="s">
        <v>267</v>
      </c>
      <c r="E462" s="18">
        <v>43028.967361111114</v>
      </c>
      <c r="F462" s="18" t="s">
        <v>615</v>
      </c>
      <c r="G462" s="33" t="s">
        <v>1947</v>
      </c>
      <c r="H462" s="50" t="s">
        <v>1948</v>
      </c>
      <c r="I462" s="28">
        <f t="shared" si="15"/>
        <v>43028</v>
      </c>
      <c r="J462" s="60">
        <f ca="1">VLOOKUP(A462,区域分布情况!A$1:R$24,17,FALSE)</f>
        <v>2</v>
      </c>
      <c r="K462" s="60" t="str">
        <f>VLOOKUP(A462,区域分布情况!A$1:S$24,18,FALSE)</f>
        <v>二圈层</v>
      </c>
      <c r="L462" s="9">
        <f t="shared" si="16"/>
        <v>65</v>
      </c>
    </row>
    <row r="463" spans="1:12" s="9" customFormat="1" ht="30" customHeight="1" x14ac:dyDescent="0.15">
      <c r="A463" s="8" t="s">
        <v>1877</v>
      </c>
      <c r="B463" s="16" t="s">
        <v>1942</v>
      </c>
      <c r="C463" s="16" t="s">
        <v>1943</v>
      </c>
      <c r="D463" s="7" t="s">
        <v>267</v>
      </c>
      <c r="E463" s="18">
        <v>43028.968055555553</v>
      </c>
      <c r="F463" s="18" t="s">
        <v>615</v>
      </c>
      <c r="G463" s="17" t="s">
        <v>1944</v>
      </c>
      <c r="H463" s="48" t="s">
        <v>1945</v>
      </c>
      <c r="I463" s="28">
        <f t="shared" si="15"/>
        <v>43028</v>
      </c>
      <c r="J463" s="60">
        <f ca="1">VLOOKUP(A463,区域分布情况!A$1:R$24,17,FALSE)</f>
        <v>2</v>
      </c>
      <c r="K463" s="60" t="str">
        <f>VLOOKUP(A463,区域分布情况!A$1:S$24,18,FALSE)</f>
        <v>二圈层</v>
      </c>
      <c r="L463" s="9">
        <f t="shared" si="16"/>
        <v>308</v>
      </c>
    </row>
    <row r="464" spans="1:12" s="9" customFormat="1" ht="30" customHeight="1" x14ac:dyDescent="0.15">
      <c r="A464" s="8" t="s">
        <v>1810</v>
      </c>
      <c r="B464" s="16" t="s">
        <v>1981</v>
      </c>
      <c r="C464" s="16" t="s">
        <v>317</v>
      </c>
      <c r="D464" s="7" t="s">
        <v>614</v>
      </c>
      <c r="E464" s="59">
        <v>43028.998611111114</v>
      </c>
      <c r="F464" s="19" t="s">
        <v>552</v>
      </c>
      <c r="G464" s="17" t="s">
        <v>1982</v>
      </c>
      <c r="H464" s="50" t="s">
        <v>1983</v>
      </c>
      <c r="I464" s="28">
        <f t="shared" si="15"/>
        <v>43028</v>
      </c>
      <c r="J464" s="60">
        <f ca="1">VLOOKUP(A464,区域分布情况!A$1:R$24,17,FALSE)</f>
        <v>1</v>
      </c>
      <c r="K464" s="60" t="str">
        <f>VLOOKUP(A464,区域分布情况!A$1:S$24,18,FALSE)</f>
        <v>城区</v>
      </c>
      <c r="L464" s="9">
        <f t="shared" si="16"/>
        <v>118</v>
      </c>
    </row>
    <row r="465" spans="1:12" s="9" customFormat="1" ht="30" customHeight="1" x14ac:dyDescent="0.15">
      <c r="A465" s="8" t="s">
        <v>1877</v>
      </c>
      <c r="B465" s="16" t="s">
        <v>1968</v>
      </c>
      <c r="C465" s="16" t="s">
        <v>1969</v>
      </c>
      <c r="D465" s="7" t="s">
        <v>267</v>
      </c>
      <c r="E465" s="58">
        <v>43029.005555555559</v>
      </c>
      <c r="F465" s="19" t="s">
        <v>615</v>
      </c>
      <c r="G465" s="33" t="s">
        <v>1970</v>
      </c>
      <c r="H465" s="50" t="s">
        <v>1971</v>
      </c>
      <c r="I465" s="28">
        <f t="shared" si="15"/>
        <v>43029</v>
      </c>
      <c r="J465" s="60">
        <f ca="1">VLOOKUP(A465,区域分布情况!A$1:R$24,17,FALSE)</f>
        <v>2</v>
      </c>
      <c r="K465" s="60" t="str">
        <f>VLOOKUP(A465,区域分布情况!A$1:S$24,18,FALSE)</f>
        <v>二圈层</v>
      </c>
      <c r="L465" s="9">
        <f t="shared" si="16"/>
        <v>87</v>
      </c>
    </row>
    <row r="466" spans="1:12" s="9" customFormat="1" ht="30" customHeight="1" x14ac:dyDescent="0.15">
      <c r="A466" s="8" t="s">
        <v>1877</v>
      </c>
      <c r="B466" s="16" t="s">
        <v>1964</v>
      </c>
      <c r="C466" s="16" t="s">
        <v>1965</v>
      </c>
      <c r="D466" s="7" t="s">
        <v>267</v>
      </c>
      <c r="E466" s="18">
        <v>43029.013194444444</v>
      </c>
      <c r="F466" s="18" t="s">
        <v>615</v>
      </c>
      <c r="G466" s="33" t="s">
        <v>1966</v>
      </c>
      <c r="H466" s="50" t="s">
        <v>1967</v>
      </c>
      <c r="I466" s="28">
        <f t="shared" si="15"/>
        <v>43029</v>
      </c>
      <c r="J466" s="60">
        <f ca="1">VLOOKUP(A466,区域分布情况!A$1:R$24,17,FALSE)</f>
        <v>2</v>
      </c>
      <c r="K466" s="60" t="str">
        <f>VLOOKUP(A466,区域分布情况!A$1:S$24,18,FALSE)</f>
        <v>二圈层</v>
      </c>
      <c r="L466" s="9">
        <f t="shared" si="16"/>
        <v>113</v>
      </c>
    </row>
    <row r="467" spans="1:12" s="9" customFormat="1" ht="30" customHeight="1" x14ac:dyDescent="0.15">
      <c r="A467" s="8" t="s">
        <v>1877</v>
      </c>
      <c r="B467" s="16" t="s">
        <v>1949</v>
      </c>
      <c r="C467" s="16" t="s">
        <v>1950</v>
      </c>
      <c r="D467" s="7" t="s">
        <v>267</v>
      </c>
      <c r="E467" s="18">
        <v>43029.032638888886</v>
      </c>
      <c r="F467" s="18" t="s">
        <v>615</v>
      </c>
      <c r="G467" s="17" t="s">
        <v>1951</v>
      </c>
      <c r="H467" s="48" t="s">
        <v>1952</v>
      </c>
      <c r="I467" s="28">
        <f t="shared" si="15"/>
        <v>43029</v>
      </c>
      <c r="J467" s="60">
        <f ca="1">VLOOKUP(A467,区域分布情况!A$1:R$24,17,FALSE)</f>
        <v>2</v>
      </c>
      <c r="K467" s="60" t="str">
        <f>VLOOKUP(A467,区域分布情况!A$1:S$24,18,FALSE)</f>
        <v>二圈层</v>
      </c>
      <c r="L467" s="9">
        <f t="shared" si="16"/>
        <v>401</v>
      </c>
    </row>
    <row r="468" spans="1:12" s="9" customFormat="1" ht="30" customHeight="1" x14ac:dyDescent="0.15">
      <c r="A468" s="8" t="s">
        <v>1820</v>
      </c>
      <c r="B468" s="16" t="s">
        <v>1978</v>
      </c>
      <c r="C468" s="16" t="s">
        <v>317</v>
      </c>
      <c r="D468" s="7" t="s">
        <v>614</v>
      </c>
      <c r="E468" s="18">
        <v>43029.034722222219</v>
      </c>
      <c r="F468" s="18" t="s">
        <v>583</v>
      </c>
      <c r="G468" s="17" t="s">
        <v>1979</v>
      </c>
      <c r="H468" s="50" t="s">
        <v>1980</v>
      </c>
      <c r="I468" s="28">
        <f t="shared" si="15"/>
        <v>43029</v>
      </c>
      <c r="J468" s="60">
        <f ca="1">VLOOKUP(A468,区域分布情况!A$1:R$24,17,FALSE)</f>
        <v>2</v>
      </c>
      <c r="K468" s="60" t="str">
        <f>VLOOKUP(A468,区域分布情况!A$1:S$24,18,FALSE)</f>
        <v>城区</v>
      </c>
      <c r="L468" s="9">
        <f t="shared" si="16"/>
        <v>226</v>
      </c>
    </row>
    <row r="469" spans="1:12" s="9" customFormat="1" ht="30" customHeight="1" x14ac:dyDescent="0.15">
      <c r="A469" s="8" t="s">
        <v>1816</v>
      </c>
      <c r="B469" s="16" t="s">
        <v>1923</v>
      </c>
      <c r="C469" s="16" t="s">
        <v>1924</v>
      </c>
      <c r="D469" s="7" t="s">
        <v>267</v>
      </c>
      <c r="E469" s="18">
        <v>43029.056944444441</v>
      </c>
      <c r="F469" s="18" t="s">
        <v>552</v>
      </c>
      <c r="G469" s="33" t="s">
        <v>1925</v>
      </c>
      <c r="H469" s="50" t="s">
        <v>1926</v>
      </c>
      <c r="I469" s="28">
        <f t="shared" si="15"/>
        <v>43029</v>
      </c>
      <c r="J469" s="60">
        <f ca="1">VLOOKUP(A469,区域分布情况!A$1:R$24,17,FALSE)</f>
        <v>2</v>
      </c>
      <c r="K469" s="60" t="str">
        <f>VLOOKUP(A469,区域分布情况!A$1:S$24,18,FALSE)</f>
        <v>城区</v>
      </c>
      <c r="L469" s="9">
        <f t="shared" si="16"/>
        <v>150</v>
      </c>
    </row>
    <row r="470" spans="1:12" s="9" customFormat="1" ht="30" customHeight="1" x14ac:dyDescent="0.15">
      <c r="A470" s="8" t="s">
        <v>1842</v>
      </c>
      <c r="B470" s="16" t="s">
        <v>1930</v>
      </c>
      <c r="C470" s="16" t="s">
        <v>1931</v>
      </c>
      <c r="D470" s="7" t="s">
        <v>267</v>
      </c>
      <c r="E470" s="18">
        <v>43029.173611111109</v>
      </c>
      <c r="F470" s="18" t="s">
        <v>552</v>
      </c>
      <c r="G470" s="33" t="s">
        <v>1932</v>
      </c>
      <c r="H470" s="50" t="s">
        <v>1933</v>
      </c>
      <c r="I470" s="28">
        <f t="shared" si="15"/>
        <v>43029</v>
      </c>
      <c r="J470" s="60">
        <f ca="1">VLOOKUP(A470,区域分布情况!A$1:R$24,17,FALSE)</f>
        <v>0</v>
      </c>
      <c r="K470" s="60" t="str">
        <f>VLOOKUP(A470,区域分布情况!A$1:S$24,18,FALSE)</f>
        <v>城区</v>
      </c>
      <c r="L470" s="9">
        <f t="shared" si="16"/>
        <v>113</v>
      </c>
    </row>
    <row r="471" spans="1:12" s="9" customFormat="1" ht="30" customHeight="1" x14ac:dyDescent="0.15">
      <c r="A471" s="8" t="s">
        <v>1847</v>
      </c>
      <c r="B471" s="16" t="s">
        <v>1972</v>
      </c>
      <c r="C471" s="16" t="s">
        <v>317</v>
      </c>
      <c r="D471" s="7" t="s">
        <v>614</v>
      </c>
      <c r="E471" s="58">
        <v>43029.40347222222</v>
      </c>
      <c r="F471" s="19" t="s">
        <v>552</v>
      </c>
      <c r="G471" s="33" t="s">
        <v>1973</v>
      </c>
      <c r="H471" s="48" t="s">
        <v>1974</v>
      </c>
      <c r="I471" s="28">
        <f t="shared" si="15"/>
        <v>43029</v>
      </c>
      <c r="J471" s="60">
        <f ca="1">VLOOKUP(A471,区域分布情况!A$1:R$24,17,FALSE)</f>
        <v>0</v>
      </c>
      <c r="K471" s="60" t="str">
        <f>VLOOKUP(A471,区域分布情况!A$1:S$24,18,FALSE)</f>
        <v>二圈层</v>
      </c>
      <c r="L471" s="9">
        <f t="shared" si="16"/>
        <v>166</v>
      </c>
    </row>
    <row r="472" spans="1:12" s="9" customFormat="1" ht="30" customHeight="1" x14ac:dyDescent="0.15">
      <c r="A472" s="8" t="s">
        <v>1810</v>
      </c>
      <c r="B472" s="16" t="s">
        <v>1919</v>
      </c>
      <c r="C472" s="16" t="s">
        <v>1920</v>
      </c>
      <c r="D472" s="7" t="s">
        <v>267</v>
      </c>
      <c r="E472" s="18">
        <v>43029.606944444444</v>
      </c>
      <c r="F472" s="18" t="s">
        <v>818</v>
      </c>
      <c r="G472" s="17" t="s">
        <v>1921</v>
      </c>
      <c r="H472" s="50" t="s">
        <v>1922</v>
      </c>
      <c r="I472" s="28">
        <f t="shared" si="15"/>
        <v>43029</v>
      </c>
      <c r="J472" s="60">
        <f ca="1">VLOOKUP(A472,区域分布情况!A$1:R$24,17,FALSE)</f>
        <v>1</v>
      </c>
      <c r="K472" s="60" t="str">
        <f>VLOOKUP(A472,区域分布情况!A$1:S$24,18,FALSE)</f>
        <v>城区</v>
      </c>
      <c r="L472" s="9">
        <f t="shared" si="16"/>
        <v>75</v>
      </c>
    </row>
    <row r="473" spans="1:12" s="9" customFormat="1" ht="30" customHeight="1" x14ac:dyDescent="0.15">
      <c r="A473" s="8" t="s">
        <v>1877</v>
      </c>
      <c r="B473" s="16" t="s">
        <v>1953</v>
      </c>
      <c r="C473" s="16" t="s">
        <v>541</v>
      </c>
      <c r="D473" s="7" t="s">
        <v>267</v>
      </c>
      <c r="E473" s="18">
        <v>43029.665972222225</v>
      </c>
      <c r="F473" s="18" t="s">
        <v>615</v>
      </c>
      <c r="G473" s="33" t="s">
        <v>1954</v>
      </c>
      <c r="H473" s="50" t="s">
        <v>1955</v>
      </c>
      <c r="I473" s="28">
        <f t="shared" si="15"/>
        <v>43029</v>
      </c>
      <c r="J473" s="60">
        <f ca="1">VLOOKUP(A473,区域分布情况!A$1:R$24,17,FALSE)</f>
        <v>2</v>
      </c>
      <c r="K473" s="60" t="str">
        <f>VLOOKUP(A473,区域分布情况!A$1:S$24,18,FALSE)</f>
        <v>二圈层</v>
      </c>
      <c r="L473" s="9">
        <f t="shared" si="16"/>
        <v>167</v>
      </c>
    </row>
    <row r="474" spans="1:12" s="9" customFormat="1" ht="30" customHeight="1" x14ac:dyDescent="0.15">
      <c r="A474" s="8" t="s">
        <v>1810</v>
      </c>
      <c r="B474" s="16" t="s">
        <v>1927</v>
      </c>
      <c r="C474" s="16" t="s">
        <v>727</v>
      </c>
      <c r="D474" s="7" t="s">
        <v>267</v>
      </c>
      <c r="E474" s="18">
        <v>43030.086111111108</v>
      </c>
      <c r="F474" s="18" t="s">
        <v>552</v>
      </c>
      <c r="G474" s="17" t="s">
        <v>1928</v>
      </c>
      <c r="H474" s="48" t="s">
        <v>1929</v>
      </c>
      <c r="I474" s="28">
        <f t="shared" si="15"/>
        <v>43030</v>
      </c>
      <c r="J474" s="60">
        <f ca="1">VLOOKUP(A474,区域分布情况!A$1:R$24,17,FALSE)</f>
        <v>1</v>
      </c>
      <c r="K474" s="60" t="str">
        <f>VLOOKUP(A474,区域分布情况!A$1:S$24,18,FALSE)</f>
        <v>城区</v>
      </c>
      <c r="L474" s="9">
        <f t="shared" si="16"/>
        <v>96</v>
      </c>
    </row>
    <row r="475" spans="1:12" s="9" customFormat="1" ht="30" customHeight="1" x14ac:dyDescent="0.15">
      <c r="A475" s="8" t="s">
        <v>1810</v>
      </c>
      <c r="B475" s="16" t="s">
        <v>1934</v>
      </c>
      <c r="C475" s="16" t="s">
        <v>1935</v>
      </c>
      <c r="D475" s="7" t="s">
        <v>267</v>
      </c>
      <c r="E475" s="18">
        <v>43030.768055555556</v>
      </c>
      <c r="F475" s="18" t="s">
        <v>570</v>
      </c>
      <c r="G475" s="17" t="s">
        <v>1936</v>
      </c>
      <c r="H475" s="48" t="s">
        <v>1937</v>
      </c>
      <c r="I475" s="28">
        <f t="shared" si="15"/>
        <v>43030</v>
      </c>
      <c r="J475" s="60">
        <f ca="1">VLOOKUP(A475,区域分布情况!A$1:R$24,17,FALSE)</f>
        <v>1</v>
      </c>
      <c r="K475" s="60" t="str">
        <f>VLOOKUP(A475,区域分布情况!A$1:S$24,18,FALSE)</f>
        <v>城区</v>
      </c>
      <c r="L475" s="9">
        <f t="shared" si="16"/>
        <v>423</v>
      </c>
    </row>
    <row r="476" spans="1:12" s="9" customFormat="1" ht="30" customHeight="1" x14ac:dyDescent="0.15">
      <c r="A476" s="8" t="s">
        <v>1847</v>
      </c>
      <c r="B476" s="16" t="s">
        <v>1938</v>
      </c>
      <c r="C476" s="16" t="s">
        <v>1939</v>
      </c>
      <c r="D476" s="7" t="s">
        <v>267</v>
      </c>
      <c r="E476" s="18">
        <v>43031.375</v>
      </c>
      <c r="F476" s="18" t="s">
        <v>615</v>
      </c>
      <c r="G476" s="17" t="s">
        <v>1940</v>
      </c>
      <c r="H476" s="48" t="s">
        <v>1941</v>
      </c>
      <c r="I476" s="28">
        <f t="shared" si="15"/>
        <v>43031</v>
      </c>
      <c r="J476" s="60">
        <f ca="1">VLOOKUP(A476,区域分布情况!A$1:R$24,17,FALSE)</f>
        <v>0</v>
      </c>
      <c r="K476" s="60" t="str">
        <f>VLOOKUP(A476,区域分布情况!A$1:S$24,18,FALSE)</f>
        <v>二圈层</v>
      </c>
      <c r="L476" s="9">
        <f t="shared" si="16"/>
        <v>68</v>
      </c>
    </row>
    <row r="477" spans="1:12" s="9" customFormat="1" ht="30" customHeight="1" x14ac:dyDescent="0.15">
      <c r="A477" s="8" t="s">
        <v>1820</v>
      </c>
      <c r="B477" s="16" t="s">
        <v>1987</v>
      </c>
      <c r="C477" s="16" t="s">
        <v>1988</v>
      </c>
      <c r="D477" s="7" t="s">
        <v>267</v>
      </c>
      <c r="E477" s="18">
        <v>43032.090277777781</v>
      </c>
      <c r="F477" s="18" t="s">
        <v>552</v>
      </c>
      <c r="G477" s="17" t="s">
        <v>1989</v>
      </c>
      <c r="H477" s="50" t="s">
        <v>1990</v>
      </c>
      <c r="I477" s="28">
        <f t="shared" si="15"/>
        <v>43032</v>
      </c>
      <c r="J477" s="60">
        <f ca="1">VLOOKUP(A477,区域分布情况!A$1:R$24,17,FALSE)</f>
        <v>2</v>
      </c>
      <c r="K477" s="60" t="str">
        <f>VLOOKUP(A477,区域分布情况!A$1:S$24,18,FALSE)</f>
        <v>城区</v>
      </c>
      <c r="L477" s="9">
        <f t="shared" si="16"/>
        <v>52</v>
      </c>
    </row>
    <row r="478" spans="1:12" s="9" customFormat="1" ht="30" customHeight="1" x14ac:dyDescent="0.15">
      <c r="A478" s="8" t="s">
        <v>1820</v>
      </c>
      <c r="B478" s="16" t="s">
        <v>1991</v>
      </c>
      <c r="C478" s="16" t="s">
        <v>1992</v>
      </c>
      <c r="D478" s="7" t="s">
        <v>267</v>
      </c>
      <c r="E478" s="18">
        <v>43033.544444444444</v>
      </c>
      <c r="F478" s="18" t="s">
        <v>552</v>
      </c>
      <c r="G478" s="33" t="s">
        <v>1993</v>
      </c>
      <c r="H478" s="50" t="s">
        <v>1994</v>
      </c>
      <c r="I478" s="28">
        <f t="shared" si="15"/>
        <v>43033</v>
      </c>
      <c r="J478" s="60">
        <f ca="1">VLOOKUP(A478,区域分布情况!A$1:R$24,17,FALSE)</f>
        <v>2</v>
      </c>
      <c r="K478" s="60" t="str">
        <f>VLOOKUP(A478,区域分布情况!A$1:S$24,18,FALSE)</f>
        <v>城区</v>
      </c>
      <c r="L478" s="9">
        <f t="shared" si="16"/>
        <v>132</v>
      </c>
    </row>
    <row r="479" spans="1:12" s="9" customFormat="1" ht="30" customHeight="1" x14ac:dyDescent="0.15">
      <c r="A479" s="8" t="s">
        <v>1795</v>
      </c>
      <c r="B479" s="16" t="s">
        <v>2016</v>
      </c>
      <c r="C479" s="16" t="s">
        <v>2017</v>
      </c>
      <c r="D479" s="7" t="s">
        <v>2018</v>
      </c>
      <c r="E479" s="18">
        <v>43033.854861111111</v>
      </c>
      <c r="F479" s="18" t="s">
        <v>552</v>
      </c>
      <c r="G479" s="17" t="s">
        <v>2019</v>
      </c>
      <c r="H479" s="48" t="s">
        <v>2020</v>
      </c>
      <c r="I479" s="28">
        <f t="shared" si="15"/>
        <v>43033</v>
      </c>
      <c r="J479" s="60">
        <f ca="1">VLOOKUP(A479,区域分布情况!A$1:R$24,17,FALSE)</f>
        <v>0</v>
      </c>
      <c r="K479" s="60" t="str">
        <f>VLOOKUP(A479,区域分布情况!A$1:S$24,18,FALSE)</f>
        <v>二圈层</v>
      </c>
      <c r="L479" s="9">
        <f t="shared" si="16"/>
        <v>191</v>
      </c>
    </row>
    <row r="480" spans="1:12" s="9" customFormat="1" ht="30" customHeight="1" x14ac:dyDescent="0.15">
      <c r="A480" s="8" t="s">
        <v>1799</v>
      </c>
      <c r="B480" s="16" t="s">
        <v>2011</v>
      </c>
      <c r="C480" s="16" t="s">
        <v>2012</v>
      </c>
      <c r="D480" s="7" t="s">
        <v>2013</v>
      </c>
      <c r="E480" s="18">
        <v>43033.981944444444</v>
      </c>
      <c r="F480" s="18" t="s">
        <v>552</v>
      </c>
      <c r="G480" s="17" t="s">
        <v>2014</v>
      </c>
      <c r="H480" s="48" t="s">
        <v>2015</v>
      </c>
      <c r="I480" s="28">
        <f t="shared" si="15"/>
        <v>43033</v>
      </c>
      <c r="J480" s="60">
        <f ca="1">VLOOKUP(A480,区域分布情况!A$1:R$24,17,FALSE)</f>
        <v>1</v>
      </c>
      <c r="K480" s="60" t="str">
        <f>VLOOKUP(A480,区域分布情况!A$1:S$24,18,FALSE)</f>
        <v>城区</v>
      </c>
      <c r="L480" s="9">
        <f t="shared" si="16"/>
        <v>93</v>
      </c>
    </row>
    <row r="481" spans="1:12" s="9" customFormat="1" ht="30" customHeight="1" x14ac:dyDescent="0.15">
      <c r="A481" s="8" t="s">
        <v>1810</v>
      </c>
      <c r="B481" s="16" t="s">
        <v>1999</v>
      </c>
      <c r="C481" s="16" t="s">
        <v>2000</v>
      </c>
      <c r="D481" s="7" t="s">
        <v>267</v>
      </c>
      <c r="E481" s="18">
        <v>43033.999305555553</v>
      </c>
      <c r="F481" s="18" t="s">
        <v>552</v>
      </c>
      <c r="G481" s="33" t="s">
        <v>2001</v>
      </c>
      <c r="H481" s="50" t="s">
        <v>2002</v>
      </c>
      <c r="I481" s="28">
        <f t="shared" si="15"/>
        <v>43033</v>
      </c>
      <c r="J481" s="60">
        <f ca="1">VLOOKUP(A481,区域分布情况!A$1:R$24,17,FALSE)</f>
        <v>1</v>
      </c>
      <c r="K481" s="60" t="str">
        <f>VLOOKUP(A481,区域分布情况!A$1:S$24,18,FALSE)</f>
        <v>城区</v>
      </c>
      <c r="L481" s="9">
        <f t="shared" si="16"/>
        <v>107</v>
      </c>
    </row>
    <row r="482" spans="1:12" s="9" customFormat="1" ht="30" customHeight="1" x14ac:dyDescent="0.15">
      <c r="A482" s="8" t="s">
        <v>253</v>
      </c>
      <c r="B482" s="16" t="s">
        <v>2007</v>
      </c>
      <c r="C482" s="16" t="s">
        <v>2008</v>
      </c>
      <c r="D482" s="7" t="s">
        <v>267</v>
      </c>
      <c r="E482" s="18">
        <v>43034.002083333333</v>
      </c>
      <c r="F482" s="18" t="s">
        <v>552</v>
      </c>
      <c r="G482" s="33" t="s">
        <v>2009</v>
      </c>
      <c r="H482" s="50" t="s">
        <v>2010</v>
      </c>
      <c r="I482" s="28">
        <f t="shared" si="15"/>
        <v>43034</v>
      </c>
      <c r="J482" s="60">
        <f ca="1">VLOOKUP(A482,区域分布情况!A$1:R$24,17,FALSE)</f>
        <v>0</v>
      </c>
      <c r="K482" s="60" t="str">
        <f>VLOOKUP(A482,区域分布情况!A$1:S$24,18,FALSE)</f>
        <v>三圈层</v>
      </c>
      <c r="L482" s="9">
        <f t="shared" si="16"/>
        <v>49</v>
      </c>
    </row>
    <row r="483" spans="1:12" s="9" customFormat="1" ht="30" customHeight="1" x14ac:dyDescent="0.15">
      <c r="A483" s="8" t="s">
        <v>1799</v>
      </c>
      <c r="B483" s="16" t="s">
        <v>2003</v>
      </c>
      <c r="C483" s="16" t="s">
        <v>2004</v>
      </c>
      <c r="D483" s="7" t="s">
        <v>267</v>
      </c>
      <c r="E483" s="18">
        <v>43034.070833333331</v>
      </c>
      <c r="F483" s="18" t="s">
        <v>552</v>
      </c>
      <c r="G483" s="17" t="s">
        <v>2005</v>
      </c>
      <c r="H483" s="48" t="s">
        <v>2006</v>
      </c>
      <c r="I483" s="28">
        <f t="shared" si="15"/>
        <v>43034</v>
      </c>
      <c r="J483" s="60">
        <f ca="1">VLOOKUP(A483,区域分布情况!A$1:R$24,17,FALSE)</f>
        <v>1</v>
      </c>
      <c r="K483" s="60" t="str">
        <f>VLOOKUP(A483,区域分布情况!A$1:S$24,18,FALSE)</f>
        <v>城区</v>
      </c>
      <c r="L483" s="9">
        <f t="shared" si="16"/>
        <v>110</v>
      </c>
    </row>
    <row r="484" spans="1:12" s="9" customFormat="1" ht="30" customHeight="1" x14ac:dyDescent="0.15">
      <c r="A484" s="8" t="s">
        <v>1799</v>
      </c>
      <c r="B484" s="16" t="s">
        <v>1995</v>
      </c>
      <c r="C484" s="16" t="s">
        <v>1996</v>
      </c>
      <c r="D484" s="7" t="s">
        <v>267</v>
      </c>
      <c r="E484" s="18">
        <v>43034.195138888892</v>
      </c>
      <c r="F484" s="18" t="s">
        <v>552</v>
      </c>
      <c r="G484" s="17" t="s">
        <v>1997</v>
      </c>
      <c r="H484" s="50" t="s">
        <v>1998</v>
      </c>
      <c r="I484" s="28">
        <f t="shared" si="15"/>
        <v>43034</v>
      </c>
      <c r="J484" s="60">
        <f ca="1">VLOOKUP(A484,区域分布情况!A$1:R$24,17,FALSE)</f>
        <v>1</v>
      </c>
      <c r="K484" s="60" t="str">
        <f>VLOOKUP(A484,区域分布情况!A$1:S$24,18,FALSE)</f>
        <v>城区</v>
      </c>
      <c r="L484" s="9">
        <f t="shared" si="16"/>
        <v>132</v>
      </c>
    </row>
    <row r="485" spans="1:12" s="9" customFormat="1" ht="30" customHeight="1" x14ac:dyDescent="0.15">
      <c r="A485" s="8" t="s">
        <v>253</v>
      </c>
      <c r="B485" s="16" t="s">
        <v>2043</v>
      </c>
      <c r="C485" s="16" t="s">
        <v>2044</v>
      </c>
      <c r="D485" s="7" t="s">
        <v>2045</v>
      </c>
      <c r="E485" s="18">
        <v>43034.404166666667</v>
      </c>
      <c r="F485" s="18" t="s">
        <v>552</v>
      </c>
      <c r="G485" s="33" t="s">
        <v>2046</v>
      </c>
      <c r="H485" s="50" t="s">
        <v>2047</v>
      </c>
      <c r="I485" s="28">
        <f t="shared" si="15"/>
        <v>43034</v>
      </c>
      <c r="J485" s="60">
        <f ca="1">VLOOKUP(A485,区域分布情况!A$1:R$24,17,FALSE)</f>
        <v>0</v>
      </c>
      <c r="K485" s="60" t="str">
        <f>VLOOKUP(A485,区域分布情况!A$1:S$24,18,FALSE)</f>
        <v>三圈层</v>
      </c>
      <c r="L485" s="9">
        <f t="shared" si="16"/>
        <v>694</v>
      </c>
    </row>
    <row r="486" spans="1:12" s="9" customFormat="1" ht="30" customHeight="1" x14ac:dyDescent="0.15">
      <c r="A486" s="8" t="s">
        <v>255</v>
      </c>
      <c r="B486" s="16" t="s">
        <v>2021</v>
      </c>
      <c r="C486" s="16" t="s">
        <v>2022</v>
      </c>
      <c r="D486" s="7" t="s">
        <v>2023</v>
      </c>
      <c r="E486" s="18">
        <v>43034.532638888886</v>
      </c>
      <c r="F486" s="18" t="s">
        <v>600</v>
      </c>
      <c r="G486" s="17" t="s">
        <v>2024</v>
      </c>
      <c r="H486" s="48" t="s">
        <v>2025</v>
      </c>
      <c r="I486" s="28">
        <f t="shared" si="15"/>
        <v>43034</v>
      </c>
      <c r="J486" s="60">
        <f ca="1">VLOOKUP(A486,区域分布情况!A$1:R$24,17,FALSE)</f>
        <v>0</v>
      </c>
      <c r="K486" s="60" t="str">
        <f>VLOOKUP(A486,区域分布情况!A$1:S$24,18,FALSE)</f>
        <v>三圈层</v>
      </c>
      <c r="L486" s="9">
        <f t="shared" si="16"/>
        <v>411</v>
      </c>
    </row>
    <row r="487" spans="1:12" s="9" customFormat="1" ht="30" customHeight="1" x14ac:dyDescent="0.15">
      <c r="A487" s="8" t="s">
        <v>1799</v>
      </c>
      <c r="B487" s="16" t="s">
        <v>2063</v>
      </c>
      <c r="C487" s="16" t="s">
        <v>2064</v>
      </c>
      <c r="D487" s="7" t="s">
        <v>2023</v>
      </c>
      <c r="E487" s="18">
        <v>43034.670138888891</v>
      </c>
      <c r="F487" s="18" t="s">
        <v>552</v>
      </c>
      <c r="G487" s="17" t="s">
        <v>2065</v>
      </c>
      <c r="H487" s="48" t="s">
        <v>2066</v>
      </c>
      <c r="I487" s="28">
        <f t="shared" si="15"/>
        <v>43034</v>
      </c>
      <c r="J487" s="60">
        <f ca="1">VLOOKUP(A487,区域分布情况!A$1:R$24,17,FALSE)</f>
        <v>1</v>
      </c>
      <c r="K487" s="60" t="str">
        <f>VLOOKUP(A487,区域分布情况!A$1:S$24,18,FALSE)</f>
        <v>城区</v>
      </c>
      <c r="L487" s="9">
        <f t="shared" si="16"/>
        <v>153</v>
      </c>
    </row>
    <row r="488" spans="1:12" s="9" customFormat="1" ht="30" customHeight="1" x14ac:dyDescent="0.15">
      <c r="A488" s="8" t="s">
        <v>253</v>
      </c>
      <c r="B488" s="16" t="s">
        <v>2039</v>
      </c>
      <c r="C488" s="16" t="s">
        <v>2040</v>
      </c>
      <c r="D488" s="7" t="s">
        <v>2032</v>
      </c>
      <c r="E488" s="18">
        <v>43034.88958333333</v>
      </c>
      <c r="F488" s="18" t="s">
        <v>818</v>
      </c>
      <c r="G488" s="33" t="s">
        <v>2041</v>
      </c>
      <c r="H488" s="50" t="s">
        <v>2042</v>
      </c>
      <c r="I488" s="28">
        <f t="shared" si="15"/>
        <v>43034</v>
      </c>
      <c r="J488" s="60">
        <f ca="1">VLOOKUP(A488,区域分布情况!A$1:R$24,17,FALSE)</f>
        <v>0</v>
      </c>
      <c r="K488" s="60" t="str">
        <f>VLOOKUP(A488,区域分布情况!A$1:S$24,18,FALSE)</f>
        <v>三圈层</v>
      </c>
      <c r="L488" s="9">
        <f t="shared" si="16"/>
        <v>98</v>
      </c>
    </row>
    <row r="489" spans="1:12" s="9" customFormat="1" ht="30" customHeight="1" x14ac:dyDescent="0.15">
      <c r="A489" s="8" t="s">
        <v>1820</v>
      </c>
      <c r="B489" s="16" t="s">
        <v>2035</v>
      </c>
      <c r="C489" s="16" t="s">
        <v>2036</v>
      </c>
      <c r="D489" s="7" t="s">
        <v>2023</v>
      </c>
      <c r="E489" s="18">
        <v>43034.94027777778</v>
      </c>
      <c r="F489" s="18" t="s">
        <v>552</v>
      </c>
      <c r="G489" s="33" t="s">
        <v>2037</v>
      </c>
      <c r="H489" s="50" t="s">
        <v>2038</v>
      </c>
      <c r="I489" s="28">
        <f t="shared" si="15"/>
        <v>43034</v>
      </c>
      <c r="J489" s="60">
        <f ca="1">VLOOKUP(A489,区域分布情况!A$1:R$24,17,FALSE)</f>
        <v>2</v>
      </c>
      <c r="K489" s="60" t="str">
        <f>VLOOKUP(A489,区域分布情况!A$1:S$24,18,FALSE)</f>
        <v>城区</v>
      </c>
      <c r="L489" s="9">
        <f t="shared" si="16"/>
        <v>332</v>
      </c>
    </row>
    <row r="490" spans="1:12" s="9" customFormat="1" ht="30" customHeight="1" x14ac:dyDescent="0.15">
      <c r="A490" s="8" t="s">
        <v>1867</v>
      </c>
      <c r="B490" s="16" t="s">
        <v>2052</v>
      </c>
      <c r="C490" s="16" t="s">
        <v>2053</v>
      </c>
      <c r="D490" s="7" t="s">
        <v>2023</v>
      </c>
      <c r="E490" s="18">
        <v>43034.974305555559</v>
      </c>
      <c r="F490" s="18" t="s">
        <v>616</v>
      </c>
      <c r="G490" s="17" t="s">
        <v>2054</v>
      </c>
      <c r="H490" s="48" t="s">
        <v>2055</v>
      </c>
      <c r="I490" s="28">
        <f t="shared" si="15"/>
        <v>43034</v>
      </c>
      <c r="J490" s="60">
        <f ca="1">VLOOKUP(A490,区域分布情况!A$1:R$24,17,FALSE)</f>
        <v>3</v>
      </c>
      <c r="K490" s="60" t="str">
        <f>VLOOKUP(A490,区域分布情况!A$1:S$24,18,FALSE)</f>
        <v>二圈层</v>
      </c>
      <c r="L490" s="9">
        <f t="shared" si="16"/>
        <v>123</v>
      </c>
    </row>
    <row r="491" spans="1:12" s="9" customFormat="1" ht="30" customHeight="1" x14ac:dyDescent="0.15">
      <c r="A491" s="8" t="s">
        <v>1820</v>
      </c>
      <c r="B491" s="16" t="s">
        <v>2030</v>
      </c>
      <c r="C491" s="16" t="s">
        <v>2031</v>
      </c>
      <c r="D491" s="7" t="s">
        <v>2032</v>
      </c>
      <c r="E491" s="18">
        <v>43035.207638888889</v>
      </c>
      <c r="F491" s="18" t="s">
        <v>552</v>
      </c>
      <c r="G491" s="33" t="s">
        <v>2033</v>
      </c>
      <c r="H491" s="50" t="s">
        <v>2034</v>
      </c>
      <c r="I491" s="28">
        <f t="shared" si="15"/>
        <v>43035</v>
      </c>
      <c r="J491" s="60">
        <f ca="1">VLOOKUP(A491,区域分布情况!A$1:R$24,17,FALSE)</f>
        <v>2</v>
      </c>
      <c r="K491" s="60" t="str">
        <f>VLOOKUP(A491,区域分布情况!A$1:S$24,18,FALSE)</f>
        <v>城区</v>
      </c>
      <c r="L491" s="9">
        <f t="shared" si="16"/>
        <v>320</v>
      </c>
    </row>
    <row r="492" spans="1:12" s="9" customFormat="1" ht="30" customHeight="1" x14ac:dyDescent="0.15">
      <c r="A492" s="8" t="s">
        <v>1837</v>
      </c>
      <c r="B492" s="16" t="s">
        <v>2056</v>
      </c>
      <c r="C492" s="16" t="s">
        <v>2044</v>
      </c>
      <c r="D492" s="7" t="s">
        <v>2045</v>
      </c>
      <c r="E492" s="18">
        <v>43035.341666666667</v>
      </c>
      <c r="F492" s="18" t="s">
        <v>616</v>
      </c>
      <c r="G492" s="17" t="s">
        <v>2057</v>
      </c>
      <c r="H492" s="48" t="s">
        <v>2058</v>
      </c>
      <c r="I492" s="28">
        <f t="shared" si="15"/>
        <v>43035</v>
      </c>
      <c r="J492" s="60">
        <f ca="1">VLOOKUP(A492,区域分布情况!A$1:R$24,17,FALSE)</f>
        <v>0</v>
      </c>
      <c r="K492" s="60" t="str">
        <f>VLOOKUP(A492,区域分布情况!A$1:S$24,18,FALSE)</f>
        <v>二圈层</v>
      </c>
      <c r="L492" s="9">
        <f t="shared" si="16"/>
        <v>265</v>
      </c>
    </row>
    <row r="493" spans="1:12" s="9" customFormat="1" ht="30" customHeight="1" x14ac:dyDescent="0.15">
      <c r="A493" s="8" t="s">
        <v>77</v>
      </c>
      <c r="B493" s="16" t="s">
        <v>2059</v>
      </c>
      <c r="C493" s="16" t="s">
        <v>2060</v>
      </c>
      <c r="D493" s="7" t="s">
        <v>2023</v>
      </c>
      <c r="E493" s="18">
        <v>43035.383333333331</v>
      </c>
      <c r="F493" s="18" t="s">
        <v>552</v>
      </c>
      <c r="G493" s="17" t="s">
        <v>2061</v>
      </c>
      <c r="H493" s="48" t="s">
        <v>2062</v>
      </c>
      <c r="I493" s="28">
        <f t="shared" si="15"/>
        <v>43035</v>
      </c>
      <c r="J493" s="60">
        <f ca="1">VLOOKUP(A493,区域分布情况!A$1:R$24,17,FALSE)</f>
        <v>0</v>
      </c>
      <c r="K493" s="60" t="str">
        <f>VLOOKUP(A493,区域分布情况!A$1:S$24,18,FALSE)</f>
        <v>三圈层</v>
      </c>
      <c r="L493" s="9">
        <f t="shared" si="16"/>
        <v>148</v>
      </c>
    </row>
    <row r="494" spans="1:12" s="9" customFormat="1" ht="30" customHeight="1" x14ac:dyDescent="0.15">
      <c r="A494" s="8" t="s">
        <v>255</v>
      </c>
      <c r="B494" s="16" t="s">
        <v>2026</v>
      </c>
      <c r="C494" s="16" t="s">
        <v>2027</v>
      </c>
      <c r="D494" s="7" t="s">
        <v>2023</v>
      </c>
      <c r="E494" s="18">
        <v>43035.396527777775</v>
      </c>
      <c r="F494" s="18" t="s">
        <v>616</v>
      </c>
      <c r="G494" s="17" t="s">
        <v>2028</v>
      </c>
      <c r="H494" s="48" t="s">
        <v>2029</v>
      </c>
      <c r="I494" s="28">
        <f t="shared" si="15"/>
        <v>43035</v>
      </c>
      <c r="J494" s="60">
        <f ca="1">VLOOKUP(A494,区域分布情况!A$1:R$24,17,FALSE)</f>
        <v>0</v>
      </c>
      <c r="K494" s="60" t="str">
        <f>VLOOKUP(A494,区域分布情况!A$1:S$24,18,FALSE)</f>
        <v>三圈层</v>
      </c>
      <c r="L494" s="9">
        <f t="shared" si="16"/>
        <v>76</v>
      </c>
    </row>
    <row r="495" spans="1:12" s="9" customFormat="1" ht="30" customHeight="1" x14ac:dyDescent="0.15">
      <c r="A495" s="8" t="s">
        <v>7</v>
      </c>
      <c r="B495" s="16" t="s">
        <v>2067</v>
      </c>
      <c r="C495" s="16" t="s">
        <v>2068</v>
      </c>
      <c r="D495" s="16" t="s">
        <v>2100</v>
      </c>
      <c r="E495" s="18">
        <v>43035.457638888889</v>
      </c>
      <c r="F495" s="18" t="s">
        <v>613</v>
      </c>
      <c r="G495" s="17" t="s">
        <v>2069</v>
      </c>
      <c r="H495" s="48" t="s">
        <v>2070</v>
      </c>
      <c r="I495" s="28">
        <f t="shared" si="15"/>
        <v>43035</v>
      </c>
      <c r="J495" s="60">
        <f ca="1">VLOOKUP(A495,区域分布情况!A$1:R$24,17,FALSE)</f>
        <v>0</v>
      </c>
      <c r="K495" s="60">
        <f>VLOOKUP(A495,区域分布情况!A$1:S$24,18,FALSE)</f>
        <v>0</v>
      </c>
      <c r="L495" s="9">
        <f t="shared" si="16"/>
        <v>285</v>
      </c>
    </row>
    <row r="496" spans="1:12" s="9" customFormat="1" ht="30" customHeight="1" x14ac:dyDescent="0.15">
      <c r="A496" s="8" t="s">
        <v>1877</v>
      </c>
      <c r="B496" s="16" t="s">
        <v>2048</v>
      </c>
      <c r="C496" s="16" t="s">
        <v>2049</v>
      </c>
      <c r="D496" s="7" t="s">
        <v>2023</v>
      </c>
      <c r="E496" s="18">
        <v>43035.466666666667</v>
      </c>
      <c r="F496" s="18" t="s">
        <v>797</v>
      </c>
      <c r="G496" s="33" t="s">
        <v>2050</v>
      </c>
      <c r="H496" s="50" t="s">
        <v>2051</v>
      </c>
      <c r="I496" s="28">
        <f t="shared" si="15"/>
        <v>43035</v>
      </c>
      <c r="J496" s="60">
        <f ca="1">VLOOKUP(A496,区域分布情况!A$1:R$24,17,FALSE)</f>
        <v>2</v>
      </c>
      <c r="K496" s="60" t="str">
        <f>VLOOKUP(A496,区域分布情况!A$1:S$24,18,FALSE)</f>
        <v>二圈层</v>
      </c>
      <c r="L496" s="9">
        <f t="shared" si="16"/>
        <v>386</v>
      </c>
    </row>
    <row r="497" spans="1:12" s="9" customFormat="1" ht="30" customHeight="1" x14ac:dyDescent="0.15">
      <c r="A497" s="8" t="s">
        <v>1867</v>
      </c>
      <c r="B497" s="16" t="s">
        <v>2089</v>
      </c>
      <c r="C497" s="16" t="s">
        <v>2090</v>
      </c>
      <c r="D497" s="7" t="s">
        <v>2086</v>
      </c>
      <c r="E497" s="18">
        <v>43035.982638888891</v>
      </c>
      <c r="F497" s="18" t="s">
        <v>552</v>
      </c>
      <c r="G497" s="33" t="s">
        <v>2091</v>
      </c>
      <c r="H497" s="50" t="s">
        <v>2092</v>
      </c>
      <c r="I497" s="28">
        <f t="shared" si="15"/>
        <v>43035</v>
      </c>
      <c r="J497" s="60">
        <f ca="1">VLOOKUP(A497,区域分布情况!A$1:R$24,17,FALSE)</f>
        <v>3</v>
      </c>
      <c r="K497" s="60" t="str">
        <f>VLOOKUP(A497,区域分布情况!A$1:S$24,18,FALSE)</f>
        <v>二圈层</v>
      </c>
      <c r="L497" s="9">
        <f t="shared" si="16"/>
        <v>145</v>
      </c>
    </row>
    <row r="498" spans="1:12" s="9" customFormat="1" ht="30" customHeight="1" x14ac:dyDescent="0.15">
      <c r="A498" s="8" t="s">
        <v>1816</v>
      </c>
      <c r="B498" s="16" t="s">
        <v>2084</v>
      </c>
      <c r="C498" s="16" t="s">
        <v>2085</v>
      </c>
      <c r="D498" s="7" t="s">
        <v>2086</v>
      </c>
      <c r="E498" s="18">
        <v>43036.1</v>
      </c>
      <c r="F498" s="18" t="s">
        <v>552</v>
      </c>
      <c r="G498" s="33" t="s">
        <v>2087</v>
      </c>
      <c r="H498" s="50" t="s">
        <v>2088</v>
      </c>
      <c r="I498" s="28">
        <f t="shared" si="15"/>
        <v>43036</v>
      </c>
      <c r="J498" s="60">
        <f ca="1">VLOOKUP(A498,区域分布情况!A$1:R$24,17,FALSE)</f>
        <v>2</v>
      </c>
      <c r="K498" s="60" t="str">
        <f>VLOOKUP(A498,区域分布情况!A$1:S$24,18,FALSE)</f>
        <v>城区</v>
      </c>
      <c r="L498" s="9">
        <f t="shared" si="16"/>
        <v>65</v>
      </c>
    </row>
    <row r="499" spans="1:12" s="9" customFormat="1" ht="30" customHeight="1" x14ac:dyDescent="0.15">
      <c r="A499" s="8" t="s">
        <v>1820</v>
      </c>
      <c r="B499" s="16" t="s">
        <v>2080</v>
      </c>
      <c r="C499" s="16" t="s">
        <v>2081</v>
      </c>
      <c r="D499" s="7" t="s">
        <v>2073</v>
      </c>
      <c r="E499" s="18">
        <v>43036.136111111111</v>
      </c>
      <c r="F499" s="18" t="s">
        <v>552</v>
      </c>
      <c r="G499" s="33" t="s">
        <v>2082</v>
      </c>
      <c r="H499" s="50" t="s">
        <v>2083</v>
      </c>
      <c r="I499" s="28">
        <f t="shared" si="15"/>
        <v>43036</v>
      </c>
      <c r="J499" s="60">
        <f ca="1">VLOOKUP(A499,区域分布情况!A$1:R$24,17,FALSE)</f>
        <v>2</v>
      </c>
      <c r="K499" s="60" t="str">
        <f>VLOOKUP(A499,区域分布情况!A$1:S$24,18,FALSE)</f>
        <v>城区</v>
      </c>
      <c r="L499" s="9">
        <f t="shared" si="16"/>
        <v>93</v>
      </c>
    </row>
    <row r="500" spans="1:12" s="9" customFormat="1" ht="30" customHeight="1" x14ac:dyDescent="0.15">
      <c r="A500" s="8" t="s">
        <v>1877</v>
      </c>
      <c r="B500" s="16" t="s">
        <v>2093</v>
      </c>
      <c r="C500" s="16" t="s">
        <v>2094</v>
      </c>
      <c r="D500" s="7" t="s">
        <v>2095</v>
      </c>
      <c r="E500" s="18">
        <v>43036.366666666669</v>
      </c>
      <c r="F500" s="18" t="s">
        <v>552</v>
      </c>
      <c r="G500" s="33" t="s">
        <v>2096</v>
      </c>
      <c r="H500" s="50" t="s">
        <v>2097</v>
      </c>
      <c r="I500" s="28">
        <f t="shared" si="15"/>
        <v>43036</v>
      </c>
      <c r="J500" s="60">
        <f ca="1">VLOOKUP(A500,区域分布情况!A$1:R$24,17,FALSE)</f>
        <v>2</v>
      </c>
      <c r="K500" s="60" t="str">
        <f>VLOOKUP(A500,区域分布情况!A$1:S$24,18,FALSE)</f>
        <v>二圈层</v>
      </c>
      <c r="L500" s="9">
        <f t="shared" si="16"/>
        <v>131</v>
      </c>
    </row>
    <row r="501" spans="1:12" s="9" customFormat="1" ht="30" customHeight="1" x14ac:dyDescent="0.15">
      <c r="A501" s="8" t="s">
        <v>1820</v>
      </c>
      <c r="B501" s="16" t="s">
        <v>2076</v>
      </c>
      <c r="C501" s="16" t="s">
        <v>2077</v>
      </c>
      <c r="D501" s="7" t="s">
        <v>2073</v>
      </c>
      <c r="E501" s="18">
        <v>43036.929861111108</v>
      </c>
      <c r="F501" s="18" t="s">
        <v>613</v>
      </c>
      <c r="G501" s="17" t="s">
        <v>2078</v>
      </c>
      <c r="H501" s="48" t="s">
        <v>2079</v>
      </c>
      <c r="I501" s="28">
        <f t="shared" si="15"/>
        <v>43036</v>
      </c>
      <c r="J501" s="60">
        <f ca="1">VLOOKUP(A501,区域分布情况!A$1:R$24,17,FALSE)</f>
        <v>2</v>
      </c>
      <c r="K501" s="60" t="str">
        <f>VLOOKUP(A501,区域分布情况!A$1:S$24,18,FALSE)</f>
        <v>城区</v>
      </c>
      <c r="L501" s="9">
        <f t="shared" si="16"/>
        <v>116</v>
      </c>
    </row>
    <row r="502" spans="1:12" s="9" customFormat="1" ht="30" customHeight="1" x14ac:dyDescent="0.15">
      <c r="A502" s="8" t="s">
        <v>1799</v>
      </c>
      <c r="B502" s="16" t="s">
        <v>2071</v>
      </c>
      <c r="C502" s="16" t="s">
        <v>2072</v>
      </c>
      <c r="D502" s="7" t="s">
        <v>2073</v>
      </c>
      <c r="E502" s="18">
        <v>43036.953472222223</v>
      </c>
      <c r="F502" s="18" t="s">
        <v>583</v>
      </c>
      <c r="G502" s="17" t="s">
        <v>2074</v>
      </c>
      <c r="H502" s="48" t="s">
        <v>2075</v>
      </c>
      <c r="I502" s="28">
        <f t="shared" si="15"/>
        <v>43036</v>
      </c>
      <c r="J502" s="60">
        <f ca="1">VLOOKUP(A502,区域分布情况!A$1:R$24,17,FALSE)</f>
        <v>1</v>
      </c>
      <c r="K502" s="60" t="str">
        <f>VLOOKUP(A502,区域分布情况!A$1:S$24,18,FALSE)</f>
        <v>城区</v>
      </c>
      <c r="L502" s="9">
        <f t="shared" si="16"/>
        <v>40</v>
      </c>
    </row>
    <row r="503" spans="1:12" s="9" customFormat="1" ht="30" customHeight="1" x14ac:dyDescent="0.15">
      <c r="A503" s="8" t="s">
        <v>1837</v>
      </c>
      <c r="B503" s="16" t="s">
        <v>2101</v>
      </c>
      <c r="C503" s="16" t="s">
        <v>2102</v>
      </c>
      <c r="D503" s="7" t="s">
        <v>2103</v>
      </c>
      <c r="E503" s="18">
        <v>43038.302777777775</v>
      </c>
      <c r="F503" s="18" t="s">
        <v>552</v>
      </c>
      <c r="G503" s="33" t="s">
        <v>2104</v>
      </c>
      <c r="H503" s="50" t="s">
        <v>2105</v>
      </c>
      <c r="I503" s="28">
        <f t="shared" si="15"/>
        <v>43038</v>
      </c>
      <c r="J503" s="60">
        <f ca="1">VLOOKUP(A503,区域分布情况!A$1:R$24,17,FALSE)</f>
        <v>0</v>
      </c>
      <c r="K503" s="60" t="str">
        <f>VLOOKUP(A503,区域分布情况!A$1:S$24,18,FALSE)</f>
        <v>二圈层</v>
      </c>
      <c r="L503" s="9">
        <f t="shared" si="16"/>
        <v>82</v>
      </c>
    </row>
    <row r="504" spans="1:12" s="9" customFormat="1" ht="30" customHeight="1" x14ac:dyDescent="0.15">
      <c r="A504" s="8" t="s">
        <v>1795</v>
      </c>
      <c r="B504" s="16" t="s">
        <v>2106</v>
      </c>
      <c r="C504" s="16" t="s">
        <v>2107</v>
      </c>
      <c r="D504" s="7" t="s">
        <v>2108</v>
      </c>
      <c r="E504" s="18">
        <v>43038.449305555558</v>
      </c>
      <c r="F504" s="18" t="s">
        <v>616</v>
      </c>
      <c r="G504" s="17" t="s">
        <v>2109</v>
      </c>
      <c r="H504" s="48" t="s">
        <v>2110</v>
      </c>
      <c r="I504" s="28">
        <f t="shared" si="15"/>
        <v>43038</v>
      </c>
      <c r="J504" s="60">
        <f ca="1">VLOOKUP(A504,区域分布情况!A$1:R$24,17,FALSE)</f>
        <v>0</v>
      </c>
      <c r="K504" s="60" t="str">
        <f>VLOOKUP(A504,区域分布情况!A$1:S$24,18,FALSE)</f>
        <v>二圈层</v>
      </c>
      <c r="L504" s="9">
        <f t="shared" si="16"/>
        <v>76</v>
      </c>
    </row>
    <row r="505" spans="1:12" s="9" customFormat="1" ht="30" customHeight="1" x14ac:dyDescent="0.15">
      <c r="A505" s="8" t="s">
        <v>1799</v>
      </c>
      <c r="B505" s="16" t="s">
        <v>2111</v>
      </c>
      <c r="C505" s="16" t="s">
        <v>2112</v>
      </c>
      <c r="D505" s="7" t="s">
        <v>2113</v>
      </c>
      <c r="E505" s="18">
        <v>43038.634722222225</v>
      </c>
      <c r="F505" s="18" t="s">
        <v>583</v>
      </c>
      <c r="G505" s="17" t="s">
        <v>2114</v>
      </c>
      <c r="H505" s="48" t="s">
        <v>2115</v>
      </c>
      <c r="I505" s="28">
        <f t="shared" si="15"/>
        <v>43038</v>
      </c>
      <c r="J505" s="60">
        <f ca="1">VLOOKUP(A505,区域分布情况!A$1:R$24,17,FALSE)</f>
        <v>1</v>
      </c>
      <c r="K505" s="60" t="str">
        <f>VLOOKUP(A505,区域分布情况!A$1:S$24,18,FALSE)</f>
        <v>城区</v>
      </c>
      <c r="L505" s="9">
        <f t="shared" si="16"/>
        <v>267</v>
      </c>
    </row>
    <row r="506" spans="1:12" s="9" customFormat="1" ht="30" customHeight="1" x14ac:dyDescent="0.15">
      <c r="A506" s="8" t="s">
        <v>1877</v>
      </c>
      <c r="B506" s="16" t="s">
        <v>2116</v>
      </c>
      <c r="C506" s="16" t="s">
        <v>2112</v>
      </c>
      <c r="D506" s="7" t="s">
        <v>2113</v>
      </c>
      <c r="E506" s="18">
        <v>43038.440972222219</v>
      </c>
      <c r="F506" s="18" t="s">
        <v>616</v>
      </c>
      <c r="G506" s="17" t="s">
        <v>2117</v>
      </c>
      <c r="H506" s="48" t="s">
        <v>2118</v>
      </c>
      <c r="I506" s="28">
        <f t="shared" si="15"/>
        <v>43038</v>
      </c>
      <c r="J506" s="60">
        <f ca="1">VLOOKUP(A506,区域分布情况!A$1:R$24,17,FALSE)</f>
        <v>2</v>
      </c>
      <c r="K506" s="60" t="str">
        <f>VLOOKUP(A506,区域分布情况!A$1:S$24,18,FALSE)</f>
        <v>二圈层</v>
      </c>
      <c r="L506" s="9">
        <f t="shared" si="16"/>
        <v>59</v>
      </c>
    </row>
    <row r="507" spans="1:12" s="9" customFormat="1" ht="30" customHeight="1" x14ac:dyDescent="0.15">
      <c r="A507" s="8" t="s">
        <v>1795</v>
      </c>
      <c r="B507" s="16" t="s">
        <v>2119</v>
      </c>
      <c r="C507" s="16" t="s">
        <v>2112</v>
      </c>
      <c r="D507" s="7" t="s">
        <v>2113</v>
      </c>
      <c r="E507" s="18">
        <v>43038.370833333334</v>
      </c>
      <c r="F507" s="18" t="s">
        <v>616</v>
      </c>
      <c r="G507" s="33" t="s">
        <v>2120</v>
      </c>
      <c r="H507" s="50" t="s">
        <v>2121</v>
      </c>
      <c r="I507" s="28">
        <f t="shared" si="15"/>
        <v>43038</v>
      </c>
      <c r="J507" s="60">
        <f ca="1">VLOOKUP(A507,区域分布情况!A$1:R$24,17,FALSE)</f>
        <v>0</v>
      </c>
      <c r="K507" s="60" t="str">
        <f>VLOOKUP(A507,区域分布情况!A$1:S$24,18,FALSE)</f>
        <v>二圈层</v>
      </c>
      <c r="L507" s="9">
        <f t="shared" si="16"/>
        <v>30</v>
      </c>
    </row>
    <row r="508" spans="1:12" s="9" customFormat="1" ht="30" customHeight="1" x14ac:dyDescent="0.15">
      <c r="A508" s="8" t="s">
        <v>257</v>
      </c>
      <c r="B508" s="16" t="s">
        <v>2122</v>
      </c>
      <c r="C508" s="16" t="s">
        <v>2112</v>
      </c>
      <c r="D508" s="7" t="s">
        <v>2113</v>
      </c>
      <c r="E508" s="18">
        <v>43038.521527777775</v>
      </c>
      <c r="F508" s="18" t="s">
        <v>818</v>
      </c>
      <c r="G508" s="33" t="s">
        <v>2123</v>
      </c>
      <c r="H508" s="50" t="s">
        <v>2124</v>
      </c>
      <c r="I508" s="28">
        <f t="shared" si="15"/>
        <v>43038</v>
      </c>
      <c r="J508" s="60">
        <f ca="1">VLOOKUP(A508,区域分布情况!A$1:R$24,17,FALSE)</f>
        <v>0</v>
      </c>
      <c r="K508" s="60" t="str">
        <f>VLOOKUP(A508,区域分布情况!A$1:S$24,18,FALSE)</f>
        <v>三圈层</v>
      </c>
      <c r="L508" s="9">
        <f t="shared" si="16"/>
        <v>197</v>
      </c>
    </row>
    <row r="509" spans="1:12" s="9" customFormat="1" ht="30" customHeight="1" x14ac:dyDescent="0.15">
      <c r="A509" s="8" t="s">
        <v>1842</v>
      </c>
      <c r="B509" s="16" t="s">
        <v>2125</v>
      </c>
      <c r="C509" s="16" t="s">
        <v>2112</v>
      </c>
      <c r="D509" s="7" t="s">
        <v>2113</v>
      </c>
      <c r="E509" s="18">
        <v>43040.101388888892</v>
      </c>
      <c r="F509" s="18" t="s">
        <v>552</v>
      </c>
      <c r="G509" s="17" t="s">
        <v>2126</v>
      </c>
      <c r="H509" s="48" t="s">
        <v>2127</v>
      </c>
      <c r="I509" s="28">
        <f t="shared" si="15"/>
        <v>43040</v>
      </c>
      <c r="J509" s="60">
        <f ca="1">VLOOKUP(A509,区域分布情况!A$1:R$24,17,FALSE)</f>
        <v>0</v>
      </c>
      <c r="K509" s="60" t="str">
        <f>VLOOKUP(A509,区域分布情况!A$1:S$24,18,FALSE)</f>
        <v>城区</v>
      </c>
      <c r="L509" s="9">
        <f t="shared" si="16"/>
        <v>265</v>
      </c>
    </row>
    <row r="510" spans="1:12" s="9" customFormat="1" ht="30" customHeight="1" x14ac:dyDescent="0.15">
      <c r="A510" s="8" t="s">
        <v>1820</v>
      </c>
      <c r="B510" s="16" t="s">
        <v>2128</v>
      </c>
      <c r="C510" s="16" t="s">
        <v>2129</v>
      </c>
      <c r="D510" s="7" t="s">
        <v>2108</v>
      </c>
      <c r="E510" s="18">
        <v>43040.385416666664</v>
      </c>
      <c r="F510" s="18" t="s">
        <v>616</v>
      </c>
      <c r="G510" s="17" t="s">
        <v>2130</v>
      </c>
      <c r="H510" s="48" t="s">
        <v>2131</v>
      </c>
      <c r="I510" s="28">
        <f t="shared" si="15"/>
        <v>43040</v>
      </c>
      <c r="J510" s="60">
        <f ca="1">VLOOKUP(A510,区域分布情况!A$1:R$24,17,FALSE)</f>
        <v>2</v>
      </c>
      <c r="K510" s="60" t="str">
        <f>VLOOKUP(A510,区域分布情况!A$1:S$24,18,FALSE)</f>
        <v>城区</v>
      </c>
      <c r="L510" s="9">
        <f t="shared" si="16"/>
        <v>51</v>
      </c>
    </row>
    <row r="511" spans="1:12" s="9" customFormat="1" ht="30" customHeight="1" x14ac:dyDescent="0.15">
      <c r="A511" s="8" t="s">
        <v>1810</v>
      </c>
      <c r="B511" s="16" t="s">
        <v>2132</v>
      </c>
      <c r="C511" s="16" t="s">
        <v>2133</v>
      </c>
      <c r="D511" s="7" t="s">
        <v>2108</v>
      </c>
      <c r="E511" s="18">
        <v>43040.775000000001</v>
      </c>
      <c r="F511" s="18" t="s">
        <v>615</v>
      </c>
      <c r="G511" s="17" t="s">
        <v>2134</v>
      </c>
      <c r="H511" s="48" t="s">
        <v>2135</v>
      </c>
      <c r="I511" s="28">
        <f t="shared" si="15"/>
        <v>43040</v>
      </c>
      <c r="J511" s="60">
        <f ca="1">VLOOKUP(A511,区域分布情况!A$1:R$24,17,FALSE)</f>
        <v>1</v>
      </c>
      <c r="K511" s="60" t="str">
        <f>VLOOKUP(A511,区域分布情况!A$1:S$24,18,FALSE)</f>
        <v>城区</v>
      </c>
      <c r="L511" s="9">
        <f t="shared" si="16"/>
        <v>59</v>
      </c>
    </row>
    <row r="512" spans="1:12" s="9" customFormat="1" ht="30" customHeight="1" x14ac:dyDescent="0.15">
      <c r="A512" s="8" t="s">
        <v>1795</v>
      </c>
      <c r="B512" s="16" t="s">
        <v>2136</v>
      </c>
      <c r="C512" s="16" t="s">
        <v>2137</v>
      </c>
      <c r="D512" s="7" t="s">
        <v>2138</v>
      </c>
      <c r="E512" s="18">
        <v>43041.393055555556</v>
      </c>
      <c r="F512" s="18" t="s">
        <v>616</v>
      </c>
      <c r="G512" s="17" t="s">
        <v>2139</v>
      </c>
      <c r="H512" s="48" t="s">
        <v>2140</v>
      </c>
      <c r="I512" s="28">
        <f t="shared" si="15"/>
        <v>43041</v>
      </c>
      <c r="J512" s="60">
        <f ca="1">VLOOKUP(A512,区域分布情况!A$1:R$24,17,FALSE)</f>
        <v>0</v>
      </c>
      <c r="K512" s="60" t="str">
        <f>VLOOKUP(A512,区域分布情况!A$1:S$24,18,FALSE)</f>
        <v>二圈层</v>
      </c>
      <c r="L512" s="9">
        <f t="shared" si="16"/>
        <v>68</v>
      </c>
    </row>
    <row r="513" spans="1:12" s="9" customFormat="1" ht="30" customHeight="1" x14ac:dyDescent="0.15">
      <c r="A513" s="8" t="s">
        <v>7</v>
      </c>
      <c r="B513" s="16" t="s">
        <v>2141</v>
      </c>
      <c r="C513" s="16" t="s">
        <v>2142</v>
      </c>
      <c r="D513" s="7" t="s">
        <v>2143</v>
      </c>
      <c r="E513" s="18">
        <v>43041.384027777778</v>
      </c>
      <c r="F513" s="18" t="s">
        <v>613</v>
      </c>
      <c r="G513" s="33" t="s">
        <v>2144</v>
      </c>
      <c r="H513" s="50" t="s">
        <v>2145</v>
      </c>
      <c r="I513" s="28">
        <f t="shared" si="15"/>
        <v>43041</v>
      </c>
      <c r="J513" s="60">
        <f ca="1">VLOOKUP(A513,区域分布情况!A$1:R$24,17,FALSE)</f>
        <v>0</v>
      </c>
      <c r="K513" s="60">
        <f>VLOOKUP(A513,区域分布情况!A$1:S$24,18,FALSE)</f>
        <v>0</v>
      </c>
      <c r="L513" s="9">
        <f t="shared" si="16"/>
        <v>100</v>
      </c>
    </row>
    <row r="514" spans="1:12" s="9" customFormat="1" ht="30" customHeight="1" x14ac:dyDescent="0.15">
      <c r="A514" s="8" t="s">
        <v>1877</v>
      </c>
      <c r="B514" s="16" t="s">
        <v>2146</v>
      </c>
      <c r="C514" s="16" t="s">
        <v>2147</v>
      </c>
      <c r="D514" s="7" t="s">
        <v>2148</v>
      </c>
      <c r="E514" s="18">
        <v>43041.566666666666</v>
      </c>
      <c r="F514" s="18" t="s">
        <v>552</v>
      </c>
      <c r="G514" s="33" t="s">
        <v>2149</v>
      </c>
      <c r="H514" s="50" t="s">
        <v>2150</v>
      </c>
      <c r="I514" s="28">
        <f t="shared" si="15"/>
        <v>43041</v>
      </c>
      <c r="J514" s="60">
        <f ca="1">VLOOKUP(A514,区域分布情况!A$1:R$24,17,FALSE)</f>
        <v>2</v>
      </c>
      <c r="K514" s="60" t="str">
        <f>VLOOKUP(A514,区域分布情况!A$1:S$24,18,FALSE)</f>
        <v>二圈层</v>
      </c>
      <c r="L514" s="9">
        <f t="shared" si="16"/>
        <v>101</v>
      </c>
    </row>
    <row r="515" spans="1:12" s="9" customFormat="1" ht="30" customHeight="1" x14ac:dyDescent="0.15">
      <c r="A515" s="8" t="s">
        <v>1816</v>
      </c>
      <c r="B515" s="16" t="s">
        <v>2151</v>
      </c>
      <c r="C515" s="16" t="s">
        <v>2152</v>
      </c>
      <c r="D515" s="7" t="s">
        <v>2153</v>
      </c>
      <c r="E515" s="18">
        <v>43041.459027777775</v>
      </c>
      <c r="F515" s="18" t="s">
        <v>615</v>
      </c>
      <c r="G515" s="33" t="s">
        <v>2154</v>
      </c>
      <c r="H515" s="50" t="s">
        <v>2155</v>
      </c>
      <c r="I515" s="28">
        <f t="shared" ref="I515:I578" si="17">INT(E515)</f>
        <v>43041</v>
      </c>
      <c r="J515" s="60">
        <f ca="1">VLOOKUP(A515,区域分布情况!A$1:R$24,17,FALSE)</f>
        <v>2</v>
      </c>
      <c r="K515" s="60" t="str">
        <f>VLOOKUP(A515,区域分布情况!A$1:S$24,18,FALSE)</f>
        <v>城区</v>
      </c>
      <c r="L515" s="9">
        <f t="shared" ref="L515:L578" si="18">LEN(G515)</f>
        <v>198</v>
      </c>
    </row>
    <row r="516" spans="1:12" s="9" customFormat="1" ht="30" customHeight="1" x14ac:dyDescent="0.15">
      <c r="A516" s="8" t="s">
        <v>1816</v>
      </c>
      <c r="B516" s="16" t="s">
        <v>2156</v>
      </c>
      <c r="C516" s="16" t="s">
        <v>2157</v>
      </c>
      <c r="D516" s="7" t="s">
        <v>2158</v>
      </c>
      <c r="E516" s="18">
        <v>43041.367361111108</v>
      </c>
      <c r="F516" s="18" t="s">
        <v>616</v>
      </c>
      <c r="G516" s="17" t="s">
        <v>2159</v>
      </c>
      <c r="H516" s="48" t="s">
        <v>2160</v>
      </c>
      <c r="I516" s="28">
        <f t="shared" si="17"/>
        <v>43041</v>
      </c>
      <c r="J516" s="60">
        <f ca="1">VLOOKUP(A516,区域分布情况!A$1:R$24,17,FALSE)</f>
        <v>2</v>
      </c>
      <c r="K516" s="60" t="str">
        <f>VLOOKUP(A516,区域分布情况!A$1:S$24,18,FALSE)</f>
        <v>城区</v>
      </c>
      <c r="L516" s="9">
        <f t="shared" si="18"/>
        <v>339</v>
      </c>
    </row>
    <row r="517" spans="1:12" s="9" customFormat="1" ht="30" customHeight="1" x14ac:dyDescent="0.15">
      <c r="A517" s="8" t="s">
        <v>1877</v>
      </c>
      <c r="B517" s="16" t="s">
        <v>2161</v>
      </c>
      <c r="C517" s="16" t="s">
        <v>2162</v>
      </c>
      <c r="D517" s="7" t="s">
        <v>2163</v>
      </c>
      <c r="E517" s="18">
        <v>43042.09097222222</v>
      </c>
      <c r="F517" s="18" t="s">
        <v>552</v>
      </c>
      <c r="G517" s="17" t="s">
        <v>2164</v>
      </c>
      <c r="H517" s="48" t="s">
        <v>2165</v>
      </c>
      <c r="I517" s="28">
        <f t="shared" si="17"/>
        <v>43042</v>
      </c>
      <c r="J517" s="60">
        <f ca="1">VLOOKUP(A517,区域分布情况!A$1:R$24,17,FALSE)</f>
        <v>2</v>
      </c>
      <c r="K517" s="60" t="str">
        <f>VLOOKUP(A517,区域分布情况!A$1:S$24,18,FALSE)</f>
        <v>二圈层</v>
      </c>
      <c r="L517" s="9">
        <f t="shared" si="18"/>
        <v>62</v>
      </c>
    </row>
    <row r="518" spans="1:12" s="9" customFormat="1" ht="30" customHeight="1" x14ac:dyDescent="0.15">
      <c r="A518" s="8" t="s">
        <v>1820</v>
      </c>
      <c r="B518" s="16" t="s">
        <v>2166</v>
      </c>
      <c r="C518" s="16" t="s">
        <v>2167</v>
      </c>
      <c r="D518" s="7" t="s">
        <v>2163</v>
      </c>
      <c r="E518" s="18">
        <v>43041.867361111108</v>
      </c>
      <c r="F518" s="18" t="s">
        <v>613</v>
      </c>
      <c r="G518" s="33" t="s">
        <v>2168</v>
      </c>
      <c r="H518" s="50" t="s">
        <v>2169</v>
      </c>
      <c r="I518" s="28">
        <f t="shared" si="17"/>
        <v>43041</v>
      </c>
      <c r="J518" s="60">
        <f ca="1">VLOOKUP(A518,区域分布情况!A$1:R$24,17,FALSE)</f>
        <v>2</v>
      </c>
      <c r="K518" s="60" t="str">
        <f>VLOOKUP(A518,区域分布情况!A$1:S$24,18,FALSE)</f>
        <v>城区</v>
      </c>
      <c r="L518" s="9">
        <f t="shared" si="18"/>
        <v>61</v>
      </c>
    </row>
    <row r="519" spans="1:12" s="9" customFormat="1" ht="30" customHeight="1" x14ac:dyDescent="0.15">
      <c r="A519" s="8" t="s">
        <v>1820</v>
      </c>
      <c r="B519" s="16" t="s">
        <v>2170</v>
      </c>
      <c r="C519" s="16" t="s">
        <v>2171</v>
      </c>
      <c r="D519" s="7" t="s">
        <v>2172</v>
      </c>
      <c r="E519" s="18">
        <v>43041.865277777775</v>
      </c>
      <c r="F519" s="18" t="s">
        <v>552</v>
      </c>
      <c r="G519" s="33" t="s">
        <v>2173</v>
      </c>
      <c r="H519" s="50" t="s">
        <v>2174</v>
      </c>
      <c r="I519" s="28">
        <f t="shared" si="17"/>
        <v>43041</v>
      </c>
      <c r="J519" s="60">
        <f ca="1">VLOOKUP(A519,区域分布情况!A$1:R$24,17,FALSE)</f>
        <v>2</v>
      </c>
      <c r="K519" s="60" t="str">
        <f>VLOOKUP(A519,区域分布情况!A$1:S$24,18,FALSE)</f>
        <v>城区</v>
      </c>
      <c r="L519" s="9">
        <f t="shared" si="18"/>
        <v>93</v>
      </c>
    </row>
    <row r="520" spans="1:12" s="9" customFormat="1" ht="30" customHeight="1" x14ac:dyDescent="0.15">
      <c r="A520" s="8" t="s">
        <v>7</v>
      </c>
      <c r="B520" s="16" t="s">
        <v>2175</v>
      </c>
      <c r="C520" s="16" t="s">
        <v>2176</v>
      </c>
      <c r="D520" s="7" t="s">
        <v>2172</v>
      </c>
      <c r="E520" s="18">
        <v>43042.347222222219</v>
      </c>
      <c r="F520" s="19" t="s">
        <v>2207</v>
      </c>
      <c r="G520" s="33" t="s">
        <v>2177</v>
      </c>
      <c r="H520" s="50" t="s">
        <v>2178</v>
      </c>
      <c r="I520" s="28">
        <f t="shared" si="17"/>
        <v>43042</v>
      </c>
      <c r="J520" s="60">
        <f ca="1">VLOOKUP(A520,区域分布情况!A$1:R$24,17,FALSE)</f>
        <v>0</v>
      </c>
      <c r="K520" s="60">
        <f>VLOOKUP(A520,区域分布情况!A$1:S$24,18,FALSE)</f>
        <v>0</v>
      </c>
      <c r="L520" s="9">
        <f t="shared" si="18"/>
        <v>151</v>
      </c>
    </row>
    <row r="521" spans="1:12" s="9" customFormat="1" ht="30" customHeight="1" x14ac:dyDescent="0.15">
      <c r="A521" s="8" t="s">
        <v>7</v>
      </c>
      <c r="B521" s="16" t="s">
        <v>2179</v>
      </c>
      <c r="C521" s="16" t="s">
        <v>2180</v>
      </c>
      <c r="D521" s="7" t="s">
        <v>2138</v>
      </c>
      <c r="E521" s="18">
        <v>43042.397222222222</v>
      </c>
      <c r="F521" s="19" t="s">
        <v>2207</v>
      </c>
      <c r="G521" s="33" t="s">
        <v>2181</v>
      </c>
      <c r="H521" s="50" t="s">
        <v>2182</v>
      </c>
      <c r="I521" s="28">
        <f t="shared" si="17"/>
        <v>43042</v>
      </c>
      <c r="J521" s="60">
        <f ca="1">VLOOKUP(A521,区域分布情况!A$1:R$24,17,FALSE)</f>
        <v>0</v>
      </c>
      <c r="K521" s="60">
        <f>VLOOKUP(A521,区域分布情况!A$1:S$24,18,FALSE)</f>
        <v>0</v>
      </c>
      <c r="L521" s="9">
        <f t="shared" si="18"/>
        <v>165</v>
      </c>
    </row>
    <row r="522" spans="1:12" s="9" customFormat="1" ht="30" customHeight="1" x14ac:dyDescent="0.15">
      <c r="A522" s="8" t="s">
        <v>7</v>
      </c>
      <c r="B522" s="16" t="s">
        <v>2183</v>
      </c>
      <c r="C522" s="16" t="s">
        <v>2184</v>
      </c>
      <c r="D522" s="7" t="s">
        <v>2138</v>
      </c>
      <c r="E522" s="18">
        <v>43042.381944444445</v>
      </c>
      <c r="F522" s="19" t="s">
        <v>2207</v>
      </c>
      <c r="G522" s="17" t="s">
        <v>2185</v>
      </c>
      <c r="H522" s="48" t="s">
        <v>2186</v>
      </c>
      <c r="I522" s="28">
        <f t="shared" si="17"/>
        <v>43042</v>
      </c>
      <c r="J522" s="60">
        <f ca="1">VLOOKUP(A522,区域分布情况!A$1:R$24,17,FALSE)</f>
        <v>0</v>
      </c>
      <c r="K522" s="60">
        <f>VLOOKUP(A522,区域分布情况!A$1:S$24,18,FALSE)</f>
        <v>0</v>
      </c>
      <c r="L522" s="9">
        <f t="shared" si="18"/>
        <v>53</v>
      </c>
    </row>
    <row r="523" spans="1:12" s="9" customFormat="1" ht="30" customHeight="1" x14ac:dyDescent="0.15">
      <c r="A523" s="8" t="s">
        <v>7</v>
      </c>
      <c r="B523" s="16" t="s">
        <v>2187</v>
      </c>
      <c r="C523" s="16" t="s">
        <v>2188</v>
      </c>
      <c r="D523" s="7" t="s">
        <v>2138</v>
      </c>
      <c r="E523" s="18">
        <v>43042.333333333336</v>
      </c>
      <c r="F523" s="19" t="s">
        <v>2207</v>
      </c>
      <c r="G523" s="17" t="s">
        <v>2189</v>
      </c>
      <c r="H523" s="48" t="s">
        <v>2190</v>
      </c>
      <c r="I523" s="28">
        <f t="shared" si="17"/>
        <v>43042</v>
      </c>
      <c r="J523" s="60">
        <f ca="1">VLOOKUP(A523,区域分布情况!A$1:R$24,17,FALSE)</f>
        <v>0</v>
      </c>
      <c r="K523" s="60">
        <f>VLOOKUP(A523,区域分布情况!A$1:S$24,18,FALSE)</f>
        <v>0</v>
      </c>
      <c r="L523" s="9">
        <f t="shared" si="18"/>
        <v>17</v>
      </c>
    </row>
    <row r="524" spans="1:12" s="9" customFormat="1" ht="30" customHeight="1" x14ac:dyDescent="0.15">
      <c r="A524" s="8" t="s">
        <v>7</v>
      </c>
      <c r="B524" s="16" t="s">
        <v>2191</v>
      </c>
      <c r="C524" s="16" t="s">
        <v>2192</v>
      </c>
      <c r="D524" s="7" t="s">
        <v>2172</v>
      </c>
      <c r="E524" s="18">
        <v>43042.371527777781</v>
      </c>
      <c r="F524" s="19" t="s">
        <v>2207</v>
      </c>
      <c r="G524" s="17" t="s">
        <v>2193</v>
      </c>
      <c r="H524" s="48" t="s">
        <v>2194</v>
      </c>
      <c r="I524" s="28">
        <f t="shared" si="17"/>
        <v>43042</v>
      </c>
      <c r="J524" s="60">
        <f ca="1">VLOOKUP(A524,区域分布情况!A$1:R$24,17,FALSE)</f>
        <v>0</v>
      </c>
      <c r="K524" s="60">
        <f>VLOOKUP(A524,区域分布情况!A$1:S$24,18,FALSE)</f>
        <v>0</v>
      </c>
      <c r="L524" s="9">
        <f t="shared" si="18"/>
        <v>19</v>
      </c>
    </row>
    <row r="525" spans="1:12" s="9" customFormat="1" ht="30" customHeight="1" x14ac:dyDescent="0.15">
      <c r="A525" s="8" t="s">
        <v>7</v>
      </c>
      <c r="B525" s="16" t="s">
        <v>2195</v>
      </c>
      <c r="C525" s="16" t="s">
        <v>2196</v>
      </c>
      <c r="D525" s="7" t="s">
        <v>2172</v>
      </c>
      <c r="E525" s="18">
        <v>43042.369444444441</v>
      </c>
      <c r="F525" s="19" t="s">
        <v>2207</v>
      </c>
      <c r="G525" s="17" t="s">
        <v>2197</v>
      </c>
      <c r="H525" s="48" t="s">
        <v>2198</v>
      </c>
      <c r="I525" s="28">
        <f t="shared" si="17"/>
        <v>43042</v>
      </c>
      <c r="J525" s="60">
        <f ca="1">VLOOKUP(A525,区域分布情况!A$1:R$24,17,FALSE)</f>
        <v>0</v>
      </c>
      <c r="K525" s="60">
        <f>VLOOKUP(A525,区域分布情况!A$1:S$24,18,FALSE)</f>
        <v>0</v>
      </c>
      <c r="L525" s="9">
        <f t="shared" si="18"/>
        <v>22</v>
      </c>
    </row>
    <row r="526" spans="1:12" s="9" customFormat="1" ht="30" customHeight="1" x14ac:dyDescent="0.15">
      <c r="A526" s="8" t="s">
        <v>2199</v>
      </c>
      <c r="B526" s="16" t="s">
        <v>2200</v>
      </c>
      <c r="C526" s="16" t="s">
        <v>2201</v>
      </c>
      <c r="D526" s="7" t="s">
        <v>2163</v>
      </c>
      <c r="E526" s="18">
        <v>43042.347222222219</v>
      </c>
      <c r="F526" s="19" t="s">
        <v>2207</v>
      </c>
      <c r="G526" s="17" t="s">
        <v>2202</v>
      </c>
      <c r="H526" s="48" t="s">
        <v>2203</v>
      </c>
      <c r="I526" s="28">
        <f t="shared" si="17"/>
        <v>43042</v>
      </c>
      <c r="J526" s="60">
        <f ca="1">VLOOKUP(A526,区域分布情况!A$1:R$24,17,FALSE)</f>
        <v>0</v>
      </c>
      <c r="K526" s="60">
        <f>VLOOKUP(A526,区域分布情况!A$1:S$24,18,FALSE)</f>
        <v>0</v>
      </c>
      <c r="L526" s="9">
        <f t="shared" si="18"/>
        <v>116</v>
      </c>
    </row>
    <row r="527" spans="1:12" s="9" customFormat="1" ht="30" customHeight="1" x14ac:dyDescent="0.15">
      <c r="A527" s="8" t="s">
        <v>7</v>
      </c>
      <c r="B527" s="16" t="s">
        <v>2204</v>
      </c>
      <c r="C527" s="16" t="s">
        <v>2205</v>
      </c>
      <c r="D527" s="7" t="s">
        <v>2206</v>
      </c>
      <c r="E527" s="18">
        <v>43043.549305555556</v>
      </c>
      <c r="F527" s="19" t="s">
        <v>2207</v>
      </c>
      <c r="G527" s="17" t="s">
        <v>2208</v>
      </c>
      <c r="H527" s="48" t="s">
        <v>2209</v>
      </c>
      <c r="I527" s="28">
        <f t="shared" si="17"/>
        <v>43043</v>
      </c>
      <c r="J527" s="60">
        <f ca="1">VLOOKUP(A527,区域分布情况!A$1:R$24,17,FALSE)</f>
        <v>0</v>
      </c>
      <c r="K527" s="60">
        <f>VLOOKUP(A527,区域分布情况!A$1:S$24,18,FALSE)</f>
        <v>0</v>
      </c>
      <c r="L527" s="9">
        <f t="shared" si="18"/>
        <v>30</v>
      </c>
    </row>
    <row r="528" spans="1:12" s="9" customFormat="1" ht="30" customHeight="1" x14ac:dyDescent="0.15">
      <c r="A528" s="8" t="s">
        <v>77</v>
      </c>
      <c r="B528" s="16" t="s">
        <v>2210</v>
      </c>
      <c r="C528" s="16" t="s">
        <v>2211</v>
      </c>
      <c r="D528" s="7" t="s">
        <v>2212</v>
      </c>
      <c r="E528" s="18">
        <v>43043.516712962963</v>
      </c>
      <c r="F528" s="18" t="s">
        <v>616</v>
      </c>
      <c r="G528" s="17" t="s">
        <v>2213</v>
      </c>
      <c r="H528" s="48" t="s">
        <v>2214</v>
      </c>
      <c r="I528" s="28">
        <f t="shared" si="17"/>
        <v>43043</v>
      </c>
      <c r="J528" s="60">
        <f ca="1">VLOOKUP(A528,区域分布情况!A$1:R$24,17,FALSE)</f>
        <v>0</v>
      </c>
      <c r="K528" s="60" t="str">
        <f>VLOOKUP(A528,区域分布情况!A$1:S$24,18,FALSE)</f>
        <v>三圈层</v>
      </c>
      <c r="L528" s="9">
        <f t="shared" si="18"/>
        <v>108</v>
      </c>
    </row>
    <row r="529" spans="1:12" s="9" customFormat="1" ht="30" customHeight="1" x14ac:dyDescent="0.15">
      <c r="A529" s="8" t="s">
        <v>254</v>
      </c>
      <c r="B529" s="16" t="s">
        <v>2215</v>
      </c>
      <c r="C529" s="16" t="s">
        <v>2216</v>
      </c>
      <c r="D529" s="7" t="s">
        <v>2217</v>
      </c>
      <c r="E529" s="18">
        <v>43043.443749999999</v>
      </c>
      <c r="F529" s="19" t="s">
        <v>2218</v>
      </c>
      <c r="G529" s="17" t="s">
        <v>2219</v>
      </c>
      <c r="H529" s="62" t="s">
        <v>2220</v>
      </c>
      <c r="I529" s="28">
        <f t="shared" si="17"/>
        <v>43043</v>
      </c>
      <c r="J529" s="60">
        <f ca="1">VLOOKUP(A529,区域分布情况!A$1:R$24,17,FALSE)</f>
        <v>0</v>
      </c>
      <c r="K529" s="60" t="str">
        <f>VLOOKUP(A529,区域分布情况!A$1:S$24,18,FALSE)</f>
        <v>三圈层</v>
      </c>
      <c r="L529" s="9">
        <f t="shared" si="18"/>
        <v>43</v>
      </c>
    </row>
    <row r="530" spans="1:12" s="9" customFormat="1" ht="30" customHeight="1" x14ac:dyDescent="0.15">
      <c r="A530" s="8" t="s">
        <v>1832</v>
      </c>
      <c r="B530" s="16" t="s">
        <v>2221</v>
      </c>
      <c r="C530" s="16" t="s">
        <v>2222</v>
      </c>
      <c r="D530" s="7" t="s">
        <v>2223</v>
      </c>
      <c r="E530" s="18">
        <v>43043.375694444447</v>
      </c>
      <c r="F530" s="18" t="s">
        <v>552</v>
      </c>
      <c r="G530" s="17" t="s">
        <v>2224</v>
      </c>
      <c r="H530" s="62" t="s">
        <v>2225</v>
      </c>
      <c r="I530" s="28">
        <f t="shared" si="17"/>
        <v>43043</v>
      </c>
      <c r="J530" s="60">
        <f ca="1">VLOOKUP(A530,区域分布情况!A$1:R$24,17,FALSE)</f>
        <v>0</v>
      </c>
      <c r="K530" s="60" t="str">
        <f>VLOOKUP(A530,区域分布情况!A$1:S$24,18,FALSE)</f>
        <v>城区</v>
      </c>
      <c r="L530" s="9">
        <f t="shared" si="18"/>
        <v>86</v>
      </c>
    </row>
    <row r="531" spans="1:12" s="9" customFormat="1" ht="30" customHeight="1" x14ac:dyDescent="0.15">
      <c r="A531" s="8" t="s">
        <v>1799</v>
      </c>
      <c r="B531" s="16" t="s">
        <v>2226</v>
      </c>
      <c r="C531" s="16" t="s">
        <v>2227</v>
      </c>
      <c r="D531" s="7" t="s">
        <v>2223</v>
      </c>
      <c r="E531" s="18">
        <v>43043.275000000001</v>
      </c>
      <c r="F531" s="18" t="s">
        <v>552</v>
      </c>
      <c r="G531" s="17" t="s">
        <v>2228</v>
      </c>
      <c r="H531" s="62" t="s">
        <v>2229</v>
      </c>
      <c r="I531" s="28">
        <f t="shared" si="17"/>
        <v>43043</v>
      </c>
      <c r="J531" s="60">
        <f ca="1">VLOOKUP(A531,区域分布情况!A$1:R$24,17,FALSE)</f>
        <v>1</v>
      </c>
      <c r="K531" s="60" t="str">
        <f>VLOOKUP(A531,区域分布情况!A$1:S$24,18,FALSE)</f>
        <v>城区</v>
      </c>
      <c r="L531" s="9">
        <f t="shared" si="18"/>
        <v>62</v>
      </c>
    </row>
    <row r="532" spans="1:12" s="9" customFormat="1" ht="30" customHeight="1" x14ac:dyDescent="0.15">
      <c r="A532" s="8" t="s">
        <v>2230</v>
      </c>
      <c r="B532" s="16" t="s">
        <v>2231</v>
      </c>
      <c r="C532" s="16" t="s">
        <v>2232</v>
      </c>
      <c r="D532" s="7" t="s">
        <v>2223</v>
      </c>
      <c r="E532" s="18">
        <v>43043.19027777778</v>
      </c>
      <c r="F532" s="18" t="s">
        <v>552</v>
      </c>
      <c r="G532" s="17" t="s">
        <v>2233</v>
      </c>
      <c r="H532" s="62" t="s">
        <v>2234</v>
      </c>
      <c r="I532" s="28">
        <f t="shared" si="17"/>
        <v>43043</v>
      </c>
      <c r="J532" s="60">
        <f ca="1">VLOOKUP(A532,区域分布情况!A$1:R$24,17,FALSE)</f>
        <v>0</v>
      </c>
      <c r="K532" s="60" t="str">
        <f>VLOOKUP(A532,区域分布情况!A$1:S$24,18,FALSE)</f>
        <v>城区</v>
      </c>
      <c r="L532" s="9">
        <f t="shared" si="18"/>
        <v>39</v>
      </c>
    </row>
    <row r="533" spans="1:12" s="9" customFormat="1" ht="30" customHeight="1" x14ac:dyDescent="0.15">
      <c r="A533" s="8" t="s">
        <v>2235</v>
      </c>
      <c r="B533" s="16" t="s">
        <v>2236</v>
      </c>
      <c r="C533" s="16" t="s">
        <v>2237</v>
      </c>
      <c r="D533" s="7" t="s">
        <v>2223</v>
      </c>
      <c r="E533" s="18">
        <v>43042.882638888892</v>
      </c>
      <c r="F533" s="18" t="s">
        <v>583</v>
      </c>
      <c r="G533" s="17" t="s">
        <v>2238</v>
      </c>
      <c r="H533" s="62" t="s">
        <v>2239</v>
      </c>
      <c r="I533" s="28">
        <f t="shared" si="17"/>
        <v>43042</v>
      </c>
      <c r="J533" s="60">
        <f ca="1">VLOOKUP(A533,区域分布情况!A$1:R$24,17,FALSE)</f>
        <v>0</v>
      </c>
      <c r="K533" s="60" t="str">
        <f>VLOOKUP(A533,区域分布情况!A$1:S$24,18,FALSE)</f>
        <v>城区</v>
      </c>
      <c r="L533" s="9">
        <f t="shared" si="18"/>
        <v>82</v>
      </c>
    </row>
    <row r="534" spans="1:12" s="9" customFormat="1" ht="30" customHeight="1" x14ac:dyDescent="0.15">
      <c r="A534" s="8" t="s">
        <v>1799</v>
      </c>
      <c r="B534" s="16" t="s">
        <v>2240</v>
      </c>
      <c r="C534" s="16" t="s">
        <v>2241</v>
      </c>
      <c r="D534" s="7" t="s">
        <v>2242</v>
      </c>
      <c r="E534" s="18">
        <v>43044.618055555555</v>
      </c>
      <c r="F534" s="19" t="s">
        <v>552</v>
      </c>
      <c r="G534" s="17" t="s">
        <v>2243</v>
      </c>
      <c r="H534" s="48" t="s">
        <v>2244</v>
      </c>
      <c r="I534" s="28">
        <f t="shared" si="17"/>
        <v>43044</v>
      </c>
      <c r="J534" s="60">
        <f ca="1">VLOOKUP(A534,区域分布情况!A$1:R$24,17,FALSE)</f>
        <v>1</v>
      </c>
      <c r="K534" s="60" t="str">
        <f>VLOOKUP(A534,区域分布情况!A$1:S$24,18,FALSE)</f>
        <v>城区</v>
      </c>
      <c r="L534" s="9">
        <f t="shared" si="18"/>
        <v>160</v>
      </c>
    </row>
    <row r="535" spans="1:12" s="9" customFormat="1" ht="30" customHeight="1" x14ac:dyDescent="0.15">
      <c r="A535" s="8" t="s">
        <v>1816</v>
      </c>
      <c r="B535" s="16" t="s">
        <v>2245</v>
      </c>
      <c r="C535" s="16" t="s">
        <v>2246</v>
      </c>
      <c r="D535" s="7" t="s">
        <v>2247</v>
      </c>
      <c r="E535" s="18">
        <v>43044.415277777778</v>
      </c>
      <c r="F535" s="18" t="s">
        <v>552</v>
      </c>
      <c r="G535" s="17" t="s">
        <v>2248</v>
      </c>
      <c r="H535" s="48" t="s">
        <v>2249</v>
      </c>
      <c r="I535" s="28">
        <f t="shared" si="17"/>
        <v>43044</v>
      </c>
      <c r="J535" s="60">
        <f ca="1">VLOOKUP(A535,区域分布情况!A$1:R$24,17,FALSE)</f>
        <v>2</v>
      </c>
      <c r="K535" s="60" t="str">
        <f>VLOOKUP(A535,区域分布情况!A$1:S$24,18,FALSE)</f>
        <v>城区</v>
      </c>
      <c r="L535" s="9">
        <f t="shared" si="18"/>
        <v>187</v>
      </c>
    </row>
    <row r="536" spans="1:12" s="9" customFormat="1" ht="30" customHeight="1" x14ac:dyDescent="0.15">
      <c r="A536" s="8" t="s">
        <v>1867</v>
      </c>
      <c r="B536" s="16" t="s">
        <v>2250</v>
      </c>
      <c r="C536" s="16" t="s">
        <v>2246</v>
      </c>
      <c r="D536" s="7" t="s">
        <v>2247</v>
      </c>
      <c r="E536" s="18">
        <v>43044.686805555553</v>
      </c>
      <c r="F536" s="19" t="s">
        <v>552</v>
      </c>
      <c r="G536" s="17" t="s">
        <v>2251</v>
      </c>
      <c r="H536" s="63" t="s">
        <v>2252</v>
      </c>
      <c r="I536" s="28">
        <f t="shared" si="17"/>
        <v>43044</v>
      </c>
      <c r="J536" s="60">
        <f ca="1">VLOOKUP(A536,区域分布情况!A$1:R$24,17,FALSE)</f>
        <v>3</v>
      </c>
      <c r="K536" s="60" t="str">
        <f>VLOOKUP(A536,区域分布情况!A$1:S$24,18,FALSE)</f>
        <v>二圈层</v>
      </c>
      <c r="L536" s="9">
        <f t="shared" si="18"/>
        <v>291</v>
      </c>
    </row>
    <row r="537" spans="1:12" ht="29.25" customHeight="1" x14ac:dyDescent="0.15">
      <c r="A537" s="1" t="s">
        <v>1795</v>
      </c>
      <c r="B537" s="36" t="s">
        <v>2258</v>
      </c>
      <c r="C537" s="16" t="s">
        <v>317</v>
      </c>
      <c r="D537" s="7" t="s">
        <v>2045</v>
      </c>
      <c r="E537" s="18">
        <v>43044.782638888886</v>
      </c>
      <c r="F537" s="21" t="s">
        <v>613</v>
      </c>
      <c r="G537" s="17" t="s">
        <v>2259</v>
      </c>
      <c r="H537" s="22" t="s">
        <v>2257</v>
      </c>
      <c r="I537" s="28">
        <f t="shared" si="17"/>
        <v>43044</v>
      </c>
      <c r="J537" s="60">
        <f ca="1">VLOOKUP(A537,区域分布情况!A$1:R$24,17,FALSE)</f>
        <v>0</v>
      </c>
      <c r="K537" s="60" t="str">
        <f>VLOOKUP(A537,区域分布情况!A$1:S$24,18,FALSE)</f>
        <v>二圈层</v>
      </c>
      <c r="L537" s="9">
        <f t="shared" si="18"/>
        <v>166</v>
      </c>
    </row>
    <row r="538" spans="1:12" ht="29.25" customHeight="1" x14ac:dyDescent="0.15">
      <c r="A538" s="1" t="s">
        <v>1820</v>
      </c>
      <c r="B538" s="36" t="s">
        <v>2262</v>
      </c>
      <c r="C538" s="16" t="s">
        <v>317</v>
      </c>
      <c r="D538" s="7" t="s">
        <v>2045</v>
      </c>
      <c r="E538" s="18">
        <v>43044.383333333331</v>
      </c>
      <c r="F538" s="19" t="s">
        <v>552</v>
      </c>
      <c r="G538" s="17" t="s">
        <v>2261</v>
      </c>
      <c r="H538" s="22" t="s">
        <v>2260</v>
      </c>
      <c r="I538" s="28">
        <f t="shared" si="17"/>
        <v>43044</v>
      </c>
      <c r="J538" s="60">
        <f ca="1">VLOOKUP(A538,区域分布情况!A$1:R$24,17,FALSE)</f>
        <v>2</v>
      </c>
      <c r="K538" s="60" t="str">
        <f>VLOOKUP(A538,区域分布情况!A$1:S$24,18,FALSE)</f>
        <v>城区</v>
      </c>
      <c r="L538" s="9">
        <f t="shared" si="18"/>
        <v>228</v>
      </c>
    </row>
    <row r="539" spans="1:12" s="9" customFormat="1" ht="29.25" customHeight="1" x14ac:dyDescent="0.15">
      <c r="A539" s="1" t="s">
        <v>2265</v>
      </c>
      <c r="B539" s="36" t="s">
        <v>2266</v>
      </c>
      <c r="C539" s="16" t="s">
        <v>317</v>
      </c>
      <c r="D539" s="7" t="s">
        <v>2045</v>
      </c>
      <c r="E539" s="18">
        <v>43040.819444444445</v>
      </c>
      <c r="F539" s="19" t="s">
        <v>552</v>
      </c>
      <c r="G539" s="17" t="s">
        <v>2264</v>
      </c>
      <c r="H539" s="22" t="s">
        <v>2263</v>
      </c>
      <c r="I539" s="28">
        <f t="shared" si="17"/>
        <v>43040</v>
      </c>
      <c r="J539" s="60">
        <f ca="1">VLOOKUP(A539,区域分布情况!A$1:R$24,17,FALSE)</f>
        <v>0</v>
      </c>
      <c r="K539" s="60" t="str">
        <f>VLOOKUP(A539,区域分布情况!A$1:S$24,18,FALSE)</f>
        <v>二圈层</v>
      </c>
      <c r="L539" s="9">
        <f t="shared" si="18"/>
        <v>40</v>
      </c>
    </row>
    <row r="540" spans="1:12" ht="29.25" customHeight="1" x14ac:dyDescent="0.15">
      <c r="A540" s="1" t="s">
        <v>1877</v>
      </c>
      <c r="B540" s="36" t="s">
        <v>2268</v>
      </c>
      <c r="C540" s="16" t="s">
        <v>317</v>
      </c>
      <c r="D540" s="7" t="s">
        <v>2045</v>
      </c>
      <c r="E540" s="18">
        <v>43043.875694444447</v>
      </c>
      <c r="F540" s="19" t="s">
        <v>552</v>
      </c>
      <c r="G540" s="17" t="s">
        <v>2267</v>
      </c>
      <c r="H540" s="22" t="s">
        <v>2269</v>
      </c>
      <c r="I540" s="28">
        <f t="shared" si="17"/>
        <v>43043</v>
      </c>
      <c r="J540" s="60">
        <f ca="1">VLOOKUP(A540,区域分布情况!A$1:R$24,17,FALSE)</f>
        <v>2</v>
      </c>
      <c r="K540" s="60" t="str">
        <f>VLOOKUP(A540,区域分布情况!A$1:S$24,18,FALSE)</f>
        <v>二圈层</v>
      </c>
      <c r="L540" s="9">
        <f t="shared" si="18"/>
        <v>43</v>
      </c>
    </row>
    <row r="541" spans="1:12" ht="29.25" customHeight="1" x14ac:dyDescent="0.15">
      <c r="A541" s="1" t="s">
        <v>1877</v>
      </c>
      <c r="B541" s="36" t="s">
        <v>2271</v>
      </c>
      <c r="C541" s="16" t="s">
        <v>317</v>
      </c>
      <c r="D541" s="7" t="s">
        <v>2045</v>
      </c>
      <c r="E541" s="18">
        <v>43042.915277777778</v>
      </c>
      <c r="F541" s="19" t="s">
        <v>552</v>
      </c>
      <c r="G541" s="17" t="s">
        <v>2270</v>
      </c>
      <c r="H541" s="22" t="s">
        <v>2272</v>
      </c>
      <c r="I541" s="28">
        <f t="shared" si="17"/>
        <v>43042</v>
      </c>
      <c r="J541" s="60">
        <f ca="1">VLOOKUP(A541,区域分布情况!A$1:R$24,17,FALSE)</f>
        <v>2</v>
      </c>
      <c r="K541" s="60" t="str">
        <f>VLOOKUP(A541,区域分布情况!A$1:S$24,18,FALSE)</f>
        <v>二圈层</v>
      </c>
      <c r="L541" s="9">
        <f t="shared" si="18"/>
        <v>136</v>
      </c>
    </row>
    <row r="542" spans="1:12" ht="29.25" customHeight="1" x14ac:dyDescent="0.15">
      <c r="A542" s="1" t="s">
        <v>1867</v>
      </c>
      <c r="B542" s="36" t="s">
        <v>2275</v>
      </c>
      <c r="C542" s="16" t="s">
        <v>317</v>
      </c>
      <c r="D542" s="7" t="s">
        <v>2045</v>
      </c>
      <c r="E542" s="18">
        <v>43043.981944444444</v>
      </c>
      <c r="F542" s="19" t="s">
        <v>552</v>
      </c>
      <c r="G542" s="17" t="s">
        <v>2273</v>
      </c>
      <c r="H542" s="22" t="s">
        <v>2274</v>
      </c>
      <c r="I542" s="28">
        <f t="shared" si="17"/>
        <v>43043</v>
      </c>
      <c r="J542" s="60">
        <f ca="1">VLOOKUP(A542,区域分布情况!A$1:R$24,17,FALSE)</f>
        <v>3</v>
      </c>
      <c r="K542" s="60" t="str">
        <f>VLOOKUP(A542,区域分布情况!A$1:S$24,18,FALSE)</f>
        <v>二圈层</v>
      </c>
      <c r="L542" s="9">
        <f t="shared" si="18"/>
        <v>136</v>
      </c>
    </row>
    <row r="543" spans="1:12" s="9" customFormat="1" ht="30" customHeight="1" x14ac:dyDescent="0.15">
      <c r="A543" s="8" t="s">
        <v>1799</v>
      </c>
      <c r="B543" s="16" t="s">
        <v>2240</v>
      </c>
      <c r="C543" s="16" t="s">
        <v>317</v>
      </c>
      <c r="D543" s="7" t="s">
        <v>614</v>
      </c>
      <c r="E543" s="18">
        <v>43044.618055555555</v>
      </c>
      <c r="F543" s="19" t="s">
        <v>552</v>
      </c>
      <c r="G543" s="17" t="s">
        <v>2243</v>
      </c>
      <c r="H543" s="48" t="s">
        <v>2244</v>
      </c>
      <c r="I543" s="28">
        <f t="shared" si="17"/>
        <v>43044</v>
      </c>
      <c r="J543" s="60">
        <f ca="1">VLOOKUP(A543,区域分布情况!A$1:R$24,17,FALSE)</f>
        <v>1</v>
      </c>
      <c r="K543" s="60" t="str">
        <f>VLOOKUP(A543,区域分布情况!A$1:S$24,18,FALSE)</f>
        <v>城区</v>
      </c>
      <c r="L543" s="9">
        <f t="shared" si="18"/>
        <v>160</v>
      </c>
    </row>
    <row r="544" spans="1:12" s="9" customFormat="1" ht="30" customHeight="1" x14ac:dyDescent="0.15">
      <c r="A544" s="8" t="s">
        <v>1816</v>
      </c>
      <c r="B544" s="16" t="s">
        <v>2278</v>
      </c>
      <c r="C544" s="16" t="s">
        <v>2279</v>
      </c>
      <c r="D544" s="7" t="s">
        <v>2280</v>
      </c>
      <c r="E544" s="18">
        <v>43044.415277777778</v>
      </c>
      <c r="F544" s="18" t="s">
        <v>552</v>
      </c>
      <c r="G544" s="17" t="s">
        <v>2281</v>
      </c>
      <c r="H544" s="48" t="s">
        <v>2282</v>
      </c>
      <c r="I544" s="28">
        <f t="shared" si="17"/>
        <v>43044</v>
      </c>
      <c r="J544" s="60">
        <f ca="1">VLOOKUP(A544,区域分布情况!A$1:R$24,17,FALSE)</f>
        <v>2</v>
      </c>
      <c r="K544" s="60" t="str">
        <f>VLOOKUP(A544,区域分布情况!A$1:S$24,18,FALSE)</f>
        <v>城区</v>
      </c>
      <c r="L544" s="9">
        <f t="shared" si="18"/>
        <v>187</v>
      </c>
    </row>
    <row r="545" spans="1:12" s="9" customFormat="1" ht="30" customHeight="1" x14ac:dyDescent="0.15">
      <c r="A545" s="8" t="s">
        <v>1867</v>
      </c>
      <c r="B545" s="16" t="s">
        <v>2283</v>
      </c>
      <c r="C545" s="16" t="s">
        <v>2279</v>
      </c>
      <c r="D545" s="7" t="s">
        <v>2280</v>
      </c>
      <c r="E545" s="18">
        <v>43044.686805555553</v>
      </c>
      <c r="F545" s="19" t="s">
        <v>552</v>
      </c>
      <c r="G545" s="17" t="s">
        <v>2284</v>
      </c>
      <c r="H545" s="63" t="s">
        <v>2252</v>
      </c>
      <c r="I545" s="28">
        <f t="shared" si="17"/>
        <v>43044</v>
      </c>
      <c r="J545" s="60">
        <f ca="1">VLOOKUP(A545,区域分布情况!A$1:R$24,17,FALSE)</f>
        <v>3</v>
      </c>
      <c r="K545" s="60" t="str">
        <f>VLOOKUP(A545,区域分布情况!A$1:S$24,18,FALSE)</f>
        <v>二圈层</v>
      </c>
      <c r="L545" s="9">
        <f t="shared" si="18"/>
        <v>291</v>
      </c>
    </row>
    <row r="546" spans="1:12" s="9" customFormat="1" ht="30" customHeight="1" x14ac:dyDescent="0.15">
      <c r="A546" s="8" t="s">
        <v>1810</v>
      </c>
      <c r="B546" s="16" t="s">
        <v>2285</v>
      </c>
      <c r="C546" s="16" t="s">
        <v>2286</v>
      </c>
      <c r="D546" s="7" t="s">
        <v>267</v>
      </c>
      <c r="E546" s="18">
        <v>43045.53402777778</v>
      </c>
      <c r="F546" s="18" t="s">
        <v>615</v>
      </c>
      <c r="G546" s="17" t="s">
        <v>2287</v>
      </c>
      <c r="H546" s="63" t="s">
        <v>2288</v>
      </c>
      <c r="I546" s="28">
        <f t="shared" si="17"/>
        <v>43045</v>
      </c>
      <c r="J546" s="60">
        <f ca="1">VLOOKUP(A546,区域分布情况!A$1:R$24,17,FALSE)</f>
        <v>1</v>
      </c>
      <c r="K546" s="60" t="str">
        <f>VLOOKUP(A546,区域分布情况!A$1:S$24,18,FALSE)</f>
        <v>城区</v>
      </c>
      <c r="L546" s="9">
        <f t="shared" si="18"/>
        <v>92</v>
      </c>
    </row>
    <row r="547" spans="1:12" s="9" customFormat="1" ht="30" customHeight="1" x14ac:dyDescent="0.15">
      <c r="A547" s="8" t="s">
        <v>1820</v>
      </c>
      <c r="B547" s="16" t="s">
        <v>2289</v>
      </c>
      <c r="C547" s="16" t="s">
        <v>2290</v>
      </c>
      <c r="D547" s="7" t="s">
        <v>267</v>
      </c>
      <c r="E547" s="18">
        <v>43045.059027777781</v>
      </c>
      <c r="F547" s="18" t="s">
        <v>552</v>
      </c>
      <c r="G547" s="17" t="s">
        <v>2291</v>
      </c>
      <c r="H547" s="63" t="s">
        <v>2292</v>
      </c>
      <c r="I547" s="28">
        <f t="shared" si="17"/>
        <v>43045</v>
      </c>
      <c r="J547" s="60">
        <f ca="1">VLOOKUP(A547,区域分布情况!A$1:R$24,17,FALSE)</f>
        <v>2</v>
      </c>
      <c r="K547" s="60" t="str">
        <f>VLOOKUP(A547,区域分布情况!A$1:S$24,18,FALSE)</f>
        <v>城区</v>
      </c>
      <c r="L547" s="9">
        <f t="shared" si="18"/>
        <v>87</v>
      </c>
    </row>
    <row r="548" spans="1:12" s="9" customFormat="1" ht="30" customHeight="1" x14ac:dyDescent="0.15">
      <c r="A548" s="8" t="s">
        <v>1795</v>
      </c>
      <c r="B548" s="16" t="s">
        <v>2293</v>
      </c>
      <c r="C548" s="16" t="s">
        <v>317</v>
      </c>
      <c r="D548" s="7" t="s">
        <v>2045</v>
      </c>
      <c r="E548" s="18">
        <v>43044.782638888886</v>
      </c>
      <c r="F548" s="18" t="s">
        <v>613</v>
      </c>
      <c r="G548" s="17" t="s">
        <v>2294</v>
      </c>
      <c r="H548" s="63" t="s">
        <v>2295</v>
      </c>
      <c r="I548" s="28">
        <f t="shared" si="17"/>
        <v>43044</v>
      </c>
      <c r="J548" s="60">
        <f ca="1">VLOOKUP(A548,区域分布情况!A$1:R$24,17,FALSE)</f>
        <v>0</v>
      </c>
      <c r="K548" s="60" t="str">
        <f>VLOOKUP(A548,区域分布情况!A$1:S$24,18,FALSE)</f>
        <v>二圈层</v>
      </c>
      <c r="L548" s="9">
        <f t="shared" si="18"/>
        <v>166</v>
      </c>
    </row>
    <row r="549" spans="1:12" s="9" customFormat="1" ht="30" customHeight="1" x14ac:dyDescent="0.15">
      <c r="A549" s="8" t="s">
        <v>1820</v>
      </c>
      <c r="B549" s="16" t="s">
        <v>2296</v>
      </c>
      <c r="C549" s="16" t="s">
        <v>2297</v>
      </c>
      <c r="D549" s="7" t="s">
        <v>2045</v>
      </c>
      <c r="E549" s="18">
        <v>43044.383333333331</v>
      </c>
      <c r="F549" s="18" t="s">
        <v>552</v>
      </c>
      <c r="G549" s="17" t="s">
        <v>2298</v>
      </c>
      <c r="H549" s="63" t="s">
        <v>2299</v>
      </c>
      <c r="I549" s="28">
        <f t="shared" si="17"/>
        <v>43044</v>
      </c>
      <c r="J549" s="60">
        <f ca="1">VLOOKUP(A549,区域分布情况!A$1:R$24,17,FALSE)</f>
        <v>2</v>
      </c>
      <c r="K549" s="60" t="str">
        <f>VLOOKUP(A549,区域分布情况!A$1:S$24,18,FALSE)</f>
        <v>城区</v>
      </c>
      <c r="L549" s="9">
        <f t="shared" si="18"/>
        <v>228</v>
      </c>
    </row>
    <row r="550" spans="1:12" s="9" customFormat="1" ht="30" customHeight="1" x14ac:dyDescent="0.15">
      <c r="A550" s="8" t="s">
        <v>2265</v>
      </c>
      <c r="B550" s="16" t="s">
        <v>2300</v>
      </c>
      <c r="C550" s="16" t="s">
        <v>2301</v>
      </c>
      <c r="D550" s="7" t="s">
        <v>2302</v>
      </c>
      <c r="E550" s="18">
        <v>43045.411111111112</v>
      </c>
      <c r="F550" s="18" t="s">
        <v>570</v>
      </c>
      <c r="G550" s="17" t="s">
        <v>2303</v>
      </c>
      <c r="H550" s="48" t="s">
        <v>2304</v>
      </c>
      <c r="I550" s="28">
        <f t="shared" si="17"/>
        <v>43045</v>
      </c>
      <c r="J550" s="60">
        <f ca="1">VLOOKUP(A550,区域分布情况!A$1:R$24,17,FALSE)</f>
        <v>0</v>
      </c>
      <c r="K550" s="60" t="str">
        <f>VLOOKUP(A550,区域分布情况!A$1:S$24,18,FALSE)</f>
        <v>二圈层</v>
      </c>
      <c r="L550" s="9">
        <f t="shared" si="18"/>
        <v>52</v>
      </c>
    </row>
    <row r="551" spans="1:12" s="9" customFormat="1" ht="30" customHeight="1" x14ac:dyDescent="0.15">
      <c r="A551" s="8" t="s">
        <v>1816</v>
      </c>
      <c r="B551" s="16" t="s">
        <v>2305</v>
      </c>
      <c r="C551" s="16" t="s">
        <v>2306</v>
      </c>
      <c r="D551" s="7" t="s">
        <v>2307</v>
      </c>
      <c r="E551" s="18">
        <v>43045.396527777775</v>
      </c>
      <c r="F551" s="19" t="s">
        <v>552</v>
      </c>
      <c r="G551" s="17" t="s">
        <v>2308</v>
      </c>
      <c r="H551" s="48" t="s">
        <v>2309</v>
      </c>
      <c r="I551" s="28">
        <f t="shared" si="17"/>
        <v>43045</v>
      </c>
      <c r="J551" s="60">
        <f ca="1">VLOOKUP(A551,区域分布情况!A$1:R$24,17,FALSE)</f>
        <v>2</v>
      </c>
      <c r="K551" s="60" t="str">
        <f>VLOOKUP(A551,区域分布情况!A$1:S$24,18,FALSE)</f>
        <v>城区</v>
      </c>
      <c r="L551" s="9">
        <f t="shared" si="18"/>
        <v>105</v>
      </c>
    </row>
    <row r="552" spans="1:12" s="9" customFormat="1" ht="30" customHeight="1" x14ac:dyDescent="0.15">
      <c r="A552" s="8" t="s">
        <v>1799</v>
      </c>
      <c r="B552" s="16" t="s">
        <v>2310</v>
      </c>
      <c r="C552" s="16" t="s">
        <v>2306</v>
      </c>
      <c r="D552" s="7" t="s">
        <v>2307</v>
      </c>
      <c r="E552" s="18">
        <v>43045.666666666664</v>
      </c>
      <c r="F552" s="18" t="s">
        <v>570</v>
      </c>
      <c r="G552" s="17" t="s">
        <v>2311</v>
      </c>
      <c r="H552" s="48" t="s">
        <v>2312</v>
      </c>
      <c r="I552" s="28">
        <f t="shared" si="17"/>
        <v>43045</v>
      </c>
      <c r="J552" s="60">
        <f ca="1">VLOOKUP(A552,区域分布情况!A$1:R$24,17,FALSE)</f>
        <v>1</v>
      </c>
      <c r="K552" s="60" t="str">
        <f>VLOOKUP(A552,区域分布情况!A$1:S$24,18,FALSE)</f>
        <v>城区</v>
      </c>
      <c r="L552" s="9">
        <f t="shared" si="18"/>
        <v>57</v>
      </c>
    </row>
    <row r="553" spans="1:12" s="9" customFormat="1" ht="30" customHeight="1" x14ac:dyDescent="0.15">
      <c r="A553" s="8" t="s">
        <v>1877</v>
      </c>
      <c r="B553" s="16" t="s">
        <v>2313</v>
      </c>
      <c r="C553" s="16" t="s">
        <v>2306</v>
      </c>
      <c r="D553" s="7" t="s">
        <v>2307</v>
      </c>
      <c r="E553" s="18">
        <v>43045.609722222223</v>
      </c>
      <c r="F553" s="19" t="s">
        <v>552</v>
      </c>
      <c r="G553" s="17" t="s">
        <v>2314</v>
      </c>
      <c r="H553" s="63" t="s">
        <v>2315</v>
      </c>
      <c r="I553" s="28">
        <f t="shared" si="17"/>
        <v>43045</v>
      </c>
      <c r="J553" s="60">
        <f ca="1">VLOOKUP(A553,区域分布情况!A$1:R$24,17,FALSE)</f>
        <v>2</v>
      </c>
      <c r="K553" s="60" t="str">
        <f>VLOOKUP(A553,区域分布情况!A$1:S$24,18,FALSE)</f>
        <v>二圈层</v>
      </c>
      <c r="L553" s="9">
        <f t="shared" si="18"/>
        <v>235</v>
      </c>
    </row>
    <row r="554" spans="1:12" s="9" customFormat="1" ht="30" customHeight="1" x14ac:dyDescent="0.15">
      <c r="A554" s="8" t="s">
        <v>1795</v>
      </c>
      <c r="B554" s="16" t="s">
        <v>2316</v>
      </c>
      <c r="C554" s="16" t="s">
        <v>2317</v>
      </c>
      <c r="D554" s="7" t="s">
        <v>2302</v>
      </c>
      <c r="E554" s="18">
        <v>43046.36041666667</v>
      </c>
      <c r="F554" s="18" t="s">
        <v>570</v>
      </c>
      <c r="G554" s="17" t="s">
        <v>2318</v>
      </c>
      <c r="H554" s="63" t="s">
        <v>2319</v>
      </c>
      <c r="I554" s="28">
        <f t="shared" si="17"/>
        <v>43046</v>
      </c>
      <c r="J554" s="60">
        <f ca="1">VLOOKUP(A554,区域分布情况!A$1:R$24,17,FALSE)</f>
        <v>0</v>
      </c>
      <c r="K554" s="60" t="str">
        <f>VLOOKUP(A554,区域分布情况!A$1:S$24,18,FALSE)</f>
        <v>二圈层</v>
      </c>
      <c r="L554" s="9">
        <f t="shared" si="18"/>
        <v>45</v>
      </c>
    </row>
    <row r="555" spans="1:12" s="9" customFormat="1" ht="30" customHeight="1" x14ac:dyDescent="0.15">
      <c r="A555" s="8" t="s">
        <v>1816</v>
      </c>
      <c r="B555" s="16" t="s">
        <v>2320</v>
      </c>
      <c r="C555" s="16" t="s">
        <v>2321</v>
      </c>
      <c r="D555" s="7" t="s">
        <v>2302</v>
      </c>
      <c r="E555" s="18">
        <v>43046.402777777781</v>
      </c>
      <c r="F555" s="18" t="s">
        <v>615</v>
      </c>
      <c r="G555" s="17" t="s">
        <v>2322</v>
      </c>
      <c r="H555" s="63" t="s">
        <v>2323</v>
      </c>
      <c r="I555" s="28">
        <f t="shared" si="17"/>
        <v>43046</v>
      </c>
      <c r="J555" s="60">
        <f ca="1">VLOOKUP(A555,区域分布情况!A$1:R$24,17,FALSE)</f>
        <v>2</v>
      </c>
      <c r="K555" s="60" t="str">
        <f>VLOOKUP(A555,区域分布情况!A$1:S$24,18,FALSE)</f>
        <v>城区</v>
      </c>
      <c r="L555" s="9">
        <f t="shared" si="18"/>
        <v>58</v>
      </c>
    </row>
    <row r="556" spans="1:12" s="9" customFormat="1" ht="30" customHeight="1" x14ac:dyDescent="0.15">
      <c r="A556" s="8" t="s">
        <v>1816</v>
      </c>
      <c r="B556" s="16" t="s">
        <v>2324</v>
      </c>
      <c r="C556" s="16" t="s">
        <v>2297</v>
      </c>
      <c r="D556" s="7" t="s">
        <v>2325</v>
      </c>
      <c r="E556" s="18">
        <v>43046.591666666667</v>
      </c>
      <c r="F556" s="19" t="s">
        <v>552</v>
      </c>
      <c r="G556" s="17" t="s">
        <v>2326</v>
      </c>
      <c r="H556" s="48" t="s">
        <v>2327</v>
      </c>
      <c r="I556" s="28">
        <f t="shared" si="17"/>
        <v>43046</v>
      </c>
      <c r="J556" s="60">
        <f ca="1">VLOOKUP(A556,区域分布情况!A$1:R$24,17,FALSE)</f>
        <v>2</v>
      </c>
      <c r="K556" s="60" t="str">
        <f>VLOOKUP(A556,区域分布情况!A$1:S$24,18,FALSE)</f>
        <v>城区</v>
      </c>
      <c r="L556" s="9">
        <f t="shared" si="18"/>
        <v>453</v>
      </c>
    </row>
    <row r="557" spans="1:12" s="9" customFormat="1" ht="30" customHeight="1" x14ac:dyDescent="0.15">
      <c r="A557" s="8" t="s">
        <v>1832</v>
      </c>
      <c r="B557" s="16" t="s">
        <v>2328</v>
      </c>
      <c r="C557" s="16" t="s">
        <v>2297</v>
      </c>
      <c r="D557" s="7" t="s">
        <v>2325</v>
      </c>
      <c r="E557" s="18">
        <v>43046.848611111112</v>
      </c>
      <c r="F557" s="18" t="s">
        <v>552</v>
      </c>
      <c r="G557" s="17" t="s">
        <v>2329</v>
      </c>
      <c r="H557" s="48" t="s">
        <v>2330</v>
      </c>
      <c r="I557" s="28">
        <f t="shared" si="17"/>
        <v>43046</v>
      </c>
      <c r="J557" s="60">
        <f ca="1">VLOOKUP(A557,区域分布情况!A$1:R$24,17,FALSE)</f>
        <v>0</v>
      </c>
      <c r="K557" s="60" t="str">
        <f>VLOOKUP(A557,区域分布情况!A$1:S$24,18,FALSE)</f>
        <v>城区</v>
      </c>
      <c r="L557" s="9">
        <f t="shared" si="18"/>
        <v>559</v>
      </c>
    </row>
    <row r="558" spans="1:12" s="9" customFormat="1" ht="30" customHeight="1" x14ac:dyDescent="0.15">
      <c r="A558" s="8" t="s">
        <v>257</v>
      </c>
      <c r="B558" s="16" t="s">
        <v>2331</v>
      </c>
      <c r="C558" s="16" t="s">
        <v>317</v>
      </c>
      <c r="D558" s="7" t="s">
        <v>614</v>
      </c>
      <c r="E558" s="18">
        <v>43046.469444444447</v>
      </c>
      <c r="F558" s="19" t="s">
        <v>583</v>
      </c>
      <c r="G558" s="17" t="s">
        <v>2332</v>
      </c>
      <c r="H558" s="63" t="s">
        <v>2333</v>
      </c>
      <c r="I558" s="28">
        <f t="shared" si="17"/>
        <v>43046</v>
      </c>
      <c r="J558" s="60">
        <f ca="1">VLOOKUP(A558,区域分布情况!A$1:R$24,17,FALSE)</f>
        <v>0</v>
      </c>
      <c r="K558" s="60" t="str">
        <f>VLOOKUP(A558,区域分布情况!A$1:S$24,18,FALSE)</f>
        <v>三圈层</v>
      </c>
      <c r="L558" s="9">
        <f t="shared" si="18"/>
        <v>349</v>
      </c>
    </row>
    <row r="559" spans="1:12" s="9" customFormat="1" ht="30" customHeight="1" x14ac:dyDescent="0.15">
      <c r="A559" s="8" t="s">
        <v>255</v>
      </c>
      <c r="B559" s="16" t="s">
        <v>2334</v>
      </c>
      <c r="C559" s="16" t="s">
        <v>2335</v>
      </c>
      <c r="D559" s="7" t="s">
        <v>267</v>
      </c>
      <c r="E559" s="18">
        <v>43046.980555555558</v>
      </c>
      <c r="F559" s="18" t="s">
        <v>616</v>
      </c>
      <c r="G559" s="17" t="s">
        <v>2336</v>
      </c>
      <c r="H559" s="63" t="s">
        <v>2337</v>
      </c>
      <c r="I559" s="28">
        <f t="shared" si="17"/>
        <v>43046</v>
      </c>
      <c r="J559" s="60">
        <f ca="1">VLOOKUP(A559,区域分布情况!A$1:R$24,17,FALSE)</f>
        <v>0</v>
      </c>
      <c r="K559" s="60" t="str">
        <f>VLOOKUP(A559,区域分布情况!A$1:S$24,18,FALSE)</f>
        <v>三圈层</v>
      </c>
      <c r="L559" s="9">
        <f t="shared" si="18"/>
        <v>133</v>
      </c>
    </row>
    <row r="560" spans="1:12" s="9" customFormat="1" ht="30" customHeight="1" x14ac:dyDescent="0.15">
      <c r="A560" s="8" t="s">
        <v>1820</v>
      </c>
      <c r="B560" s="16" t="s">
        <v>2338</v>
      </c>
      <c r="C560" s="16" t="s">
        <v>2339</v>
      </c>
      <c r="D560" s="7" t="s">
        <v>267</v>
      </c>
      <c r="E560" s="18">
        <v>43046.917361111111</v>
      </c>
      <c r="F560" s="18" t="s">
        <v>797</v>
      </c>
      <c r="G560" s="17" t="s">
        <v>2340</v>
      </c>
      <c r="H560" s="63" t="s">
        <v>2341</v>
      </c>
      <c r="I560" s="28">
        <f t="shared" si="17"/>
        <v>43046</v>
      </c>
      <c r="J560" s="60">
        <f ca="1">VLOOKUP(A560,区域分布情况!A$1:R$24,17,FALSE)</f>
        <v>2</v>
      </c>
      <c r="K560" s="60" t="str">
        <f>VLOOKUP(A560,区域分布情况!A$1:S$24,18,FALSE)</f>
        <v>城区</v>
      </c>
      <c r="L560" s="9">
        <f t="shared" si="18"/>
        <v>87</v>
      </c>
    </row>
    <row r="561" spans="1:12" s="9" customFormat="1" ht="30" customHeight="1" x14ac:dyDescent="0.15">
      <c r="A561" s="8" t="s">
        <v>1816</v>
      </c>
      <c r="B561" s="16" t="s">
        <v>2342</v>
      </c>
      <c r="C561" s="16" t="s">
        <v>2343</v>
      </c>
      <c r="D561" s="7" t="s">
        <v>267</v>
      </c>
      <c r="E561" s="18">
        <v>43046.856944444444</v>
      </c>
      <c r="F561" s="18" t="s">
        <v>613</v>
      </c>
      <c r="G561" s="17" t="s">
        <v>2344</v>
      </c>
      <c r="H561" s="63" t="s">
        <v>2345</v>
      </c>
      <c r="I561" s="28">
        <f t="shared" si="17"/>
        <v>43046</v>
      </c>
      <c r="J561" s="60">
        <f ca="1">VLOOKUP(A561,区域分布情况!A$1:R$24,17,FALSE)</f>
        <v>2</v>
      </c>
      <c r="K561" s="60" t="str">
        <f>VLOOKUP(A561,区域分布情况!A$1:S$24,18,FALSE)</f>
        <v>城区</v>
      </c>
      <c r="L561" s="9">
        <f t="shared" si="18"/>
        <v>160</v>
      </c>
    </row>
    <row r="562" spans="1:12" s="9" customFormat="1" ht="30" customHeight="1" x14ac:dyDescent="0.15">
      <c r="A562" s="8" t="s">
        <v>1810</v>
      </c>
      <c r="B562" s="16" t="s">
        <v>2346</v>
      </c>
      <c r="C562" s="16" t="s">
        <v>2347</v>
      </c>
      <c r="D562" s="7" t="s">
        <v>2302</v>
      </c>
      <c r="E562" s="18">
        <v>43047.98333333333</v>
      </c>
      <c r="F562" s="19" t="s">
        <v>552</v>
      </c>
      <c r="G562" s="17" t="s">
        <v>2348</v>
      </c>
      <c r="H562" s="48" t="s">
        <v>2349</v>
      </c>
      <c r="I562" s="28">
        <f t="shared" si="17"/>
        <v>43047</v>
      </c>
      <c r="J562" s="60">
        <f ca="1">VLOOKUP(A562,区域分布情况!A$1:R$24,17,FALSE)</f>
        <v>1</v>
      </c>
      <c r="K562" s="60" t="str">
        <f>VLOOKUP(A562,区域分布情况!A$1:S$24,18,FALSE)</f>
        <v>城区</v>
      </c>
      <c r="L562" s="9">
        <f t="shared" si="18"/>
        <v>132</v>
      </c>
    </row>
    <row r="563" spans="1:12" s="9" customFormat="1" ht="30" customHeight="1" x14ac:dyDescent="0.15">
      <c r="A563" s="8" t="s">
        <v>1877</v>
      </c>
      <c r="B563" s="16" t="s">
        <v>2350</v>
      </c>
      <c r="C563" s="16" t="s">
        <v>2351</v>
      </c>
      <c r="D563" s="7" t="s">
        <v>2302</v>
      </c>
      <c r="E563" s="18">
        <v>43048.021527777775</v>
      </c>
      <c r="F563" s="18" t="s">
        <v>552</v>
      </c>
      <c r="G563" s="17" t="s">
        <v>2352</v>
      </c>
      <c r="H563" s="48" t="s">
        <v>2353</v>
      </c>
      <c r="I563" s="28">
        <f t="shared" si="17"/>
        <v>43048</v>
      </c>
      <c r="J563" s="60">
        <f ca="1">VLOOKUP(A563,区域分布情况!A$1:R$24,17,FALSE)</f>
        <v>2</v>
      </c>
      <c r="K563" s="60" t="str">
        <f>VLOOKUP(A563,区域分布情况!A$1:S$24,18,FALSE)</f>
        <v>二圈层</v>
      </c>
      <c r="L563" s="9">
        <f t="shared" si="18"/>
        <v>58</v>
      </c>
    </row>
    <row r="564" spans="1:12" s="9" customFormat="1" ht="30" customHeight="1" x14ac:dyDescent="0.15">
      <c r="A564" s="8" t="s">
        <v>1820</v>
      </c>
      <c r="B564" s="16" t="s">
        <v>2354</v>
      </c>
      <c r="C564" s="16" t="s">
        <v>2355</v>
      </c>
      <c r="D564" s="7" t="s">
        <v>2302</v>
      </c>
      <c r="E564" s="18">
        <v>43048.361111111109</v>
      </c>
      <c r="F564" s="19" t="s">
        <v>552</v>
      </c>
      <c r="G564" s="17" t="s">
        <v>2356</v>
      </c>
      <c r="H564" s="63" t="s">
        <v>2357</v>
      </c>
      <c r="I564" s="28">
        <f t="shared" si="17"/>
        <v>43048</v>
      </c>
      <c r="J564" s="60">
        <f ca="1">VLOOKUP(A564,区域分布情况!A$1:R$24,17,FALSE)</f>
        <v>2</v>
      </c>
      <c r="K564" s="60" t="str">
        <f>VLOOKUP(A564,区域分布情况!A$1:S$24,18,FALSE)</f>
        <v>城区</v>
      </c>
      <c r="L564" s="9">
        <f t="shared" si="18"/>
        <v>99</v>
      </c>
    </row>
    <row r="565" spans="1:12" s="9" customFormat="1" ht="30" customHeight="1" x14ac:dyDescent="0.15">
      <c r="A565" s="8" t="s">
        <v>1842</v>
      </c>
      <c r="B565" s="16" t="s">
        <v>2358</v>
      </c>
      <c r="C565" s="16" t="s">
        <v>2359</v>
      </c>
      <c r="D565" s="7" t="s">
        <v>2302</v>
      </c>
      <c r="E565" s="18">
        <v>43047.654166666667</v>
      </c>
      <c r="F565" s="18" t="s">
        <v>583</v>
      </c>
      <c r="G565" s="17" t="s">
        <v>2360</v>
      </c>
      <c r="H565" s="63" t="s">
        <v>2361</v>
      </c>
      <c r="I565" s="28">
        <f t="shared" si="17"/>
        <v>43047</v>
      </c>
      <c r="J565" s="60">
        <f ca="1">VLOOKUP(A565,区域分布情况!A$1:R$24,17,FALSE)</f>
        <v>0</v>
      </c>
      <c r="K565" s="60" t="str">
        <f>VLOOKUP(A565,区域分布情况!A$1:S$24,18,FALSE)</f>
        <v>城区</v>
      </c>
      <c r="L565" s="9">
        <f t="shared" si="18"/>
        <v>261</v>
      </c>
    </row>
    <row r="566" spans="1:12" s="9" customFormat="1" ht="30" customHeight="1" x14ac:dyDescent="0.15">
      <c r="A566" s="8" t="s">
        <v>1837</v>
      </c>
      <c r="B566" s="16" t="s">
        <v>2362</v>
      </c>
      <c r="C566" s="16" t="s">
        <v>2297</v>
      </c>
      <c r="D566" s="7" t="s">
        <v>2045</v>
      </c>
      <c r="E566" s="18">
        <v>43047.727777777778</v>
      </c>
      <c r="F566" s="18" t="s">
        <v>552</v>
      </c>
      <c r="G566" s="17" t="s">
        <v>2363</v>
      </c>
      <c r="H566" s="63" t="s">
        <v>2364</v>
      </c>
      <c r="I566" s="28">
        <f t="shared" si="17"/>
        <v>43047</v>
      </c>
      <c r="J566" s="60">
        <f ca="1">VLOOKUP(A566,区域分布情况!A$1:R$24,17,FALSE)</f>
        <v>0</v>
      </c>
      <c r="K566" s="60" t="str">
        <f>VLOOKUP(A566,区域分布情况!A$1:S$24,18,FALSE)</f>
        <v>二圈层</v>
      </c>
      <c r="L566" s="9">
        <f t="shared" si="18"/>
        <v>135</v>
      </c>
    </row>
    <row r="567" spans="1:12" s="9" customFormat="1" ht="30" customHeight="1" x14ac:dyDescent="0.15">
      <c r="A567" s="8" t="s">
        <v>1867</v>
      </c>
      <c r="B567" s="16" t="s">
        <v>2365</v>
      </c>
      <c r="C567" s="16" t="s">
        <v>2297</v>
      </c>
      <c r="D567" s="7" t="s">
        <v>2325</v>
      </c>
      <c r="E567" s="18">
        <v>43047.709722222222</v>
      </c>
      <c r="F567" s="18" t="s">
        <v>552</v>
      </c>
      <c r="G567" s="17" t="s">
        <v>2366</v>
      </c>
      <c r="H567" s="63" t="s">
        <v>2367</v>
      </c>
      <c r="I567" s="28">
        <f t="shared" si="17"/>
        <v>43047</v>
      </c>
      <c r="J567" s="60">
        <f ca="1">VLOOKUP(A567,区域分布情况!A$1:R$24,17,FALSE)</f>
        <v>3</v>
      </c>
      <c r="K567" s="60" t="str">
        <f>VLOOKUP(A567,区域分布情况!A$1:S$24,18,FALSE)</f>
        <v>二圈层</v>
      </c>
      <c r="L567" s="9">
        <f t="shared" si="18"/>
        <v>33</v>
      </c>
    </row>
    <row r="568" spans="1:12" s="9" customFormat="1" ht="30" customHeight="1" x14ac:dyDescent="0.15">
      <c r="A568" s="8" t="s">
        <v>7</v>
      </c>
      <c r="B568" s="16" t="s">
        <v>2368</v>
      </c>
      <c r="C568" s="16" t="s">
        <v>2369</v>
      </c>
      <c r="D568" s="16" t="s">
        <v>2100</v>
      </c>
      <c r="E568" s="18">
        <v>43048.386111111111</v>
      </c>
      <c r="F568" s="18" t="s">
        <v>552</v>
      </c>
      <c r="G568" s="17" t="s">
        <v>2370</v>
      </c>
      <c r="H568" s="63" t="s">
        <v>2371</v>
      </c>
      <c r="I568" s="28">
        <f t="shared" si="17"/>
        <v>43048</v>
      </c>
      <c r="J568" s="60">
        <f ca="1">VLOOKUP(A568,区域分布情况!A$1:R$24,17,FALSE)</f>
        <v>0</v>
      </c>
      <c r="K568" s="60">
        <f>VLOOKUP(A568,区域分布情况!A$1:S$24,18,FALSE)</f>
        <v>0</v>
      </c>
      <c r="L568" s="9">
        <f t="shared" si="18"/>
        <v>93</v>
      </c>
    </row>
    <row r="569" spans="1:12" s="9" customFormat="1" ht="30" customHeight="1" x14ac:dyDescent="0.15">
      <c r="A569" s="8" t="s">
        <v>1837</v>
      </c>
      <c r="B569" s="16" t="s">
        <v>2372</v>
      </c>
      <c r="C569" s="16" t="s">
        <v>2373</v>
      </c>
      <c r="D569" s="7" t="s">
        <v>2374</v>
      </c>
      <c r="E569" s="18">
        <v>43048.717361111114</v>
      </c>
      <c r="F569" s="19" t="s">
        <v>615</v>
      </c>
      <c r="G569" s="17" t="s">
        <v>2375</v>
      </c>
      <c r="H569" s="48" t="s">
        <v>2376</v>
      </c>
      <c r="I569" s="28">
        <f t="shared" si="17"/>
        <v>43048</v>
      </c>
      <c r="J569" s="60">
        <f ca="1">VLOOKUP(A569,区域分布情况!A$1:R$24,17,FALSE)</f>
        <v>0</v>
      </c>
      <c r="K569" s="60" t="str">
        <f>VLOOKUP(A569,区域分布情况!A$1:S$24,18,FALSE)</f>
        <v>二圈层</v>
      </c>
      <c r="L569" s="9">
        <f t="shared" si="18"/>
        <v>268</v>
      </c>
    </row>
    <row r="570" spans="1:12" s="9" customFormat="1" ht="30" customHeight="1" x14ac:dyDescent="0.15">
      <c r="A570" s="8" t="s">
        <v>1832</v>
      </c>
      <c r="B570" s="16" t="s">
        <v>2377</v>
      </c>
      <c r="C570" s="16" t="s">
        <v>2378</v>
      </c>
      <c r="D570" s="7" t="s">
        <v>2379</v>
      </c>
      <c r="E570" s="18">
        <v>43050.151388888888</v>
      </c>
      <c r="F570" s="19" t="s">
        <v>552</v>
      </c>
      <c r="G570" s="17" t="s">
        <v>2380</v>
      </c>
      <c r="H570" s="48" t="s">
        <v>2381</v>
      </c>
      <c r="I570" s="28">
        <f t="shared" si="17"/>
        <v>43050</v>
      </c>
      <c r="J570" s="60">
        <f ca="1">VLOOKUP(A570,区域分布情况!A$1:R$24,17,FALSE)</f>
        <v>0</v>
      </c>
      <c r="K570" s="60" t="str">
        <f>VLOOKUP(A570,区域分布情况!A$1:S$24,18,FALSE)</f>
        <v>城区</v>
      </c>
      <c r="L570" s="9">
        <f t="shared" si="18"/>
        <v>339</v>
      </c>
    </row>
    <row r="571" spans="1:12" s="9" customFormat="1" ht="30" customHeight="1" x14ac:dyDescent="0.15">
      <c r="A571" s="8" t="s">
        <v>1837</v>
      </c>
      <c r="B571" s="16" t="s">
        <v>2382</v>
      </c>
      <c r="C571" s="16" t="s">
        <v>2373</v>
      </c>
      <c r="D571" s="7" t="s">
        <v>2442</v>
      </c>
      <c r="E571" s="18">
        <v>43048.717361111114</v>
      </c>
      <c r="F571" s="18" t="s">
        <v>616</v>
      </c>
      <c r="G571" s="17" t="s">
        <v>2443</v>
      </c>
      <c r="H571" s="48" t="s">
        <v>2376</v>
      </c>
      <c r="I571" s="28">
        <f t="shared" si="17"/>
        <v>43048</v>
      </c>
      <c r="J571" s="60">
        <f ca="1">VLOOKUP(A571,区域分布情况!A$1:R$24,17,FALSE)</f>
        <v>0</v>
      </c>
      <c r="K571" s="60" t="str">
        <f>VLOOKUP(A571,区域分布情况!A$1:S$24,18,FALSE)</f>
        <v>二圈层</v>
      </c>
      <c r="L571" s="9">
        <f t="shared" si="18"/>
        <v>268</v>
      </c>
    </row>
    <row r="572" spans="1:12" s="9" customFormat="1" ht="30" customHeight="1" x14ac:dyDescent="0.15">
      <c r="A572" s="8" t="s">
        <v>1799</v>
      </c>
      <c r="B572" s="16" t="s">
        <v>2383</v>
      </c>
      <c r="C572" s="16" t="s">
        <v>2373</v>
      </c>
      <c r="D572" s="7" t="s">
        <v>2045</v>
      </c>
      <c r="E572" s="18">
        <v>43048.886111111111</v>
      </c>
      <c r="F572" s="19" t="s">
        <v>552</v>
      </c>
      <c r="G572" s="17" t="s">
        <v>2384</v>
      </c>
      <c r="H572" s="63" t="s">
        <v>2385</v>
      </c>
      <c r="I572" s="28">
        <f t="shared" si="17"/>
        <v>43048</v>
      </c>
      <c r="J572" s="60">
        <f ca="1">VLOOKUP(A572,区域分布情况!A$1:R$24,17,FALSE)</f>
        <v>1</v>
      </c>
      <c r="K572" s="60" t="str">
        <f>VLOOKUP(A572,区域分布情况!A$1:S$24,18,FALSE)</f>
        <v>城区</v>
      </c>
      <c r="L572" s="9">
        <f t="shared" si="18"/>
        <v>86</v>
      </c>
    </row>
    <row r="573" spans="1:12" s="9" customFormat="1" ht="30" customHeight="1" x14ac:dyDescent="0.15">
      <c r="A573" s="8" t="s">
        <v>1795</v>
      </c>
      <c r="B573" s="16" t="s">
        <v>2386</v>
      </c>
      <c r="C573" s="16" t="s">
        <v>2373</v>
      </c>
      <c r="D573" s="7" t="s">
        <v>2442</v>
      </c>
      <c r="E573" s="18">
        <v>43049.645138888889</v>
      </c>
      <c r="F573" s="18" t="s">
        <v>583</v>
      </c>
      <c r="G573" s="17" t="s">
        <v>2387</v>
      </c>
      <c r="H573" s="63" t="s">
        <v>2388</v>
      </c>
      <c r="I573" s="28">
        <f t="shared" si="17"/>
        <v>43049</v>
      </c>
      <c r="J573" s="60">
        <f ca="1">VLOOKUP(A573,区域分布情况!A$1:R$24,17,FALSE)</f>
        <v>0</v>
      </c>
      <c r="K573" s="60" t="str">
        <f>VLOOKUP(A573,区域分布情况!A$1:S$24,18,FALSE)</f>
        <v>二圈层</v>
      </c>
      <c r="L573" s="9">
        <f t="shared" si="18"/>
        <v>445</v>
      </c>
    </row>
    <row r="574" spans="1:12" s="9" customFormat="1" ht="30" customHeight="1" x14ac:dyDescent="0.15">
      <c r="A574" s="8" t="s">
        <v>1799</v>
      </c>
      <c r="B574" s="16" t="s">
        <v>2389</v>
      </c>
      <c r="C574" s="16" t="s">
        <v>2390</v>
      </c>
      <c r="D574" s="7" t="s">
        <v>2379</v>
      </c>
      <c r="E574" s="18">
        <v>43050.776388888888</v>
      </c>
      <c r="F574" s="19" t="s">
        <v>583</v>
      </c>
      <c r="G574" s="17" t="s">
        <v>2391</v>
      </c>
      <c r="H574" s="63" t="s">
        <v>2392</v>
      </c>
      <c r="I574" s="28">
        <f t="shared" si="17"/>
        <v>43050</v>
      </c>
      <c r="J574" s="60">
        <f ca="1">VLOOKUP(A574,区域分布情况!A$1:R$24,17,FALSE)</f>
        <v>1</v>
      </c>
      <c r="K574" s="60" t="str">
        <f>VLOOKUP(A574,区域分布情况!A$1:S$24,18,FALSE)</f>
        <v>城区</v>
      </c>
      <c r="L574" s="9">
        <f t="shared" si="18"/>
        <v>122</v>
      </c>
    </row>
    <row r="575" spans="1:12" s="9" customFormat="1" ht="30" customHeight="1" x14ac:dyDescent="0.15">
      <c r="A575" s="8" t="s">
        <v>1799</v>
      </c>
      <c r="B575" s="16" t="s">
        <v>2393</v>
      </c>
      <c r="C575" s="16" t="s">
        <v>2394</v>
      </c>
      <c r="D575" s="7" t="s">
        <v>2442</v>
      </c>
      <c r="E575" s="18">
        <v>43049.92083333333</v>
      </c>
      <c r="F575" s="18" t="s">
        <v>552</v>
      </c>
      <c r="G575" s="17" t="s">
        <v>2395</v>
      </c>
      <c r="H575" s="63" t="s">
        <v>2396</v>
      </c>
      <c r="I575" s="28">
        <f t="shared" si="17"/>
        <v>43049</v>
      </c>
      <c r="J575" s="60">
        <f ca="1">VLOOKUP(A575,区域分布情况!A$1:R$24,17,FALSE)</f>
        <v>1</v>
      </c>
      <c r="K575" s="60" t="str">
        <f>VLOOKUP(A575,区域分布情况!A$1:S$24,18,FALSE)</f>
        <v>城区</v>
      </c>
      <c r="L575" s="9">
        <f t="shared" si="18"/>
        <v>244</v>
      </c>
    </row>
    <row r="576" spans="1:12" s="9" customFormat="1" ht="30" customHeight="1" x14ac:dyDescent="0.15">
      <c r="A576" s="8" t="s">
        <v>1842</v>
      </c>
      <c r="B576" s="16" t="s">
        <v>2397</v>
      </c>
      <c r="C576" s="16" t="s">
        <v>2398</v>
      </c>
      <c r="D576" s="7" t="s">
        <v>2399</v>
      </c>
      <c r="E576" s="18">
        <v>43050.669444444444</v>
      </c>
      <c r="F576" s="18" t="s">
        <v>613</v>
      </c>
      <c r="G576" s="17" t="s">
        <v>2400</v>
      </c>
      <c r="H576" s="63" t="s">
        <v>2401</v>
      </c>
      <c r="I576" s="28">
        <f t="shared" si="17"/>
        <v>43050</v>
      </c>
      <c r="J576" s="60">
        <f ca="1">VLOOKUP(A576,区域分布情况!A$1:R$24,17,FALSE)</f>
        <v>0</v>
      </c>
      <c r="K576" s="60" t="str">
        <f>VLOOKUP(A576,区域分布情况!A$1:S$24,18,FALSE)</f>
        <v>城区</v>
      </c>
      <c r="L576" s="9">
        <f t="shared" si="18"/>
        <v>105</v>
      </c>
    </row>
    <row r="577" spans="1:12" s="9" customFormat="1" ht="30" customHeight="1" x14ac:dyDescent="0.15">
      <c r="A577" s="8" t="s">
        <v>1832</v>
      </c>
      <c r="B577" s="16" t="s">
        <v>2402</v>
      </c>
      <c r="C577" s="16" t="s">
        <v>2394</v>
      </c>
      <c r="D577" s="7" t="s">
        <v>2442</v>
      </c>
      <c r="E577" s="18">
        <v>43050.468055555553</v>
      </c>
      <c r="F577" s="18" t="s">
        <v>552</v>
      </c>
      <c r="G577" s="17" t="s">
        <v>2403</v>
      </c>
      <c r="H577" s="63" t="s">
        <v>2404</v>
      </c>
      <c r="I577" s="28">
        <f t="shared" si="17"/>
        <v>43050</v>
      </c>
      <c r="J577" s="60">
        <f ca="1">VLOOKUP(A577,区域分布情况!A$1:R$24,17,FALSE)</f>
        <v>0</v>
      </c>
      <c r="K577" s="60" t="str">
        <f>VLOOKUP(A577,区域分布情况!A$1:S$24,18,FALSE)</f>
        <v>城区</v>
      </c>
      <c r="L577" s="9">
        <f t="shared" si="18"/>
        <v>166</v>
      </c>
    </row>
    <row r="578" spans="1:12" s="9" customFormat="1" ht="30" customHeight="1" x14ac:dyDescent="0.15">
      <c r="A578" s="8" t="s">
        <v>2405</v>
      </c>
      <c r="B578" s="16" t="s">
        <v>2406</v>
      </c>
      <c r="C578" s="16" t="s">
        <v>2407</v>
      </c>
      <c r="D578" s="7" t="s">
        <v>2399</v>
      </c>
      <c r="E578" s="18">
        <v>43051.529166666667</v>
      </c>
      <c r="F578" s="19" t="s">
        <v>616</v>
      </c>
      <c r="G578" s="17" t="s">
        <v>2408</v>
      </c>
      <c r="H578" s="48" t="s">
        <v>2409</v>
      </c>
      <c r="I578" s="28">
        <f t="shared" si="17"/>
        <v>43051</v>
      </c>
      <c r="J578" s="60">
        <f ca="1">VLOOKUP(A578,区域分布情况!A$1:R$24,17,FALSE)</f>
        <v>2</v>
      </c>
      <c r="K578" s="60" t="str">
        <f>VLOOKUP(A578,区域分布情况!A$1:S$24,18,FALSE)</f>
        <v>二圈层</v>
      </c>
      <c r="L578" s="9">
        <f t="shared" si="18"/>
        <v>45</v>
      </c>
    </row>
    <row r="579" spans="1:12" s="9" customFormat="1" ht="30" customHeight="1" x14ac:dyDescent="0.15">
      <c r="A579" s="8" t="s">
        <v>255</v>
      </c>
      <c r="B579" s="16" t="s">
        <v>2410</v>
      </c>
      <c r="C579" s="16" t="s">
        <v>2411</v>
      </c>
      <c r="D579" s="7" t="s">
        <v>2442</v>
      </c>
      <c r="E579" s="18">
        <v>43050.748611111114</v>
      </c>
      <c r="F579" s="18" t="s">
        <v>616</v>
      </c>
      <c r="G579" s="17" t="s">
        <v>2412</v>
      </c>
      <c r="H579" s="63"/>
      <c r="I579" s="28">
        <f t="shared" ref="I579:I641" si="19">INT(E579)</f>
        <v>43050</v>
      </c>
      <c r="J579" s="60">
        <f ca="1">VLOOKUP(A579,区域分布情况!A$1:R$24,17,FALSE)</f>
        <v>0</v>
      </c>
      <c r="K579" s="60" t="str">
        <f>VLOOKUP(A579,区域分布情况!A$1:S$24,18,FALSE)</f>
        <v>三圈层</v>
      </c>
      <c r="L579" s="9">
        <f t="shared" ref="L579:L641" si="20">LEN(G579)</f>
        <v>114</v>
      </c>
    </row>
    <row r="580" spans="1:12" s="9" customFormat="1" ht="30" customHeight="1" x14ac:dyDescent="0.15">
      <c r="A580" s="8" t="s">
        <v>58</v>
      </c>
      <c r="B580" s="16" t="s">
        <v>2413</v>
      </c>
      <c r="C580" s="16" t="s">
        <v>2414</v>
      </c>
      <c r="D580" s="7" t="s">
        <v>2415</v>
      </c>
      <c r="E580" s="18">
        <v>43051.496527777781</v>
      </c>
      <c r="F580" s="18" t="s">
        <v>616</v>
      </c>
      <c r="G580" t="s">
        <v>2416</v>
      </c>
      <c r="H580" s="48" t="s">
        <v>2417</v>
      </c>
      <c r="I580" s="28">
        <f t="shared" si="19"/>
        <v>43051</v>
      </c>
      <c r="J580" s="60">
        <f ca="1">VLOOKUP(A580,区域分布情况!A$1:R$24,17,FALSE)</f>
        <v>2</v>
      </c>
      <c r="K580" s="60" t="str">
        <f>VLOOKUP(A580,区域分布情况!A$1:S$24,18,FALSE)</f>
        <v>三圈层</v>
      </c>
      <c r="L580" s="9">
        <f t="shared" si="20"/>
        <v>13</v>
      </c>
    </row>
    <row r="581" spans="1:12" s="9" customFormat="1" ht="30" customHeight="1" x14ac:dyDescent="0.15">
      <c r="A581" s="8" t="s">
        <v>256</v>
      </c>
      <c r="B581" s="16" t="s">
        <v>2418</v>
      </c>
      <c r="C581" s="16" t="s">
        <v>2411</v>
      </c>
      <c r="D581" s="7" t="s">
        <v>2419</v>
      </c>
      <c r="E581" s="18">
        <v>43051.713888888888</v>
      </c>
      <c r="F581" s="19" t="s">
        <v>818</v>
      </c>
      <c r="G581" s="17" t="s">
        <v>2420</v>
      </c>
      <c r="H581" s="63" t="s">
        <v>2421</v>
      </c>
      <c r="I581" s="28">
        <f t="shared" si="19"/>
        <v>43051</v>
      </c>
      <c r="J581" s="60">
        <f ca="1">VLOOKUP(A581,区域分布情况!A$1:R$24,17,FALSE)</f>
        <v>0</v>
      </c>
      <c r="K581" s="60" t="str">
        <f>VLOOKUP(A581,区域分布情况!A$1:S$24,18,FALSE)</f>
        <v>三圈层</v>
      </c>
      <c r="L581" s="9">
        <f t="shared" si="20"/>
        <v>227</v>
      </c>
    </row>
    <row r="582" spans="1:12" s="9" customFormat="1" ht="30" customHeight="1" x14ac:dyDescent="0.15">
      <c r="A582" s="8" t="s">
        <v>1842</v>
      </c>
      <c r="B582" s="16" t="s">
        <v>2422</v>
      </c>
      <c r="C582" s="16" t="s">
        <v>2411</v>
      </c>
      <c r="D582" s="7" t="s">
        <v>2419</v>
      </c>
      <c r="E582" s="18">
        <v>43051.073611111111</v>
      </c>
      <c r="F582" s="18" t="s">
        <v>552</v>
      </c>
      <c r="G582" s="17" t="s">
        <v>2423</v>
      </c>
      <c r="H582" s="63" t="s">
        <v>2424</v>
      </c>
      <c r="I582" s="28">
        <f t="shared" si="19"/>
        <v>43051</v>
      </c>
      <c r="J582" s="60">
        <f ca="1">VLOOKUP(A582,区域分布情况!A$1:R$24,17,FALSE)</f>
        <v>0</v>
      </c>
      <c r="K582" s="60" t="str">
        <f>VLOOKUP(A582,区域分布情况!A$1:S$24,18,FALSE)</f>
        <v>城区</v>
      </c>
      <c r="L582" s="9">
        <f t="shared" si="20"/>
        <v>352</v>
      </c>
    </row>
    <row r="583" spans="1:12" s="9" customFormat="1" ht="30" customHeight="1" x14ac:dyDescent="0.15">
      <c r="A583" s="8" t="s">
        <v>1842</v>
      </c>
      <c r="B583" s="16" t="s">
        <v>2425</v>
      </c>
      <c r="C583" s="16" t="s">
        <v>2306</v>
      </c>
      <c r="D583" s="7" t="s">
        <v>2307</v>
      </c>
      <c r="E583" s="18">
        <v>43051.710416666669</v>
      </c>
      <c r="F583" s="18" t="s">
        <v>570</v>
      </c>
      <c r="G583" s="17" t="s">
        <v>2426</v>
      </c>
      <c r="H583" s="63" t="s">
        <v>2427</v>
      </c>
      <c r="I583" s="28">
        <f t="shared" si="19"/>
        <v>43051</v>
      </c>
      <c r="J583" s="60">
        <f ca="1">VLOOKUP(A583,区域分布情况!A$1:R$24,17,FALSE)</f>
        <v>0</v>
      </c>
      <c r="K583" s="60" t="str">
        <f>VLOOKUP(A583,区域分布情况!A$1:S$24,18,FALSE)</f>
        <v>城区</v>
      </c>
      <c r="L583" s="9">
        <f t="shared" si="20"/>
        <v>294</v>
      </c>
    </row>
    <row r="584" spans="1:12" s="9" customFormat="1" ht="30" customHeight="1" x14ac:dyDescent="0.15">
      <c r="A584" s="8" t="s">
        <v>96</v>
      </c>
      <c r="B584" s="16" t="s">
        <v>2428</v>
      </c>
      <c r="C584" s="16" t="s">
        <v>2306</v>
      </c>
      <c r="D584" s="7" t="s">
        <v>2307</v>
      </c>
      <c r="E584" s="18">
        <v>43051.713888888888</v>
      </c>
      <c r="F584" s="18" t="s">
        <v>811</v>
      </c>
      <c r="G584" s="17" t="s">
        <v>2429</v>
      </c>
      <c r="H584" s="63" t="s">
        <v>2430</v>
      </c>
      <c r="I584" s="28">
        <f t="shared" si="19"/>
        <v>43051</v>
      </c>
      <c r="J584" s="60">
        <f ca="1">VLOOKUP(A584,区域分布情况!A$1:R$24,17,FALSE)</f>
        <v>0</v>
      </c>
      <c r="K584" s="60" t="str">
        <f>VLOOKUP(A584,区域分布情况!A$1:S$24,18,FALSE)</f>
        <v>三圈层</v>
      </c>
      <c r="L584" s="9">
        <f t="shared" si="20"/>
        <v>245</v>
      </c>
    </row>
    <row r="585" spans="1:12" s="9" customFormat="1" ht="30" customHeight="1" x14ac:dyDescent="0.15">
      <c r="A585" s="8" t="s">
        <v>1820</v>
      </c>
      <c r="B585" s="16" t="s">
        <v>2431</v>
      </c>
      <c r="C585" s="16" t="s">
        <v>2306</v>
      </c>
      <c r="D585" s="7" t="s">
        <v>2045</v>
      </c>
      <c r="E585" s="18">
        <v>43051.63958333333</v>
      </c>
      <c r="F585" s="19" t="s">
        <v>552</v>
      </c>
      <c r="G585" s="17" t="s">
        <v>2432</v>
      </c>
      <c r="H585" s="48" t="s">
        <v>2433</v>
      </c>
      <c r="I585" s="28">
        <f t="shared" si="19"/>
        <v>43051</v>
      </c>
      <c r="J585" s="60">
        <f ca="1">VLOOKUP(A585,区域分布情况!A$1:R$24,17,FALSE)</f>
        <v>2</v>
      </c>
      <c r="K585" s="60" t="str">
        <f>VLOOKUP(A585,区域分布情况!A$1:S$24,18,FALSE)</f>
        <v>城区</v>
      </c>
      <c r="L585" s="9">
        <f t="shared" si="20"/>
        <v>135</v>
      </c>
    </row>
    <row r="586" spans="1:12" s="9" customFormat="1" ht="30" customHeight="1" x14ac:dyDescent="0.15">
      <c r="A586" s="8" t="s">
        <v>1810</v>
      </c>
      <c r="B586" s="16" t="s">
        <v>2434</v>
      </c>
      <c r="C586" s="16" t="s">
        <v>2306</v>
      </c>
      <c r="D586" s="7" t="s">
        <v>2045</v>
      </c>
      <c r="E586" s="18">
        <v>43051.98333333333</v>
      </c>
      <c r="F586" s="18" t="s">
        <v>552</v>
      </c>
      <c r="G586" s="17" t="s">
        <v>2435</v>
      </c>
      <c r="H586" s="63" t="s">
        <v>2436</v>
      </c>
      <c r="I586" s="28">
        <f t="shared" si="19"/>
        <v>43051</v>
      </c>
      <c r="J586" s="60">
        <f ca="1">VLOOKUP(A586,区域分布情况!A$1:R$24,17,FALSE)</f>
        <v>1</v>
      </c>
      <c r="K586" s="60" t="str">
        <f>VLOOKUP(A586,区域分布情况!A$1:S$24,18,FALSE)</f>
        <v>城区</v>
      </c>
      <c r="L586" s="9">
        <f t="shared" si="20"/>
        <v>85</v>
      </c>
    </row>
    <row r="587" spans="1:12" s="9" customFormat="1" ht="30" customHeight="1" x14ac:dyDescent="0.15">
      <c r="A587" s="8" t="s">
        <v>58</v>
      </c>
      <c r="B587" s="16" t="s">
        <v>2437</v>
      </c>
      <c r="C587" s="16" t="s">
        <v>2438</v>
      </c>
      <c r="D587" s="7" t="s">
        <v>2439</v>
      </c>
      <c r="E587" s="18">
        <v>43051.286805555559</v>
      </c>
      <c r="F587" s="18" t="s">
        <v>552</v>
      </c>
      <c r="G587" s="17" t="s">
        <v>2440</v>
      </c>
      <c r="H587" s="48" t="s">
        <v>2441</v>
      </c>
      <c r="I587" s="28">
        <f t="shared" si="19"/>
        <v>43051</v>
      </c>
      <c r="J587" s="60">
        <f ca="1">VLOOKUP(A587,区域分布情况!A$1:R$24,17,FALSE)</f>
        <v>2</v>
      </c>
      <c r="K587" s="60" t="str">
        <f>VLOOKUP(A587,区域分布情况!A$1:S$24,18,FALSE)</f>
        <v>三圈层</v>
      </c>
      <c r="L587" s="9">
        <f t="shared" si="20"/>
        <v>82</v>
      </c>
    </row>
    <row r="588" spans="1:12" s="9" customFormat="1" ht="30" customHeight="1" x14ac:dyDescent="0.15">
      <c r="A588" s="8" t="s">
        <v>256</v>
      </c>
      <c r="B588" s="16" t="s">
        <v>2449</v>
      </c>
      <c r="C588" s="16" t="s">
        <v>690</v>
      </c>
      <c r="D588" s="7" t="s">
        <v>614</v>
      </c>
      <c r="E588" s="18">
        <v>43051.713888888888</v>
      </c>
      <c r="F588" s="19" t="s">
        <v>818</v>
      </c>
      <c r="G588" s="17" t="s">
        <v>2420</v>
      </c>
      <c r="H588" s="63" t="s">
        <v>2421</v>
      </c>
      <c r="I588" s="28">
        <f t="shared" si="19"/>
        <v>43051</v>
      </c>
      <c r="J588" s="60">
        <f ca="1">VLOOKUP(A588,区域分布情况!A$1:R$24,17,FALSE)</f>
        <v>0</v>
      </c>
      <c r="K588" s="60" t="str">
        <f>VLOOKUP(A588,区域分布情况!A$1:S$24,18,FALSE)</f>
        <v>三圈层</v>
      </c>
      <c r="L588" s="9">
        <f t="shared" si="20"/>
        <v>227</v>
      </c>
    </row>
    <row r="589" spans="1:12" s="9" customFormat="1" ht="30" customHeight="1" x14ac:dyDescent="0.15">
      <c r="A589" s="8" t="s">
        <v>1842</v>
      </c>
      <c r="B589" s="16" t="s">
        <v>2422</v>
      </c>
      <c r="C589" s="16" t="s">
        <v>690</v>
      </c>
      <c r="D589" s="7" t="s">
        <v>614</v>
      </c>
      <c r="E589" s="18">
        <v>43051.073611111111</v>
      </c>
      <c r="F589" s="18" t="s">
        <v>552</v>
      </c>
      <c r="G589" s="17" t="s">
        <v>2423</v>
      </c>
      <c r="H589" s="63" t="s">
        <v>2424</v>
      </c>
      <c r="I589" s="28">
        <f t="shared" si="19"/>
        <v>43051</v>
      </c>
      <c r="J589" s="60">
        <f ca="1">VLOOKUP(A589,区域分布情况!A$1:R$24,17,FALSE)</f>
        <v>0</v>
      </c>
      <c r="K589" s="60" t="str">
        <f>VLOOKUP(A589,区域分布情况!A$1:S$24,18,FALSE)</f>
        <v>城区</v>
      </c>
      <c r="L589" s="9">
        <f t="shared" si="20"/>
        <v>352</v>
      </c>
    </row>
    <row r="590" spans="1:12" s="9" customFormat="1" ht="30" customHeight="1" x14ac:dyDescent="0.15">
      <c r="A590" s="8" t="s">
        <v>1842</v>
      </c>
      <c r="B590" s="16" t="s">
        <v>2425</v>
      </c>
      <c r="C590" s="16" t="s">
        <v>690</v>
      </c>
      <c r="D590" s="7" t="s">
        <v>614</v>
      </c>
      <c r="E590" s="18">
        <v>43051.710416666669</v>
      </c>
      <c r="F590" s="18" t="s">
        <v>570</v>
      </c>
      <c r="G590" s="17" t="s">
        <v>2426</v>
      </c>
      <c r="H590" s="63" t="s">
        <v>2427</v>
      </c>
      <c r="I590" s="28">
        <f t="shared" si="19"/>
        <v>43051</v>
      </c>
      <c r="J590" s="60">
        <f ca="1">VLOOKUP(A590,区域分布情况!A$1:R$24,17,FALSE)</f>
        <v>0</v>
      </c>
      <c r="K590" s="60" t="str">
        <f>VLOOKUP(A590,区域分布情况!A$1:S$24,18,FALSE)</f>
        <v>城区</v>
      </c>
      <c r="L590" s="9">
        <f t="shared" si="20"/>
        <v>294</v>
      </c>
    </row>
    <row r="591" spans="1:12" s="9" customFormat="1" ht="30" customHeight="1" x14ac:dyDescent="0.15">
      <c r="A591" s="8" t="s">
        <v>96</v>
      </c>
      <c r="B591" s="16" t="s">
        <v>2450</v>
      </c>
      <c r="C591" s="16" t="s">
        <v>2451</v>
      </c>
      <c r="D591" s="7" t="s">
        <v>2452</v>
      </c>
      <c r="E591" s="18">
        <v>43051.713888888888</v>
      </c>
      <c r="F591" s="18" t="s">
        <v>811</v>
      </c>
      <c r="G591" s="17" t="s">
        <v>2453</v>
      </c>
      <c r="H591" s="63" t="s">
        <v>2454</v>
      </c>
      <c r="I591" s="28">
        <f t="shared" si="19"/>
        <v>43051</v>
      </c>
      <c r="J591" s="60">
        <f ca="1">VLOOKUP(A591,区域分布情况!A$1:R$24,17,FALSE)</f>
        <v>0</v>
      </c>
      <c r="K591" s="60" t="str">
        <f>VLOOKUP(A591,区域分布情况!A$1:S$24,18,FALSE)</f>
        <v>三圈层</v>
      </c>
      <c r="L591" s="9">
        <f t="shared" si="20"/>
        <v>245</v>
      </c>
    </row>
    <row r="592" spans="1:12" s="9" customFormat="1" ht="30" customHeight="1" x14ac:dyDescent="0.15">
      <c r="A592" s="8" t="s">
        <v>1820</v>
      </c>
      <c r="B592" s="16" t="s">
        <v>2455</v>
      </c>
      <c r="C592" s="16" t="s">
        <v>2451</v>
      </c>
      <c r="D592" s="7" t="s">
        <v>2045</v>
      </c>
      <c r="E592" s="18">
        <v>43051.63958333333</v>
      </c>
      <c r="F592" s="19" t="s">
        <v>552</v>
      </c>
      <c r="G592" s="17" t="s">
        <v>2456</v>
      </c>
      <c r="H592" s="48" t="s">
        <v>2457</v>
      </c>
      <c r="I592" s="28">
        <f t="shared" si="19"/>
        <v>43051</v>
      </c>
      <c r="J592" s="60">
        <f ca="1">VLOOKUP(A592,区域分布情况!A$1:R$24,17,FALSE)</f>
        <v>2</v>
      </c>
      <c r="K592" s="60" t="str">
        <f>VLOOKUP(A592,区域分布情况!A$1:S$24,18,FALSE)</f>
        <v>城区</v>
      </c>
      <c r="L592" s="9">
        <f t="shared" si="20"/>
        <v>135</v>
      </c>
    </row>
    <row r="593" spans="1:12" s="9" customFormat="1" ht="30" customHeight="1" x14ac:dyDescent="0.15">
      <c r="A593" s="8" t="s">
        <v>1810</v>
      </c>
      <c r="B593" s="16" t="s">
        <v>2458</v>
      </c>
      <c r="C593" s="16" t="s">
        <v>690</v>
      </c>
      <c r="D593" s="7" t="s">
        <v>2045</v>
      </c>
      <c r="E593" s="18">
        <v>43051.98333333333</v>
      </c>
      <c r="F593" s="18" t="s">
        <v>552</v>
      </c>
      <c r="G593" s="17" t="s">
        <v>2435</v>
      </c>
      <c r="H593" s="63" t="s">
        <v>2436</v>
      </c>
      <c r="I593" s="28">
        <f t="shared" si="19"/>
        <v>43051</v>
      </c>
      <c r="J593" s="60">
        <f ca="1">VLOOKUP(A593,区域分布情况!A$1:R$24,17,FALSE)</f>
        <v>1</v>
      </c>
      <c r="K593" s="60" t="str">
        <f>VLOOKUP(A593,区域分布情况!A$1:S$24,18,FALSE)</f>
        <v>城区</v>
      </c>
      <c r="L593" s="9">
        <f t="shared" si="20"/>
        <v>85</v>
      </c>
    </row>
    <row r="594" spans="1:12" s="9" customFormat="1" ht="30" customHeight="1" x14ac:dyDescent="0.15">
      <c r="A594" s="8" t="s">
        <v>58</v>
      </c>
      <c r="B594" s="16" t="s">
        <v>2459</v>
      </c>
      <c r="C594" s="16" t="s">
        <v>2460</v>
      </c>
      <c r="D594" s="7" t="s">
        <v>2461</v>
      </c>
      <c r="E594" s="18">
        <v>43051.286805555559</v>
      </c>
      <c r="F594" s="18" t="s">
        <v>552</v>
      </c>
      <c r="G594" s="17" t="s">
        <v>2462</v>
      </c>
      <c r="H594" s="48" t="s">
        <v>2463</v>
      </c>
      <c r="I594" s="28">
        <f t="shared" si="19"/>
        <v>43051</v>
      </c>
      <c r="J594" s="60">
        <f ca="1">VLOOKUP(A594,区域分布情况!A$1:R$24,17,FALSE)</f>
        <v>2</v>
      </c>
      <c r="K594" s="60" t="str">
        <f>VLOOKUP(A594,区域分布情况!A$1:S$24,18,FALSE)</f>
        <v>三圈层</v>
      </c>
      <c r="L594" s="9">
        <f t="shared" si="20"/>
        <v>82</v>
      </c>
    </row>
    <row r="595" spans="1:12" s="9" customFormat="1" ht="30" customHeight="1" x14ac:dyDescent="0.15">
      <c r="A595" s="8" t="s">
        <v>1799</v>
      </c>
      <c r="B595" s="16" t="s">
        <v>2464</v>
      </c>
      <c r="C595" s="16" t="s">
        <v>2465</v>
      </c>
      <c r="D595" s="7" t="s">
        <v>2466</v>
      </c>
      <c r="E595" s="18">
        <v>43052.479861111111</v>
      </c>
      <c r="F595" s="18" t="s">
        <v>552</v>
      </c>
      <c r="G595" s="17" t="s">
        <v>2467</v>
      </c>
      <c r="H595" s="48" t="s">
        <v>2468</v>
      </c>
      <c r="I595" s="28">
        <f t="shared" si="19"/>
        <v>43052</v>
      </c>
      <c r="J595" s="60">
        <f ca="1">VLOOKUP(A595,区域分布情况!A$1:R$24,17,FALSE)</f>
        <v>1</v>
      </c>
      <c r="K595" s="60" t="str">
        <f>VLOOKUP(A595,区域分布情况!A$1:S$24,18,FALSE)</f>
        <v>城区</v>
      </c>
      <c r="L595" s="9">
        <f t="shared" si="20"/>
        <v>147</v>
      </c>
    </row>
    <row r="596" spans="1:12" s="9" customFormat="1" ht="30" customHeight="1" x14ac:dyDescent="0.15">
      <c r="A596" s="8" t="s">
        <v>96</v>
      </c>
      <c r="B596" s="16" t="s">
        <v>2469</v>
      </c>
      <c r="C596" s="16" t="s">
        <v>2470</v>
      </c>
      <c r="D596" s="7" t="s">
        <v>2466</v>
      </c>
      <c r="E596" s="18">
        <v>43052.379166666666</v>
      </c>
      <c r="F596" s="18" t="s">
        <v>616</v>
      </c>
      <c r="G596" s="17" t="s">
        <v>2471</v>
      </c>
      <c r="H596" s="48" t="s">
        <v>2472</v>
      </c>
      <c r="I596" s="28">
        <f t="shared" si="19"/>
        <v>43052</v>
      </c>
      <c r="J596" s="60">
        <f ca="1">VLOOKUP(A596,区域分布情况!A$1:R$24,17,FALSE)</f>
        <v>0</v>
      </c>
      <c r="K596" s="60" t="str">
        <f>VLOOKUP(A596,区域分布情况!A$1:S$24,18,FALSE)</f>
        <v>三圈层</v>
      </c>
      <c r="L596" s="9">
        <f t="shared" si="20"/>
        <v>17</v>
      </c>
    </row>
    <row r="597" spans="1:12" s="9" customFormat="1" ht="30" customHeight="1" x14ac:dyDescent="0.15">
      <c r="A597" s="8" t="s">
        <v>1842</v>
      </c>
      <c r="B597" s="16" t="s">
        <v>2473</v>
      </c>
      <c r="C597" s="16" t="s">
        <v>2474</v>
      </c>
      <c r="D597" s="7" t="s">
        <v>2466</v>
      </c>
      <c r="E597" s="18">
        <v>43052.04791666667</v>
      </c>
      <c r="F597" s="18" t="s">
        <v>552</v>
      </c>
      <c r="G597" s="17" t="s">
        <v>2475</v>
      </c>
      <c r="H597" s="48" t="s">
        <v>2476</v>
      </c>
      <c r="I597" s="28">
        <f t="shared" si="19"/>
        <v>43052</v>
      </c>
      <c r="J597" s="60">
        <f ca="1">VLOOKUP(A597,区域分布情况!A$1:R$24,17,FALSE)</f>
        <v>0</v>
      </c>
      <c r="K597" s="60" t="str">
        <f>VLOOKUP(A597,区域分布情况!A$1:S$24,18,FALSE)</f>
        <v>城区</v>
      </c>
      <c r="L597" s="9">
        <f t="shared" si="20"/>
        <v>57</v>
      </c>
    </row>
    <row r="598" spans="1:12" s="9" customFormat="1" ht="30" customHeight="1" x14ac:dyDescent="0.15">
      <c r="A598" s="8" t="s">
        <v>1877</v>
      </c>
      <c r="B598" s="16" t="s">
        <v>2477</v>
      </c>
      <c r="C598" s="16" t="s">
        <v>2478</v>
      </c>
      <c r="D598" s="7" t="s">
        <v>2466</v>
      </c>
      <c r="E598" s="18">
        <v>43052.355555555558</v>
      </c>
      <c r="F598" s="18" t="s">
        <v>616</v>
      </c>
      <c r="G598" s="17" t="s">
        <v>2479</v>
      </c>
      <c r="H598" s="48" t="s">
        <v>2480</v>
      </c>
      <c r="I598" s="28">
        <f t="shared" si="19"/>
        <v>43052</v>
      </c>
      <c r="J598" s="60">
        <f ca="1">VLOOKUP(A598,区域分布情况!A$1:R$24,17,FALSE)</f>
        <v>2</v>
      </c>
      <c r="K598" s="60" t="str">
        <f>VLOOKUP(A598,区域分布情况!A$1:S$24,18,FALSE)</f>
        <v>二圈层</v>
      </c>
      <c r="L598" s="9">
        <f t="shared" si="20"/>
        <v>24</v>
      </c>
    </row>
    <row r="599" spans="1:12" s="9" customFormat="1" ht="30" customHeight="1" x14ac:dyDescent="0.15">
      <c r="A599" s="8" t="s">
        <v>1795</v>
      </c>
      <c r="B599" s="16" t="s">
        <v>2481</v>
      </c>
      <c r="C599" s="16" t="s">
        <v>2482</v>
      </c>
      <c r="D599" s="7" t="s">
        <v>2483</v>
      </c>
      <c r="E599" s="18">
        <v>43052.490277777775</v>
      </c>
      <c r="F599" s="18" t="s">
        <v>616</v>
      </c>
      <c r="G599" s="17" t="s">
        <v>2484</v>
      </c>
      <c r="H599" s="48" t="s">
        <v>2485</v>
      </c>
      <c r="I599" s="28">
        <f t="shared" si="19"/>
        <v>43052</v>
      </c>
      <c r="J599" s="60">
        <f ca="1">VLOOKUP(A599,区域分布情况!A$1:R$24,17,FALSE)</f>
        <v>0</v>
      </c>
      <c r="K599" s="60" t="str">
        <f>VLOOKUP(A599,区域分布情况!A$1:S$24,18,FALSE)</f>
        <v>二圈层</v>
      </c>
      <c r="L599" s="9">
        <f t="shared" si="20"/>
        <v>375</v>
      </c>
    </row>
    <row r="600" spans="1:12" s="9" customFormat="1" ht="30" customHeight="1" x14ac:dyDescent="0.15">
      <c r="A600" s="8" t="s">
        <v>1842</v>
      </c>
      <c r="B600" s="16" t="s">
        <v>2486</v>
      </c>
      <c r="C600" s="16" t="s">
        <v>2487</v>
      </c>
      <c r="D600" s="7" t="s">
        <v>2466</v>
      </c>
      <c r="E600" s="18">
        <v>43053.127083333333</v>
      </c>
      <c r="F600" s="19" t="s">
        <v>552</v>
      </c>
      <c r="G600" s="17" t="s">
        <v>2488</v>
      </c>
      <c r="H600" s="63" t="s">
        <v>2489</v>
      </c>
      <c r="I600" s="28">
        <f t="shared" si="19"/>
        <v>43053</v>
      </c>
      <c r="J600" s="60">
        <f ca="1">VLOOKUP(A600,区域分布情况!A$1:R$24,17,FALSE)</f>
        <v>0</v>
      </c>
      <c r="K600" s="60" t="str">
        <f>VLOOKUP(A600,区域分布情况!A$1:S$24,18,FALSE)</f>
        <v>城区</v>
      </c>
      <c r="L600" s="9">
        <f t="shared" si="20"/>
        <v>82</v>
      </c>
    </row>
    <row r="601" spans="1:12" s="9" customFormat="1" ht="30" customHeight="1" x14ac:dyDescent="0.15">
      <c r="A601" s="8" t="s">
        <v>1837</v>
      </c>
      <c r="B601" s="16" t="s">
        <v>2490</v>
      </c>
      <c r="C601" s="16" t="s">
        <v>2491</v>
      </c>
      <c r="D601" s="7" t="s">
        <v>2466</v>
      </c>
      <c r="E601" s="18">
        <v>43053.052083333336</v>
      </c>
      <c r="F601" s="18" t="s">
        <v>797</v>
      </c>
      <c r="G601" s="17" t="s">
        <v>2492</v>
      </c>
      <c r="H601" s="63" t="s">
        <v>2493</v>
      </c>
      <c r="I601" s="28">
        <f t="shared" si="19"/>
        <v>43053</v>
      </c>
      <c r="J601" s="60">
        <f ca="1">VLOOKUP(A601,区域分布情况!A$1:R$24,17,FALSE)</f>
        <v>0</v>
      </c>
      <c r="K601" s="60" t="str">
        <f>VLOOKUP(A601,区域分布情况!A$1:S$24,18,FALSE)</f>
        <v>二圈层</v>
      </c>
      <c r="L601" s="9">
        <f t="shared" si="20"/>
        <v>67</v>
      </c>
    </row>
    <row r="602" spans="1:12" s="9" customFormat="1" ht="30" customHeight="1" x14ac:dyDescent="0.15">
      <c r="A602" s="8" t="s">
        <v>1867</v>
      </c>
      <c r="B602" s="16" t="s">
        <v>2494</v>
      </c>
      <c r="C602" s="16" t="s">
        <v>2495</v>
      </c>
      <c r="D602" s="7" t="s">
        <v>2466</v>
      </c>
      <c r="E602" s="18">
        <v>43052.925000000003</v>
      </c>
      <c r="F602" s="18" t="s">
        <v>613</v>
      </c>
      <c r="G602" s="17" t="s">
        <v>2496</v>
      </c>
      <c r="H602" s="63" t="s">
        <v>2497</v>
      </c>
      <c r="I602" s="28">
        <f t="shared" si="19"/>
        <v>43052</v>
      </c>
      <c r="J602" s="60">
        <f ca="1">VLOOKUP(A602,区域分布情况!A$1:R$24,17,FALSE)</f>
        <v>3</v>
      </c>
      <c r="K602" s="60" t="str">
        <f>VLOOKUP(A602,区域分布情况!A$1:S$24,18,FALSE)</f>
        <v>二圈层</v>
      </c>
      <c r="L602" s="9">
        <f t="shared" si="20"/>
        <v>294</v>
      </c>
    </row>
    <row r="603" spans="1:12" s="9" customFormat="1" ht="30" customHeight="1" x14ac:dyDescent="0.15">
      <c r="A603" s="8" t="s">
        <v>1810</v>
      </c>
      <c r="B603" s="16" t="s">
        <v>2498</v>
      </c>
      <c r="C603" s="16" t="s">
        <v>2499</v>
      </c>
      <c r="D603" s="7" t="s">
        <v>2466</v>
      </c>
      <c r="E603" s="18">
        <v>43052.918749999997</v>
      </c>
      <c r="F603" s="18" t="s">
        <v>552</v>
      </c>
      <c r="G603" s="17" t="s">
        <v>2500</v>
      </c>
      <c r="H603" s="63" t="s">
        <v>2501</v>
      </c>
      <c r="I603" s="28">
        <f t="shared" si="19"/>
        <v>43052</v>
      </c>
      <c r="J603" s="60">
        <f ca="1">VLOOKUP(A603,区域分布情况!A$1:R$24,17,FALSE)</f>
        <v>1</v>
      </c>
      <c r="K603" s="60" t="str">
        <f>VLOOKUP(A603,区域分布情况!A$1:S$24,18,FALSE)</f>
        <v>城区</v>
      </c>
      <c r="L603" s="9">
        <f t="shared" si="20"/>
        <v>64</v>
      </c>
    </row>
    <row r="604" spans="1:12" s="9" customFormat="1" ht="30" customHeight="1" x14ac:dyDescent="0.15">
      <c r="A604" s="8" t="s">
        <v>1837</v>
      </c>
      <c r="B604" s="16" t="s">
        <v>2502</v>
      </c>
      <c r="C604" s="16" t="s">
        <v>2503</v>
      </c>
      <c r="D604" s="7" t="s">
        <v>2466</v>
      </c>
      <c r="E604" s="18">
        <v>43052.787499999999</v>
      </c>
      <c r="F604" s="19" t="s">
        <v>552</v>
      </c>
      <c r="G604" s="17" t="s">
        <v>2504</v>
      </c>
      <c r="H604" s="48" t="s">
        <v>2505</v>
      </c>
      <c r="I604" s="28">
        <f t="shared" si="19"/>
        <v>43052</v>
      </c>
      <c r="J604" s="60">
        <f ca="1">VLOOKUP(A604,区域分布情况!A$1:R$24,17,FALSE)</f>
        <v>0</v>
      </c>
      <c r="K604" s="60" t="str">
        <f>VLOOKUP(A604,区域分布情况!A$1:S$24,18,FALSE)</f>
        <v>二圈层</v>
      </c>
      <c r="L604" s="9">
        <f t="shared" si="20"/>
        <v>149</v>
      </c>
    </row>
    <row r="605" spans="1:12" s="9" customFormat="1" ht="30" customHeight="1" x14ac:dyDescent="0.15">
      <c r="A605" s="8" t="s">
        <v>1810</v>
      </c>
      <c r="B605" s="16" t="s">
        <v>2506</v>
      </c>
      <c r="C605" s="16" t="s">
        <v>2507</v>
      </c>
      <c r="D605" s="7" t="s">
        <v>2508</v>
      </c>
      <c r="E605" s="18">
        <v>43052.022916666669</v>
      </c>
      <c r="F605" s="18" t="s">
        <v>552</v>
      </c>
      <c r="G605" s="17" t="s">
        <v>2509</v>
      </c>
      <c r="H605" s="63" t="s">
        <v>2510</v>
      </c>
      <c r="I605" s="28">
        <f t="shared" si="19"/>
        <v>43052</v>
      </c>
      <c r="J605" s="60">
        <f ca="1">VLOOKUP(A605,区域分布情况!A$1:R$24,17,FALSE)</f>
        <v>1</v>
      </c>
      <c r="K605" s="60" t="str">
        <f>VLOOKUP(A605,区域分布情况!A$1:S$24,18,FALSE)</f>
        <v>城区</v>
      </c>
      <c r="L605" s="9">
        <f t="shared" si="20"/>
        <v>265</v>
      </c>
    </row>
    <row r="606" spans="1:12" s="9" customFormat="1" ht="30" customHeight="1" x14ac:dyDescent="0.15">
      <c r="A606" s="8" t="s">
        <v>1795</v>
      </c>
      <c r="B606" s="16" t="s">
        <v>2511</v>
      </c>
      <c r="C606" s="16" t="s">
        <v>2507</v>
      </c>
      <c r="D606" s="7" t="s">
        <v>2508</v>
      </c>
      <c r="E606" s="18">
        <v>43052.552777777775</v>
      </c>
      <c r="F606" s="18" t="s">
        <v>616</v>
      </c>
      <c r="G606" s="17" t="s">
        <v>2512</v>
      </c>
      <c r="H606" s="48" t="s">
        <v>2513</v>
      </c>
      <c r="I606" s="28">
        <f t="shared" si="19"/>
        <v>43052</v>
      </c>
      <c r="J606" s="60">
        <f ca="1">VLOOKUP(A606,区域分布情况!A$1:R$24,17,FALSE)</f>
        <v>0</v>
      </c>
      <c r="K606" s="60" t="str">
        <f>VLOOKUP(A606,区域分布情况!A$1:S$24,18,FALSE)</f>
        <v>二圈层</v>
      </c>
      <c r="L606" s="9">
        <f t="shared" si="20"/>
        <v>162</v>
      </c>
    </row>
    <row r="607" spans="1:12" s="9" customFormat="1" ht="30" customHeight="1" x14ac:dyDescent="0.15">
      <c r="A607" s="8" t="s">
        <v>1842</v>
      </c>
      <c r="B607" s="16" t="s">
        <v>2514</v>
      </c>
      <c r="C607" s="16" t="s">
        <v>2507</v>
      </c>
      <c r="D607" s="7" t="s">
        <v>2508</v>
      </c>
      <c r="E607" s="18">
        <v>43052.445833333331</v>
      </c>
      <c r="F607" s="18" t="s">
        <v>583</v>
      </c>
      <c r="G607" s="17" t="s">
        <v>2515</v>
      </c>
      <c r="H607" s="48" t="s">
        <v>2516</v>
      </c>
      <c r="I607" s="28">
        <f t="shared" si="19"/>
        <v>43052</v>
      </c>
      <c r="J607" s="60">
        <f ca="1">VLOOKUP(A607,区域分布情况!A$1:R$24,17,FALSE)</f>
        <v>0</v>
      </c>
      <c r="K607" s="60" t="str">
        <f>VLOOKUP(A607,区域分布情况!A$1:S$24,18,FALSE)</f>
        <v>城区</v>
      </c>
      <c r="L607" s="9">
        <f t="shared" si="20"/>
        <v>106</v>
      </c>
    </row>
    <row r="608" spans="1:12" s="9" customFormat="1" ht="30" customHeight="1" x14ac:dyDescent="0.15">
      <c r="A608" s="8" t="s">
        <v>1837</v>
      </c>
      <c r="B608" s="16" t="s">
        <v>2517</v>
      </c>
      <c r="C608" s="16" t="s">
        <v>2507</v>
      </c>
      <c r="D608" s="7" t="s">
        <v>2045</v>
      </c>
      <c r="E608" s="18">
        <v>43052.96597222222</v>
      </c>
      <c r="F608" s="18" t="s">
        <v>552</v>
      </c>
      <c r="G608" s="17" t="s">
        <v>2518</v>
      </c>
      <c r="H608" s="48" t="s">
        <v>2519</v>
      </c>
      <c r="I608" s="28">
        <f t="shared" si="19"/>
        <v>43052</v>
      </c>
      <c r="J608" s="60">
        <f ca="1">VLOOKUP(A608,区域分布情况!A$1:R$24,17,FALSE)</f>
        <v>0</v>
      </c>
      <c r="K608" s="60" t="str">
        <f>VLOOKUP(A608,区域分布情况!A$1:S$24,18,FALSE)</f>
        <v>二圈层</v>
      </c>
      <c r="L608" s="9">
        <f t="shared" si="20"/>
        <v>196</v>
      </c>
    </row>
    <row r="609" spans="1:12" s="9" customFormat="1" ht="30" customHeight="1" x14ac:dyDescent="0.15">
      <c r="A609" s="8" t="s">
        <v>1820</v>
      </c>
      <c r="B609" s="16" t="s">
        <v>2520</v>
      </c>
      <c r="C609" s="16" t="s">
        <v>2521</v>
      </c>
      <c r="D609" s="7" t="s">
        <v>2466</v>
      </c>
      <c r="E609" s="18">
        <v>43053.604166666664</v>
      </c>
      <c r="F609" s="18" t="s">
        <v>615</v>
      </c>
      <c r="G609" s="17" t="s">
        <v>2522</v>
      </c>
      <c r="H609" s="48" t="s">
        <v>2523</v>
      </c>
      <c r="I609" s="28">
        <f t="shared" si="19"/>
        <v>43053</v>
      </c>
      <c r="J609" s="60">
        <f ca="1">VLOOKUP(A609,区域分布情况!A$1:R$24,17,FALSE)</f>
        <v>2</v>
      </c>
      <c r="K609" s="60" t="str">
        <f>VLOOKUP(A609,区域分布情况!A$1:S$24,18,FALSE)</f>
        <v>城区</v>
      </c>
      <c r="L609" s="9">
        <f t="shared" si="20"/>
        <v>108</v>
      </c>
    </row>
    <row r="610" spans="1:12" s="9" customFormat="1" ht="30" customHeight="1" x14ac:dyDescent="0.15">
      <c r="A610" s="8" t="s">
        <v>58</v>
      </c>
      <c r="B610" s="16" t="s">
        <v>2524</v>
      </c>
      <c r="C610" s="16" t="s">
        <v>2507</v>
      </c>
      <c r="D610" s="7" t="s">
        <v>2508</v>
      </c>
      <c r="E610" s="18">
        <v>43053.273611111108</v>
      </c>
      <c r="F610" s="19" t="s">
        <v>552</v>
      </c>
      <c r="G610" s="17" t="s">
        <v>2525</v>
      </c>
      <c r="H610" s="63" t="s">
        <v>2526</v>
      </c>
      <c r="I610" s="28">
        <f t="shared" si="19"/>
        <v>43053</v>
      </c>
      <c r="J610" s="60">
        <f ca="1">VLOOKUP(A610,区域分布情况!A$1:R$24,17,FALSE)</f>
        <v>2</v>
      </c>
      <c r="K610" s="60" t="str">
        <f>VLOOKUP(A610,区域分布情况!A$1:S$24,18,FALSE)</f>
        <v>三圈层</v>
      </c>
      <c r="L610" s="9">
        <f t="shared" si="20"/>
        <v>34</v>
      </c>
    </row>
    <row r="611" spans="1:12" s="9" customFormat="1" ht="30" customHeight="1" x14ac:dyDescent="0.15">
      <c r="A611" s="8" t="s">
        <v>1810</v>
      </c>
      <c r="B611" s="16" t="s">
        <v>2527</v>
      </c>
      <c r="C611" s="16" t="s">
        <v>2507</v>
      </c>
      <c r="D611" s="7" t="s">
        <v>2508</v>
      </c>
      <c r="E611" s="18">
        <v>43053.022916666669</v>
      </c>
      <c r="F611" s="18" t="s">
        <v>552</v>
      </c>
      <c r="G611" s="17" t="s">
        <v>2528</v>
      </c>
      <c r="H611" s="63" t="s">
        <v>2529</v>
      </c>
      <c r="I611" s="28">
        <f t="shared" si="19"/>
        <v>43053</v>
      </c>
      <c r="J611" s="60">
        <f ca="1">VLOOKUP(A611,区域分布情况!A$1:R$24,17,FALSE)</f>
        <v>1</v>
      </c>
      <c r="K611" s="60" t="str">
        <f>VLOOKUP(A611,区域分布情况!A$1:S$24,18,FALSE)</f>
        <v>城区</v>
      </c>
      <c r="L611" s="9">
        <f t="shared" si="20"/>
        <v>212</v>
      </c>
    </row>
    <row r="612" spans="1:12" s="9" customFormat="1" ht="30" customHeight="1" x14ac:dyDescent="0.15">
      <c r="A612" s="8" t="s">
        <v>1810</v>
      </c>
      <c r="B612" s="16" t="s">
        <v>2530</v>
      </c>
      <c r="C612" s="16" t="s">
        <v>2507</v>
      </c>
      <c r="D612" s="7" t="s">
        <v>2508</v>
      </c>
      <c r="E612" s="18">
        <v>43053.645138888889</v>
      </c>
      <c r="F612" s="18" t="s">
        <v>570</v>
      </c>
      <c r="G612" s="17" t="s">
        <v>2531</v>
      </c>
      <c r="H612" s="63" t="s">
        <v>2532</v>
      </c>
      <c r="I612" s="28">
        <f t="shared" si="19"/>
        <v>43053</v>
      </c>
      <c r="J612" s="60">
        <f ca="1">VLOOKUP(A612,区域分布情况!A$1:R$24,17,FALSE)</f>
        <v>1</v>
      </c>
      <c r="K612" s="60" t="str">
        <f>VLOOKUP(A612,区域分布情况!A$1:S$24,18,FALSE)</f>
        <v>城区</v>
      </c>
      <c r="L612" s="9">
        <f t="shared" si="20"/>
        <v>152</v>
      </c>
    </row>
    <row r="613" spans="1:12" s="9" customFormat="1" ht="30" customHeight="1" x14ac:dyDescent="0.15">
      <c r="A613" s="8" t="s">
        <v>1799</v>
      </c>
      <c r="B613" s="16" t="s">
        <v>2533</v>
      </c>
      <c r="C613" s="16" t="s">
        <v>2507</v>
      </c>
      <c r="D613" s="7" t="s">
        <v>2045</v>
      </c>
      <c r="E613" s="18">
        <v>43053.424305555556</v>
      </c>
      <c r="F613" s="18" t="s">
        <v>552</v>
      </c>
      <c r="G613" s="17" t="s">
        <v>2534</v>
      </c>
      <c r="H613" s="63" t="s">
        <v>2535</v>
      </c>
      <c r="I613" s="28">
        <f t="shared" si="19"/>
        <v>43053</v>
      </c>
      <c r="J613" s="60">
        <f ca="1">VLOOKUP(A613,区域分布情况!A$1:R$24,17,FALSE)</f>
        <v>1</v>
      </c>
      <c r="K613" s="60" t="str">
        <f>VLOOKUP(A613,区域分布情况!A$1:S$24,18,FALSE)</f>
        <v>城区</v>
      </c>
      <c r="L613" s="9">
        <f t="shared" si="20"/>
        <v>137</v>
      </c>
    </row>
    <row r="614" spans="1:12" s="9" customFormat="1" ht="30" customHeight="1" x14ac:dyDescent="0.15">
      <c r="A614" s="8" t="s">
        <v>1816</v>
      </c>
      <c r="B614" s="16" t="s">
        <v>2536</v>
      </c>
      <c r="C614" s="16" t="s">
        <v>2507</v>
      </c>
      <c r="D614" s="7" t="s">
        <v>2537</v>
      </c>
      <c r="E614" s="18">
        <v>43054.563194444447</v>
      </c>
      <c r="F614" s="19" t="s">
        <v>583</v>
      </c>
      <c r="G614" s="17" t="s">
        <v>2538</v>
      </c>
      <c r="H614" s="48" t="s">
        <v>2539</v>
      </c>
      <c r="I614" s="28">
        <f t="shared" si="19"/>
        <v>43054</v>
      </c>
      <c r="J614" s="60">
        <f ca="1">VLOOKUP(A614,区域分布情况!A$1:R$24,17,FALSE)</f>
        <v>2</v>
      </c>
      <c r="K614" s="60" t="str">
        <f>VLOOKUP(A614,区域分布情况!A$1:S$24,18,FALSE)</f>
        <v>城区</v>
      </c>
      <c r="L614" s="9">
        <f t="shared" si="20"/>
        <v>73</v>
      </c>
    </row>
    <row r="615" spans="1:12" s="9" customFormat="1" ht="30" customHeight="1" x14ac:dyDescent="0.15">
      <c r="A615" s="8" t="s">
        <v>1799</v>
      </c>
      <c r="B615" s="16" t="s">
        <v>2540</v>
      </c>
      <c r="C615" s="16" t="s">
        <v>2507</v>
      </c>
      <c r="D615" s="7" t="s">
        <v>2508</v>
      </c>
      <c r="E615" s="18">
        <v>43054.614583333336</v>
      </c>
      <c r="F615" s="18" t="s">
        <v>616</v>
      </c>
      <c r="G615" s="17" t="s">
        <v>2541</v>
      </c>
      <c r="H615" s="48" t="s">
        <v>2542</v>
      </c>
      <c r="I615" s="28">
        <f t="shared" si="19"/>
        <v>43054</v>
      </c>
      <c r="J615" s="60">
        <f ca="1">VLOOKUP(A615,区域分布情况!A$1:R$24,17,FALSE)</f>
        <v>1</v>
      </c>
      <c r="K615" s="60" t="str">
        <f>VLOOKUP(A615,区域分布情况!A$1:S$24,18,FALSE)</f>
        <v>城区</v>
      </c>
      <c r="L615" s="9">
        <f t="shared" si="20"/>
        <v>152</v>
      </c>
    </row>
    <row r="616" spans="1:12" s="9" customFormat="1" ht="30" customHeight="1" x14ac:dyDescent="0.15">
      <c r="A616" s="8" t="s">
        <v>1799</v>
      </c>
      <c r="B616" s="16" t="s">
        <v>2543</v>
      </c>
      <c r="C616" s="16" t="s">
        <v>2507</v>
      </c>
      <c r="D616" s="7" t="s">
        <v>2045</v>
      </c>
      <c r="E616" s="18">
        <v>43054.813888888886</v>
      </c>
      <c r="F616" s="18" t="s">
        <v>552</v>
      </c>
      <c r="G616" s="17" t="s">
        <v>2544</v>
      </c>
      <c r="H616" s="48" t="s">
        <v>2545</v>
      </c>
      <c r="I616" s="28">
        <f t="shared" si="19"/>
        <v>43054</v>
      </c>
      <c r="J616" s="60">
        <f ca="1">VLOOKUP(A616,区域分布情况!A$1:R$24,17,FALSE)</f>
        <v>1</v>
      </c>
      <c r="K616" s="60" t="str">
        <f>VLOOKUP(A616,区域分布情况!A$1:S$24,18,FALSE)</f>
        <v>城区</v>
      </c>
      <c r="L616" s="9">
        <f t="shared" si="20"/>
        <v>58</v>
      </c>
    </row>
    <row r="617" spans="1:12" s="9" customFormat="1" ht="30" customHeight="1" x14ac:dyDescent="0.15">
      <c r="A617" s="8" t="s">
        <v>1842</v>
      </c>
      <c r="B617" s="16" t="s">
        <v>2546</v>
      </c>
      <c r="C617" s="16" t="s">
        <v>2547</v>
      </c>
      <c r="D617" s="7" t="s">
        <v>2466</v>
      </c>
      <c r="E617" s="18">
        <v>43054.909722222219</v>
      </c>
      <c r="F617" s="18" t="s">
        <v>552</v>
      </c>
      <c r="G617" s="17" t="s">
        <v>2548</v>
      </c>
      <c r="H617" s="63" t="s">
        <v>2549</v>
      </c>
      <c r="I617" s="28">
        <f t="shared" si="19"/>
        <v>43054</v>
      </c>
      <c r="J617" s="60">
        <f ca="1">VLOOKUP(A617,区域分布情况!A$1:R$24,17,FALSE)</f>
        <v>0</v>
      </c>
      <c r="K617" s="60" t="str">
        <f>VLOOKUP(A617,区域分布情况!A$1:S$24,18,FALSE)</f>
        <v>城区</v>
      </c>
      <c r="L617" s="9">
        <f t="shared" si="20"/>
        <v>37</v>
      </c>
    </row>
    <row r="618" spans="1:12" s="9" customFormat="1" ht="30" customHeight="1" x14ac:dyDescent="0.15">
      <c r="A618" s="8" t="s">
        <v>1877</v>
      </c>
      <c r="B618" s="16" t="s">
        <v>2550</v>
      </c>
      <c r="C618" s="16" t="s">
        <v>1148</v>
      </c>
      <c r="D618" s="7" t="s">
        <v>267</v>
      </c>
      <c r="E618" s="18">
        <v>43054.848611111112</v>
      </c>
      <c r="F618" s="18" t="s">
        <v>552</v>
      </c>
      <c r="G618" s="17" t="s">
        <v>2551</v>
      </c>
      <c r="H618" s="63" t="s">
        <v>2552</v>
      </c>
      <c r="I618" s="28">
        <f t="shared" si="19"/>
        <v>43054</v>
      </c>
      <c r="J618" s="60">
        <f ca="1">VLOOKUP(A618,区域分布情况!A$1:R$24,17,FALSE)</f>
        <v>2</v>
      </c>
      <c r="K618" s="60" t="str">
        <f>VLOOKUP(A618,区域分布情况!A$1:S$24,18,FALSE)</f>
        <v>二圈层</v>
      </c>
      <c r="L618" s="9">
        <f t="shared" si="20"/>
        <v>85</v>
      </c>
    </row>
    <row r="619" spans="1:12" s="9" customFormat="1" ht="30" customHeight="1" x14ac:dyDescent="0.15">
      <c r="A619" s="8" t="s">
        <v>1877</v>
      </c>
      <c r="B619" s="16" t="s">
        <v>2553</v>
      </c>
      <c r="C619" s="16" t="s">
        <v>2554</v>
      </c>
      <c r="D619" s="7" t="s">
        <v>2466</v>
      </c>
      <c r="E619" s="18">
        <v>43054.658333333333</v>
      </c>
      <c r="F619" s="18" t="s">
        <v>616</v>
      </c>
      <c r="G619" s="17" t="s">
        <v>2555</v>
      </c>
      <c r="H619" s="63" t="s">
        <v>2556</v>
      </c>
      <c r="I619" s="28">
        <f t="shared" si="19"/>
        <v>43054</v>
      </c>
      <c r="J619" s="60">
        <f ca="1">VLOOKUP(A619,区域分布情况!A$1:R$24,17,FALSE)</f>
        <v>2</v>
      </c>
      <c r="K619" s="60" t="str">
        <f>VLOOKUP(A619,区域分布情况!A$1:S$24,18,FALSE)</f>
        <v>二圈层</v>
      </c>
      <c r="L619" s="9">
        <f t="shared" si="20"/>
        <v>38</v>
      </c>
    </row>
    <row r="620" spans="1:12" s="9" customFormat="1" ht="30" customHeight="1" x14ac:dyDescent="0.15">
      <c r="A620" s="8" t="s">
        <v>1877</v>
      </c>
      <c r="B620" s="16" t="s">
        <v>2557</v>
      </c>
      <c r="C620" s="16" t="s">
        <v>2558</v>
      </c>
      <c r="D620" s="7" t="s">
        <v>2466</v>
      </c>
      <c r="E620" s="18">
        <v>43055.411805555559</v>
      </c>
      <c r="F620" s="18" t="s">
        <v>616</v>
      </c>
      <c r="G620" s="17" t="s">
        <v>2559</v>
      </c>
      <c r="H620" s="48" t="s">
        <v>2560</v>
      </c>
      <c r="I620" s="28">
        <f t="shared" si="19"/>
        <v>43055</v>
      </c>
      <c r="J620" s="60">
        <f ca="1">VLOOKUP(A620,区域分布情况!A$1:R$24,17,FALSE)</f>
        <v>2</v>
      </c>
      <c r="K620" s="60" t="str">
        <f>VLOOKUP(A620,区域分布情况!A$1:S$24,18,FALSE)</f>
        <v>二圈层</v>
      </c>
      <c r="L620" s="9">
        <f t="shared" si="20"/>
        <v>33</v>
      </c>
    </row>
    <row r="621" spans="1:12" s="9" customFormat="1" ht="30" customHeight="1" x14ac:dyDescent="0.15">
      <c r="A621" s="8" t="s">
        <v>253</v>
      </c>
      <c r="B621" s="16" t="s">
        <v>2561</v>
      </c>
      <c r="C621" s="16" t="s">
        <v>2507</v>
      </c>
      <c r="D621" s="7" t="s">
        <v>2508</v>
      </c>
      <c r="E621" s="18">
        <v>43054.509722222225</v>
      </c>
      <c r="F621" s="18" t="s">
        <v>583</v>
      </c>
      <c r="G621" s="17" t="s">
        <v>2562</v>
      </c>
      <c r="H621" s="48" t="s">
        <v>2563</v>
      </c>
      <c r="I621" s="28">
        <f t="shared" si="19"/>
        <v>43054</v>
      </c>
      <c r="J621" s="60">
        <f ca="1">VLOOKUP(A621,区域分布情况!A$1:R$24,17,FALSE)</f>
        <v>0</v>
      </c>
      <c r="K621" s="60" t="str">
        <f>VLOOKUP(A621,区域分布情况!A$1:S$24,18,FALSE)</f>
        <v>三圈层</v>
      </c>
      <c r="L621" s="9">
        <f t="shared" si="20"/>
        <v>254</v>
      </c>
    </row>
    <row r="622" spans="1:12" s="9" customFormat="1" ht="30" customHeight="1" x14ac:dyDescent="0.15">
      <c r="A622" s="8" t="s">
        <v>1847</v>
      </c>
      <c r="B622" s="16" t="s">
        <v>2564</v>
      </c>
      <c r="C622" s="16" t="s">
        <v>2565</v>
      </c>
      <c r="D622" s="7" t="s">
        <v>2566</v>
      </c>
      <c r="E622" s="18">
        <v>43055.326388888891</v>
      </c>
      <c r="F622" s="19" t="s">
        <v>616</v>
      </c>
      <c r="G622" s="17" t="s">
        <v>2567</v>
      </c>
      <c r="H622" s="63" t="s">
        <v>2568</v>
      </c>
      <c r="I622" s="28">
        <f t="shared" si="19"/>
        <v>43055</v>
      </c>
      <c r="J622" s="60">
        <f ca="1">VLOOKUP(A622,区域分布情况!A$1:R$24,17,FALSE)</f>
        <v>0</v>
      </c>
      <c r="K622" s="60" t="str">
        <f>VLOOKUP(A622,区域分布情况!A$1:S$24,18,FALSE)</f>
        <v>二圈层</v>
      </c>
      <c r="L622" s="9">
        <f t="shared" si="20"/>
        <v>46</v>
      </c>
    </row>
    <row r="623" spans="1:12" s="9" customFormat="1" ht="30" customHeight="1" x14ac:dyDescent="0.15">
      <c r="A623" s="8" t="s">
        <v>1847</v>
      </c>
      <c r="B623" s="16" t="s">
        <v>2569</v>
      </c>
      <c r="C623" s="16" t="s">
        <v>2570</v>
      </c>
      <c r="D623" s="7" t="s">
        <v>2466</v>
      </c>
      <c r="E623" s="18">
        <v>43054.896527777775</v>
      </c>
      <c r="F623" s="18" t="s">
        <v>570</v>
      </c>
      <c r="G623" s="17" t="s">
        <v>2571</v>
      </c>
      <c r="H623" s="63" t="s">
        <v>2572</v>
      </c>
      <c r="I623" s="28">
        <f t="shared" si="19"/>
        <v>43054</v>
      </c>
      <c r="J623" s="60">
        <f ca="1">VLOOKUP(A623,区域分布情况!A$1:R$24,17,FALSE)</f>
        <v>0</v>
      </c>
      <c r="K623" s="60" t="str">
        <f>VLOOKUP(A623,区域分布情况!A$1:S$24,18,FALSE)</f>
        <v>二圈层</v>
      </c>
      <c r="L623" s="9">
        <f t="shared" si="20"/>
        <v>146</v>
      </c>
    </row>
    <row r="624" spans="1:12" s="9" customFormat="1" ht="30" customHeight="1" x14ac:dyDescent="0.15">
      <c r="A624" s="8" t="s">
        <v>96</v>
      </c>
      <c r="B624" s="16" t="s">
        <v>2573</v>
      </c>
      <c r="C624" s="16" t="s">
        <v>2574</v>
      </c>
      <c r="D624" s="7" t="s">
        <v>2466</v>
      </c>
      <c r="E624" s="18">
        <v>43054.731249999997</v>
      </c>
      <c r="F624" s="18" t="s">
        <v>616</v>
      </c>
      <c r="G624" s="17" t="s">
        <v>2575</v>
      </c>
      <c r="H624" s="48" t="s">
        <v>2576</v>
      </c>
      <c r="I624" s="28">
        <f t="shared" si="19"/>
        <v>43054</v>
      </c>
      <c r="J624" s="60">
        <f ca="1">VLOOKUP(A624,区域分布情况!A$1:R$24,17,FALSE)</f>
        <v>0</v>
      </c>
      <c r="K624" s="60" t="str">
        <f>VLOOKUP(A624,区域分布情况!A$1:S$24,18,FALSE)</f>
        <v>三圈层</v>
      </c>
      <c r="L624" s="9">
        <f t="shared" si="20"/>
        <v>81</v>
      </c>
    </row>
    <row r="625" spans="1:12" s="9" customFormat="1" ht="30" customHeight="1" x14ac:dyDescent="0.15">
      <c r="A625" s="8" t="s">
        <v>1795</v>
      </c>
      <c r="B625" s="16" t="s">
        <v>2577</v>
      </c>
      <c r="C625" s="16" t="s">
        <v>2578</v>
      </c>
      <c r="D625" s="7" t="s">
        <v>2466</v>
      </c>
      <c r="E625" s="18">
        <v>43055.779166666667</v>
      </c>
      <c r="F625" s="18" t="s">
        <v>552</v>
      </c>
      <c r="G625" s="17" t="s">
        <v>2579</v>
      </c>
      <c r="H625" s="48" t="s">
        <v>2580</v>
      </c>
      <c r="I625" s="28">
        <f t="shared" si="19"/>
        <v>43055</v>
      </c>
      <c r="J625" s="60">
        <f ca="1">VLOOKUP(A625,区域分布情况!A$1:R$24,17,FALSE)</f>
        <v>0</v>
      </c>
      <c r="K625" s="60" t="str">
        <f>VLOOKUP(A625,区域分布情况!A$1:S$24,18,FALSE)</f>
        <v>二圈层</v>
      </c>
      <c r="L625" s="9">
        <f t="shared" si="20"/>
        <v>85</v>
      </c>
    </row>
    <row r="626" spans="1:12" s="9" customFormat="1" ht="30" customHeight="1" x14ac:dyDescent="0.15">
      <c r="A626" s="8" t="s">
        <v>1820</v>
      </c>
      <c r="B626" s="16" t="s">
        <v>2581</v>
      </c>
      <c r="C626" s="16" t="s">
        <v>2582</v>
      </c>
      <c r="D626" s="7" t="s">
        <v>2466</v>
      </c>
      <c r="E626" s="18">
        <v>43056.097222222219</v>
      </c>
      <c r="F626" s="18" t="s">
        <v>552</v>
      </c>
      <c r="G626" s="17" t="s">
        <v>2583</v>
      </c>
      <c r="H626" s="48" t="s">
        <v>2584</v>
      </c>
      <c r="I626" s="28">
        <f t="shared" si="19"/>
        <v>43056</v>
      </c>
      <c r="J626" s="60">
        <f ca="1">VLOOKUP(A626,区域分布情况!A$1:R$24,17,FALSE)</f>
        <v>2</v>
      </c>
      <c r="K626" s="60" t="str">
        <f>VLOOKUP(A626,区域分布情况!A$1:S$24,18,FALSE)</f>
        <v>城区</v>
      </c>
      <c r="L626" s="9">
        <f t="shared" si="20"/>
        <v>39</v>
      </c>
    </row>
    <row r="627" spans="1:12" s="9" customFormat="1" ht="30" customHeight="1" x14ac:dyDescent="0.15">
      <c r="A627" s="8" t="s">
        <v>1799</v>
      </c>
      <c r="B627" s="16" t="s">
        <v>2585</v>
      </c>
      <c r="C627" s="16" t="s">
        <v>2586</v>
      </c>
      <c r="D627" s="7" t="s">
        <v>2466</v>
      </c>
      <c r="E627" s="18">
        <v>43055.942361111112</v>
      </c>
      <c r="F627" s="18" t="s">
        <v>552</v>
      </c>
      <c r="G627" s="17" t="s">
        <v>2587</v>
      </c>
      <c r="H627" s="63" t="s">
        <v>2588</v>
      </c>
      <c r="I627" s="28">
        <f t="shared" si="19"/>
        <v>43055</v>
      </c>
      <c r="J627" s="60">
        <f ca="1">VLOOKUP(A627,区域分布情况!A$1:R$24,17,FALSE)</f>
        <v>1</v>
      </c>
      <c r="K627" s="60" t="str">
        <f>VLOOKUP(A627,区域分布情况!A$1:S$24,18,FALSE)</f>
        <v>城区</v>
      </c>
      <c r="L627" s="9">
        <f t="shared" si="20"/>
        <v>48</v>
      </c>
    </row>
    <row r="628" spans="1:12" s="9" customFormat="1" ht="30" customHeight="1" x14ac:dyDescent="0.15">
      <c r="A628" s="8" t="s">
        <v>1847</v>
      </c>
      <c r="B628" s="16" t="s">
        <v>2589</v>
      </c>
      <c r="C628" s="16" t="s">
        <v>2507</v>
      </c>
      <c r="D628" s="7" t="s">
        <v>2045</v>
      </c>
      <c r="E628" s="18">
        <v>43055.397222222222</v>
      </c>
      <c r="F628" s="18" t="s">
        <v>570</v>
      </c>
      <c r="G628" s="17" t="s">
        <v>2590</v>
      </c>
      <c r="H628" s="63" t="s">
        <v>2591</v>
      </c>
      <c r="I628" s="28">
        <f t="shared" si="19"/>
        <v>43055</v>
      </c>
      <c r="J628" s="60">
        <f ca="1">VLOOKUP(A628,区域分布情况!A$1:R$24,17,FALSE)</f>
        <v>0</v>
      </c>
      <c r="K628" s="60" t="str">
        <f>VLOOKUP(A628,区域分布情况!A$1:S$24,18,FALSE)</f>
        <v>二圈层</v>
      </c>
      <c r="L628" s="9">
        <f t="shared" si="20"/>
        <v>86</v>
      </c>
    </row>
    <row r="629" spans="1:12" s="9" customFormat="1" ht="30" customHeight="1" x14ac:dyDescent="0.15">
      <c r="A629" s="8" t="s">
        <v>1837</v>
      </c>
      <c r="B629" s="16" t="s">
        <v>2592</v>
      </c>
      <c r="C629" s="16" t="s">
        <v>2593</v>
      </c>
      <c r="D629" s="7" t="s">
        <v>2646</v>
      </c>
      <c r="E629" s="18">
        <v>43056.322222222225</v>
      </c>
      <c r="F629" s="18" t="s">
        <v>616</v>
      </c>
      <c r="G629" s="17" t="s">
        <v>2594</v>
      </c>
      <c r="H629" s="63" t="s">
        <v>2595</v>
      </c>
      <c r="I629" s="28">
        <f t="shared" si="19"/>
        <v>43056</v>
      </c>
      <c r="J629" s="60">
        <f ca="1">VLOOKUP(A629,区域分布情况!A$1:R$24,17,FALSE)</f>
        <v>0</v>
      </c>
      <c r="K629" s="60" t="str">
        <f>VLOOKUP(A629,区域分布情况!A$1:S$24,18,FALSE)</f>
        <v>二圈层</v>
      </c>
      <c r="L629" s="9">
        <f t="shared" si="20"/>
        <v>50</v>
      </c>
    </row>
    <row r="630" spans="1:12" s="9" customFormat="1" ht="30" customHeight="1" x14ac:dyDescent="0.15">
      <c r="A630" s="8" t="s">
        <v>1837</v>
      </c>
      <c r="B630" s="16" t="s">
        <v>2596</v>
      </c>
      <c r="C630" s="16" t="s">
        <v>2597</v>
      </c>
      <c r="D630" s="7" t="s">
        <v>2466</v>
      </c>
      <c r="E630" s="18">
        <v>43056.075694444444</v>
      </c>
      <c r="F630" s="18" t="s">
        <v>552</v>
      </c>
      <c r="G630" s="17" t="s">
        <v>2598</v>
      </c>
      <c r="H630" s="48" t="s">
        <v>2599</v>
      </c>
      <c r="I630" s="28">
        <f t="shared" si="19"/>
        <v>43056</v>
      </c>
      <c r="J630" s="60">
        <f ca="1">VLOOKUP(A630,区域分布情况!A$1:R$24,17,FALSE)</f>
        <v>0</v>
      </c>
      <c r="K630" s="60" t="str">
        <f>VLOOKUP(A630,区域分布情况!A$1:S$24,18,FALSE)</f>
        <v>二圈层</v>
      </c>
      <c r="L630" s="9">
        <f t="shared" si="20"/>
        <v>113</v>
      </c>
    </row>
    <row r="631" spans="1:12" s="9" customFormat="1" ht="30" customHeight="1" x14ac:dyDescent="0.15">
      <c r="A631" s="8" t="s">
        <v>255</v>
      </c>
      <c r="B631" s="16" t="s">
        <v>2600</v>
      </c>
      <c r="C631" s="16" t="s">
        <v>2601</v>
      </c>
      <c r="D631" s="7" t="s">
        <v>2466</v>
      </c>
      <c r="E631" s="18">
        <v>43057.537499999999</v>
      </c>
      <c r="F631" s="18" t="s">
        <v>818</v>
      </c>
      <c r="G631" s="17" t="s">
        <v>2602</v>
      </c>
      <c r="H631" s="48" t="s">
        <v>2603</v>
      </c>
      <c r="I631" s="28">
        <f t="shared" si="19"/>
        <v>43057</v>
      </c>
      <c r="J631" s="60">
        <f ca="1">VLOOKUP(A631,区域分布情况!A$1:R$24,17,FALSE)</f>
        <v>0</v>
      </c>
      <c r="K631" s="60" t="str">
        <f>VLOOKUP(A631,区域分布情况!A$1:S$24,18,FALSE)</f>
        <v>三圈层</v>
      </c>
      <c r="L631" s="9">
        <f t="shared" si="20"/>
        <v>149</v>
      </c>
    </row>
    <row r="632" spans="1:12" s="9" customFormat="1" ht="30" customHeight="1" x14ac:dyDescent="0.15">
      <c r="A632" s="8" t="s">
        <v>1820</v>
      </c>
      <c r="B632" s="16" t="s">
        <v>2604</v>
      </c>
      <c r="C632" s="16" t="s">
        <v>2605</v>
      </c>
      <c r="D632" s="7" t="s">
        <v>2466</v>
      </c>
      <c r="E632" s="18">
        <v>43057.406944444447</v>
      </c>
      <c r="F632" s="19" t="s">
        <v>600</v>
      </c>
      <c r="G632" s="17" t="s">
        <v>2606</v>
      </c>
      <c r="H632" s="48" t="s">
        <v>2607</v>
      </c>
      <c r="I632" s="28">
        <f t="shared" si="19"/>
        <v>43057</v>
      </c>
      <c r="J632" s="60">
        <f ca="1">VLOOKUP(A632,区域分布情况!A$1:R$24,17,FALSE)</f>
        <v>2</v>
      </c>
      <c r="K632" s="60" t="str">
        <f>VLOOKUP(A632,区域分布情况!A$1:S$24,18,FALSE)</f>
        <v>城区</v>
      </c>
      <c r="L632" s="9">
        <f t="shared" si="20"/>
        <v>165</v>
      </c>
    </row>
    <row r="633" spans="1:12" s="9" customFormat="1" ht="30" customHeight="1" x14ac:dyDescent="0.15">
      <c r="A633" s="8" t="s">
        <v>1795</v>
      </c>
      <c r="B633" s="16" t="s">
        <v>2608</v>
      </c>
      <c r="C633" s="16" t="s">
        <v>2609</v>
      </c>
      <c r="D633" s="7" t="s">
        <v>2466</v>
      </c>
      <c r="E633" s="18">
        <v>43057.280555555553</v>
      </c>
      <c r="F633" s="18" t="s">
        <v>615</v>
      </c>
      <c r="G633" s="17" t="s">
        <v>2610</v>
      </c>
      <c r="H633" s="63" t="s">
        <v>2611</v>
      </c>
      <c r="I633" s="28">
        <f t="shared" si="19"/>
        <v>43057</v>
      </c>
      <c r="J633" s="60">
        <f ca="1">VLOOKUP(A633,区域分布情况!A$1:R$24,17,FALSE)</f>
        <v>0</v>
      </c>
      <c r="K633" s="60" t="str">
        <f>VLOOKUP(A633,区域分布情况!A$1:S$24,18,FALSE)</f>
        <v>二圈层</v>
      </c>
      <c r="L633" s="9">
        <f t="shared" si="20"/>
        <v>12</v>
      </c>
    </row>
    <row r="634" spans="1:12" s="9" customFormat="1" ht="30" customHeight="1" x14ac:dyDescent="0.15">
      <c r="A634" s="8" t="s">
        <v>1837</v>
      </c>
      <c r="B634" s="16" t="s">
        <v>2612</v>
      </c>
      <c r="C634" s="16" t="s">
        <v>2507</v>
      </c>
      <c r="D634" s="7" t="s">
        <v>2645</v>
      </c>
      <c r="E634" s="18">
        <v>43056.90347222222</v>
      </c>
      <c r="F634" s="18" t="s">
        <v>552</v>
      </c>
      <c r="G634" s="17" t="s">
        <v>2613</v>
      </c>
      <c r="H634" s="63" t="s">
        <v>2614</v>
      </c>
      <c r="I634" s="28">
        <f t="shared" si="19"/>
        <v>43056</v>
      </c>
      <c r="J634" s="60">
        <f ca="1">VLOOKUP(A634,区域分布情况!A$1:R$24,17,FALSE)</f>
        <v>0</v>
      </c>
      <c r="K634" s="60" t="str">
        <f>VLOOKUP(A634,区域分布情况!A$1:S$24,18,FALSE)</f>
        <v>二圈层</v>
      </c>
      <c r="L634" s="9">
        <f t="shared" si="20"/>
        <v>32</v>
      </c>
    </row>
    <row r="635" spans="1:12" s="9" customFormat="1" ht="30" customHeight="1" x14ac:dyDescent="0.15">
      <c r="A635" s="8" t="s">
        <v>1867</v>
      </c>
      <c r="B635" s="16" t="s">
        <v>2615</v>
      </c>
      <c r="C635" s="16" t="s">
        <v>2616</v>
      </c>
      <c r="D635" s="7" t="s">
        <v>2645</v>
      </c>
      <c r="E635" s="18">
        <v>43058.053472222222</v>
      </c>
      <c r="F635" s="18" t="s">
        <v>552</v>
      </c>
      <c r="G635" s="17" t="s">
        <v>2617</v>
      </c>
      <c r="H635" s="48" t="s">
        <v>2618</v>
      </c>
      <c r="I635" s="28">
        <f t="shared" si="19"/>
        <v>43058</v>
      </c>
      <c r="J635" s="60">
        <f ca="1">VLOOKUP(A635,区域分布情况!A$1:R$24,17,FALSE)</f>
        <v>3</v>
      </c>
      <c r="K635" s="60" t="str">
        <f>VLOOKUP(A635,区域分布情况!A$1:S$24,18,FALSE)</f>
        <v>二圈层</v>
      </c>
      <c r="L635" s="9">
        <f t="shared" si="20"/>
        <v>67</v>
      </c>
    </row>
    <row r="636" spans="1:12" s="9" customFormat="1" ht="30" customHeight="1" x14ac:dyDescent="0.15">
      <c r="A636" s="8" t="s">
        <v>1799</v>
      </c>
      <c r="B636" s="16" t="s">
        <v>2619</v>
      </c>
      <c r="C636" s="16" t="s">
        <v>2620</v>
      </c>
      <c r="D636" s="7" t="s">
        <v>2466</v>
      </c>
      <c r="E636" s="18">
        <v>43058.453472222223</v>
      </c>
      <c r="F636" s="19" t="s">
        <v>600</v>
      </c>
      <c r="G636" s="17" t="s">
        <v>2621</v>
      </c>
      <c r="H636" s="48" t="s">
        <v>2622</v>
      </c>
      <c r="I636" s="28">
        <f t="shared" si="19"/>
        <v>43058</v>
      </c>
      <c r="J636" s="60">
        <f ca="1">VLOOKUP(A636,区域分布情况!A$1:R$24,17,FALSE)</f>
        <v>1</v>
      </c>
      <c r="K636" s="60" t="str">
        <f>VLOOKUP(A636,区域分布情况!A$1:S$24,18,FALSE)</f>
        <v>城区</v>
      </c>
      <c r="L636" s="9">
        <f t="shared" si="20"/>
        <v>37</v>
      </c>
    </row>
    <row r="637" spans="1:12" s="9" customFormat="1" ht="30" customHeight="1" x14ac:dyDescent="0.15">
      <c r="A637" s="8" t="s">
        <v>1799</v>
      </c>
      <c r="B637" s="16" t="s">
        <v>2623</v>
      </c>
      <c r="C637" s="16" t="s">
        <v>2624</v>
      </c>
      <c r="D637" s="7" t="s">
        <v>2466</v>
      </c>
      <c r="E637" s="18">
        <v>43058.453472222223</v>
      </c>
      <c r="F637" s="18" t="s">
        <v>570</v>
      </c>
      <c r="G637" s="17" t="s">
        <v>2625</v>
      </c>
      <c r="H637" s="63" t="s">
        <v>2626</v>
      </c>
      <c r="I637" s="28">
        <f t="shared" si="19"/>
        <v>43058</v>
      </c>
      <c r="J637" s="60">
        <f ca="1">VLOOKUP(A637,区域分布情况!A$1:R$24,17,FALSE)</f>
        <v>1</v>
      </c>
      <c r="K637" s="60" t="str">
        <f>VLOOKUP(A637,区域分布情况!A$1:S$24,18,FALSE)</f>
        <v>城区</v>
      </c>
      <c r="L637" s="9">
        <f t="shared" si="20"/>
        <v>669</v>
      </c>
    </row>
    <row r="638" spans="1:12" s="9" customFormat="1" ht="30" customHeight="1" x14ac:dyDescent="0.15">
      <c r="A638" s="8" t="s">
        <v>1799</v>
      </c>
      <c r="B638" s="68" t="s">
        <v>2627</v>
      </c>
      <c r="C638" s="16" t="s">
        <v>2628</v>
      </c>
      <c r="D638" s="7" t="s">
        <v>2466</v>
      </c>
      <c r="E638" s="18">
        <v>43058.134722222225</v>
      </c>
      <c r="F638" s="18" t="s">
        <v>552</v>
      </c>
      <c r="G638" s="69" t="s">
        <v>2629</v>
      </c>
      <c r="H638" s="63" t="s">
        <v>2630</v>
      </c>
      <c r="I638" s="28">
        <f t="shared" si="19"/>
        <v>43058</v>
      </c>
      <c r="J638" s="60">
        <f ca="1">VLOOKUP(A638,区域分布情况!A$1:R$24,17,FALSE)</f>
        <v>1</v>
      </c>
      <c r="K638" s="60" t="str">
        <f>VLOOKUP(A638,区域分布情况!A$1:S$24,18,FALSE)</f>
        <v>城区</v>
      </c>
      <c r="L638" s="9">
        <f t="shared" si="20"/>
        <v>93</v>
      </c>
    </row>
    <row r="639" spans="1:12" s="9" customFormat="1" ht="30" customHeight="1" x14ac:dyDescent="0.15">
      <c r="A639" s="8" t="s">
        <v>1810</v>
      </c>
      <c r="B639" s="16" t="s">
        <v>2631</v>
      </c>
      <c r="C639" s="16" t="s">
        <v>2632</v>
      </c>
      <c r="D639" s="7" t="s">
        <v>2466</v>
      </c>
      <c r="E639" s="18">
        <v>43058.53402777778</v>
      </c>
      <c r="F639" s="18" t="s">
        <v>552</v>
      </c>
      <c r="G639" s="69" t="s">
        <v>2633</v>
      </c>
      <c r="H639" s="63" t="s">
        <v>2634</v>
      </c>
      <c r="I639" s="28">
        <f t="shared" si="19"/>
        <v>43058</v>
      </c>
      <c r="J639" s="60">
        <f ca="1">VLOOKUP(A639,区域分布情况!A$1:R$24,17,FALSE)</f>
        <v>1</v>
      </c>
      <c r="K639" s="60" t="str">
        <f>VLOOKUP(A639,区域分布情况!A$1:S$24,18,FALSE)</f>
        <v>城区</v>
      </c>
      <c r="L639" s="9">
        <f t="shared" si="20"/>
        <v>183</v>
      </c>
    </row>
    <row r="640" spans="1:12" s="9" customFormat="1" ht="30" customHeight="1" x14ac:dyDescent="0.15">
      <c r="A640" s="8" t="s">
        <v>1799</v>
      </c>
      <c r="B640" s="16" t="s">
        <v>2635</v>
      </c>
      <c r="C640" s="16" t="s">
        <v>2507</v>
      </c>
      <c r="D640" s="7" t="s">
        <v>2045</v>
      </c>
      <c r="E640" s="18">
        <v>43058.928472222222</v>
      </c>
      <c r="F640" s="18" t="s">
        <v>552</v>
      </c>
      <c r="G640" s="17" t="s">
        <v>2636</v>
      </c>
      <c r="H640" s="48" t="s">
        <v>2637</v>
      </c>
      <c r="I640" s="28">
        <f t="shared" si="19"/>
        <v>43058</v>
      </c>
      <c r="J640" s="60">
        <f ca="1">VLOOKUP(A640,区域分布情况!A$1:R$24,17,FALSE)</f>
        <v>1</v>
      </c>
      <c r="K640" s="60" t="str">
        <f>VLOOKUP(A640,区域分布情况!A$1:S$24,18,FALSE)</f>
        <v>城区</v>
      </c>
      <c r="L640" s="9">
        <f t="shared" si="20"/>
        <v>101</v>
      </c>
    </row>
    <row r="641" spans="1:12" s="9" customFormat="1" ht="30" customHeight="1" x14ac:dyDescent="0.15">
      <c r="A641" s="8" t="s">
        <v>1867</v>
      </c>
      <c r="B641" s="16" t="s">
        <v>2638</v>
      </c>
      <c r="C641" s="16" t="s">
        <v>2507</v>
      </c>
      <c r="D641" s="7" t="s">
        <v>2508</v>
      </c>
      <c r="E641" s="18">
        <v>43058.1</v>
      </c>
      <c r="F641" s="18" t="s">
        <v>811</v>
      </c>
      <c r="G641" s="17" t="s">
        <v>2639</v>
      </c>
      <c r="H641" s="63" t="s">
        <v>2640</v>
      </c>
      <c r="I641" s="28">
        <f t="shared" si="19"/>
        <v>43058</v>
      </c>
      <c r="J641" s="60">
        <f ca="1">VLOOKUP(A641,区域分布情况!A$1:R$24,17,FALSE)</f>
        <v>3</v>
      </c>
      <c r="K641" s="60" t="str">
        <f>VLOOKUP(A641,区域分布情况!A$1:S$24,18,FALSE)</f>
        <v>二圈层</v>
      </c>
      <c r="L641" s="9">
        <f t="shared" si="20"/>
        <v>136</v>
      </c>
    </row>
    <row r="642" spans="1:12" s="9" customFormat="1" ht="30" customHeight="1" x14ac:dyDescent="0.15">
      <c r="A642" s="8" t="s">
        <v>1832</v>
      </c>
      <c r="B642" s="16" t="s">
        <v>2647</v>
      </c>
      <c r="C642" s="16" t="s">
        <v>2648</v>
      </c>
      <c r="D642" s="7" t="s">
        <v>2649</v>
      </c>
      <c r="E642" s="18">
        <v>43059.003472222219</v>
      </c>
      <c r="F642" s="18" t="s">
        <v>552</v>
      </c>
      <c r="G642" s="17" t="s">
        <v>2650</v>
      </c>
      <c r="H642" s="48" t="s">
        <v>2651</v>
      </c>
      <c r="I642" s="28">
        <f t="shared" ref="I642:I690" si="21">INT(E642)</f>
        <v>43059</v>
      </c>
      <c r="J642" s="60">
        <f ca="1">VLOOKUP(A642,区域分布情况!A$1:R$24,17,FALSE)</f>
        <v>0</v>
      </c>
      <c r="K642" s="60" t="str">
        <f>VLOOKUP(A642,区域分布情况!A$1:S$24,18,FALSE)</f>
        <v>城区</v>
      </c>
      <c r="L642" s="9">
        <f t="shared" ref="L642:L690" si="22">LEN(G642)</f>
        <v>81</v>
      </c>
    </row>
    <row r="643" spans="1:12" s="9" customFormat="1" ht="30" customHeight="1" x14ac:dyDescent="0.15">
      <c r="A643" s="8" t="s">
        <v>1877</v>
      </c>
      <c r="B643" s="16" t="s">
        <v>2652</v>
      </c>
      <c r="C643" s="16" t="s">
        <v>2653</v>
      </c>
      <c r="D643" s="7" t="s">
        <v>619</v>
      </c>
      <c r="E643" s="18">
        <v>43059.060416666667</v>
      </c>
      <c r="F643" s="19" t="s">
        <v>552</v>
      </c>
      <c r="G643" s="17" t="s">
        <v>2654</v>
      </c>
      <c r="H643" s="48" t="s">
        <v>2655</v>
      </c>
      <c r="I643" s="28">
        <f t="shared" si="21"/>
        <v>43059</v>
      </c>
      <c r="J643" s="60">
        <f ca="1">VLOOKUP(A643,区域分布情况!A$1:R$24,17,FALSE)</f>
        <v>2</v>
      </c>
      <c r="K643" s="60" t="str">
        <f>VLOOKUP(A643,区域分布情况!A$1:S$24,18,FALSE)</f>
        <v>二圈层</v>
      </c>
      <c r="L643" s="9">
        <f t="shared" si="22"/>
        <v>46</v>
      </c>
    </row>
    <row r="644" spans="1:12" s="9" customFormat="1" ht="30" customHeight="1" x14ac:dyDescent="0.15">
      <c r="A644" s="8" t="s">
        <v>1877</v>
      </c>
      <c r="B644" s="16" t="s">
        <v>2656</v>
      </c>
      <c r="C644" s="16" t="s">
        <v>2657</v>
      </c>
      <c r="D644" s="7" t="s">
        <v>2649</v>
      </c>
      <c r="E644" s="18">
        <v>43059.32708333333</v>
      </c>
      <c r="F644" s="18" t="s">
        <v>616</v>
      </c>
      <c r="G644" s="17" t="s">
        <v>2658</v>
      </c>
      <c r="H644" s="63" t="s">
        <v>2659</v>
      </c>
      <c r="I644" s="28">
        <f t="shared" si="21"/>
        <v>43059</v>
      </c>
      <c r="J644" s="60">
        <f ca="1">VLOOKUP(A644,区域分布情况!A$1:R$24,17,FALSE)</f>
        <v>2</v>
      </c>
      <c r="K644" s="60" t="str">
        <f>VLOOKUP(A644,区域分布情况!A$1:S$24,18,FALSE)</f>
        <v>二圈层</v>
      </c>
      <c r="L644" s="9">
        <f t="shared" si="22"/>
        <v>73</v>
      </c>
    </row>
    <row r="645" spans="1:12" s="9" customFormat="1" ht="30" customHeight="1" x14ac:dyDescent="0.15">
      <c r="A645" s="8" t="s">
        <v>1810</v>
      </c>
      <c r="B645" s="16" t="s">
        <v>2660</v>
      </c>
      <c r="C645" s="16" t="s">
        <v>2661</v>
      </c>
      <c r="D645" s="7" t="s">
        <v>2649</v>
      </c>
      <c r="E645" s="18">
        <v>43058.53402777778</v>
      </c>
      <c r="F645" s="18" t="s">
        <v>552</v>
      </c>
      <c r="G645" s="69" t="s">
        <v>2662</v>
      </c>
      <c r="H645" s="63" t="s">
        <v>2663</v>
      </c>
      <c r="I645" s="28">
        <f t="shared" si="21"/>
        <v>43058</v>
      </c>
      <c r="J645" s="60">
        <f ca="1">VLOOKUP(A645,区域分布情况!A$1:R$24,17,FALSE)</f>
        <v>1</v>
      </c>
      <c r="K645" s="60" t="str">
        <f>VLOOKUP(A645,区域分布情况!A$1:S$24,18,FALSE)</f>
        <v>城区</v>
      </c>
      <c r="L645" s="9">
        <f t="shared" si="22"/>
        <v>183</v>
      </c>
    </row>
    <row r="646" spans="1:12" s="9" customFormat="1" ht="30" customHeight="1" x14ac:dyDescent="0.15">
      <c r="A646" s="8" t="s">
        <v>1799</v>
      </c>
      <c r="B646" s="16" t="s">
        <v>2664</v>
      </c>
      <c r="C646" s="16" t="s">
        <v>2665</v>
      </c>
      <c r="D646" s="7" t="s">
        <v>2045</v>
      </c>
      <c r="E646" s="18">
        <v>43058.928472222222</v>
      </c>
      <c r="F646" s="18" t="s">
        <v>552</v>
      </c>
      <c r="G646" s="17" t="s">
        <v>2666</v>
      </c>
      <c r="H646" s="48" t="s">
        <v>2667</v>
      </c>
      <c r="I646" s="28">
        <f t="shared" si="21"/>
        <v>43058</v>
      </c>
      <c r="J646" s="60">
        <f ca="1">VLOOKUP(A646,区域分布情况!A$1:R$24,17,FALSE)</f>
        <v>1</v>
      </c>
      <c r="K646" s="60" t="str">
        <f>VLOOKUP(A646,区域分布情况!A$1:S$24,18,FALSE)</f>
        <v>城区</v>
      </c>
      <c r="L646" s="9">
        <f t="shared" si="22"/>
        <v>101</v>
      </c>
    </row>
    <row r="647" spans="1:12" s="9" customFormat="1" ht="30" customHeight="1" x14ac:dyDescent="0.15">
      <c r="A647" s="8" t="s">
        <v>1867</v>
      </c>
      <c r="B647" s="16" t="s">
        <v>2668</v>
      </c>
      <c r="C647" s="16" t="s">
        <v>2669</v>
      </c>
      <c r="D647" s="7" t="s">
        <v>2670</v>
      </c>
      <c r="E647" s="18">
        <v>43058.1</v>
      </c>
      <c r="F647" s="18" t="s">
        <v>811</v>
      </c>
      <c r="G647" s="17" t="s">
        <v>2671</v>
      </c>
      <c r="H647" s="63" t="s">
        <v>2672</v>
      </c>
      <c r="I647" s="28">
        <f t="shared" si="21"/>
        <v>43058</v>
      </c>
      <c r="J647" s="60">
        <f ca="1">VLOOKUP(A647,区域分布情况!A$1:R$24,17,FALSE)</f>
        <v>3</v>
      </c>
      <c r="K647" s="60" t="str">
        <f>VLOOKUP(A647,区域分布情况!A$1:S$24,18,FALSE)</f>
        <v>二圈层</v>
      </c>
      <c r="L647" s="9">
        <f t="shared" si="22"/>
        <v>136</v>
      </c>
    </row>
    <row r="648" spans="1:12" s="9" customFormat="1" ht="30" customHeight="1" x14ac:dyDescent="0.15">
      <c r="A648" s="8" t="s">
        <v>1799</v>
      </c>
      <c r="B648" s="16" t="s">
        <v>2673</v>
      </c>
      <c r="C648" s="16" t="s">
        <v>2674</v>
      </c>
      <c r="D648" s="7" t="s">
        <v>2675</v>
      </c>
      <c r="E648" s="18">
        <v>43060.133333333331</v>
      </c>
      <c r="F648" s="18" t="s">
        <v>552</v>
      </c>
      <c r="G648" s="17" t="s">
        <v>2676</v>
      </c>
      <c r="H648" s="48" t="s">
        <v>2677</v>
      </c>
      <c r="I648" s="28">
        <f t="shared" si="21"/>
        <v>43060</v>
      </c>
      <c r="J648" s="60">
        <f ca="1">VLOOKUP(A648,区域分布情况!A$1:R$24,17,FALSE)</f>
        <v>1</v>
      </c>
      <c r="K648" s="60" t="str">
        <f>VLOOKUP(A648,区域分布情况!A$1:S$24,18,FALSE)</f>
        <v>城区</v>
      </c>
      <c r="L648" s="9">
        <f t="shared" si="22"/>
        <v>126</v>
      </c>
    </row>
    <row r="649" spans="1:12" s="9" customFormat="1" ht="30" customHeight="1" x14ac:dyDescent="0.15">
      <c r="A649" s="8" t="s">
        <v>1837</v>
      </c>
      <c r="B649" s="16" t="s">
        <v>2678</v>
      </c>
      <c r="C649" s="16" t="s">
        <v>2679</v>
      </c>
      <c r="D649" s="7" t="s">
        <v>2675</v>
      </c>
      <c r="E649" s="18">
        <v>43059.964583333334</v>
      </c>
      <c r="F649" s="19" t="s">
        <v>570</v>
      </c>
      <c r="G649" s="17" t="s">
        <v>2680</v>
      </c>
      <c r="H649" s="48" t="s">
        <v>2681</v>
      </c>
      <c r="I649" s="28">
        <f t="shared" si="21"/>
        <v>43059</v>
      </c>
      <c r="J649" s="60">
        <f ca="1">VLOOKUP(A649,区域分布情况!A$1:R$24,17,FALSE)</f>
        <v>0</v>
      </c>
      <c r="K649" s="60" t="str">
        <f>VLOOKUP(A649,区域分布情况!A$1:S$24,18,FALSE)</f>
        <v>二圈层</v>
      </c>
      <c r="L649" s="9">
        <f t="shared" si="22"/>
        <v>63</v>
      </c>
    </row>
    <row r="650" spans="1:12" s="9" customFormat="1" ht="30" customHeight="1" x14ac:dyDescent="0.15">
      <c r="A650" s="8" t="s">
        <v>1837</v>
      </c>
      <c r="B650" s="16" t="s">
        <v>2682</v>
      </c>
      <c r="C650" s="16" t="s">
        <v>2669</v>
      </c>
      <c r="D650" s="7" t="s">
        <v>2670</v>
      </c>
      <c r="E650" s="18">
        <v>43059.552777777775</v>
      </c>
      <c r="F650" s="18" t="s">
        <v>570</v>
      </c>
      <c r="G650" s="17" t="s">
        <v>2683</v>
      </c>
      <c r="H650" s="63" t="s">
        <v>2684</v>
      </c>
      <c r="I650" s="28">
        <f t="shared" si="21"/>
        <v>43059</v>
      </c>
      <c r="J650" s="60">
        <f ca="1">VLOOKUP(A650,区域分布情况!A$1:R$24,17,FALSE)</f>
        <v>0</v>
      </c>
      <c r="K650" s="60" t="str">
        <f>VLOOKUP(A650,区域分布情况!A$1:S$24,18,FALSE)</f>
        <v>二圈层</v>
      </c>
      <c r="L650" s="9">
        <f t="shared" si="22"/>
        <v>299</v>
      </c>
    </row>
    <row r="651" spans="1:12" s="9" customFormat="1" ht="30" customHeight="1" x14ac:dyDescent="0.15">
      <c r="A651" s="8" t="s">
        <v>1816</v>
      </c>
      <c r="B651" s="16" t="s">
        <v>2685</v>
      </c>
      <c r="C651" s="16" t="s">
        <v>2686</v>
      </c>
      <c r="D651" s="7" t="s">
        <v>2687</v>
      </c>
      <c r="E651" s="18">
        <v>43059.654861111114</v>
      </c>
      <c r="F651" s="18" t="s">
        <v>552</v>
      </c>
      <c r="G651" s="69" t="s">
        <v>2688</v>
      </c>
      <c r="H651" s="63" t="s">
        <v>2689</v>
      </c>
      <c r="I651" s="28">
        <f t="shared" si="21"/>
        <v>43059</v>
      </c>
      <c r="J651" s="60">
        <f ca="1">VLOOKUP(A651,区域分布情况!A$1:R$24,17,FALSE)</f>
        <v>2</v>
      </c>
      <c r="K651" s="60" t="str">
        <f>VLOOKUP(A651,区域分布情况!A$1:S$24,18,FALSE)</f>
        <v>城区</v>
      </c>
      <c r="L651" s="9">
        <f t="shared" si="22"/>
        <v>255</v>
      </c>
    </row>
    <row r="652" spans="1:12" s="9" customFormat="1" ht="30" customHeight="1" x14ac:dyDescent="0.15">
      <c r="A652" s="8" t="s">
        <v>1799</v>
      </c>
      <c r="B652" s="16" t="s">
        <v>2690</v>
      </c>
      <c r="C652" s="16" t="s">
        <v>2686</v>
      </c>
      <c r="D652" s="7" t="s">
        <v>2687</v>
      </c>
      <c r="E652" s="18">
        <v>43059.6</v>
      </c>
      <c r="F652" s="18" t="s">
        <v>583</v>
      </c>
      <c r="G652" s="17" t="s">
        <v>2691</v>
      </c>
      <c r="H652" s="48" t="s">
        <v>2692</v>
      </c>
      <c r="I652" s="28">
        <f t="shared" si="21"/>
        <v>43059</v>
      </c>
      <c r="J652" s="60">
        <f ca="1">VLOOKUP(A652,区域分布情况!A$1:R$24,17,FALSE)</f>
        <v>1</v>
      </c>
      <c r="K652" s="60" t="str">
        <f>VLOOKUP(A652,区域分布情况!A$1:S$24,18,FALSE)</f>
        <v>城区</v>
      </c>
      <c r="L652" s="9">
        <f t="shared" si="22"/>
        <v>248</v>
      </c>
    </row>
    <row r="653" spans="1:12" s="9" customFormat="1" ht="30" customHeight="1" x14ac:dyDescent="0.15">
      <c r="A653" s="8" t="s">
        <v>1795</v>
      </c>
      <c r="B653" s="16" t="s">
        <v>2693</v>
      </c>
      <c r="C653" s="16" t="s">
        <v>2686</v>
      </c>
      <c r="D653" s="7" t="s">
        <v>2687</v>
      </c>
      <c r="E653" s="18">
        <v>43059.411805555559</v>
      </c>
      <c r="F653" s="18" t="s">
        <v>552</v>
      </c>
      <c r="G653" s="17" t="s">
        <v>2694</v>
      </c>
      <c r="H653" s="63" t="s">
        <v>2695</v>
      </c>
      <c r="I653" s="28">
        <f t="shared" si="21"/>
        <v>43059</v>
      </c>
      <c r="J653" s="60">
        <f ca="1">VLOOKUP(A653,区域分布情况!A$1:R$24,17,FALSE)</f>
        <v>0</v>
      </c>
      <c r="K653" s="60" t="str">
        <f>VLOOKUP(A653,区域分布情况!A$1:S$24,18,FALSE)</f>
        <v>二圈层</v>
      </c>
      <c r="L653" s="9">
        <f t="shared" si="22"/>
        <v>502</v>
      </c>
    </row>
    <row r="654" spans="1:12" s="9" customFormat="1" ht="30" customHeight="1" x14ac:dyDescent="0.15">
      <c r="A654" s="8" t="s">
        <v>253</v>
      </c>
      <c r="B654" s="16" t="s">
        <v>2696</v>
      </c>
      <c r="C654" s="16" t="s">
        <v>2686</v>
      </c>
      <c r="D654" s="7" t="s">
        <v>2045</v>
      </c>
      <c r="E654" s="18">
        <v>43059.681250000001</v>
      </c>
      <c r="F654" s="18" t="s">
        <v>570</v>
      </c>
      <c r="G654" s="17" t="s">
        <v>2697</v>
      </c>
      <c r="H654" s="63" t="s">
        <v>2698</v>
      </c>
      <c r="I654" s="28">
        <f t="shared" si="21"/>
        <v>43059</v>
      </c>
      <c r="J654" s="60">
        <f ca="1">VLOOKUP(A654,区域分布情况!A$1:R$24,17,FALSE)</f>
        <v>0</v>
      </c>
      <c r="K654" s="60" t="str">
        <f>VLOOKUP(A654,区域分布情况!A$1:S$24,18,FALSE)</f>
        <v>三圈层</v>
      </c>
      <c r="L654" s="9">
        <f t="shared" si="22"/>
        <v>415</v>
      </c>
    </row>
    <row r="655" spans="1:12" s="9" customFormat="1" ht="30" customHeight="1" x14ac:dyDescent="0.15">
      <c r="A655" s="8" t="s">
        <v>1795</v>
      </c>
      <c r="B655" s="16" t="s">
        <v>2699</v>
      </c>
      <c r="C655" s="16" t="s">
        <v>2686</v>
      </c>
      <c r="D655" s="7" t="s">
        <v>2700</v>
      </c>
      <c r="E655" s="18">
        <v>43059.438194444447</v>
      </c>
      <c r="F655" s="18" t="s">
        <v>552</v>
      </c>
      <c r="G655" s="17" t="s">
        <v>2701</v>
      </c>
      <c r="H655" s="48" t="s">
        <v>2702</v>
      </c>
      <c r="I655" s="28">
        <f t="shared" si="21"/>
        <v>43059</v>
      </c>
      <c r="J655" s="60">
        <f ca="1">VLOOKUP(A655,区域分布情况!A$1:R$24,17,FALSE)</f>
        <v>0</v>
      </c>
      <c r="K655" s="60" t="str">
        <f>VLOOKUP(A655,区域分布情况!A$1:S$24,18,FALSE)</f>
        <v>二圈层</v>
      </c>
      <c r="L655" s="9">
        <f t="shared" si="22"/>
        <v>215</v>
      </c>
    </row>
    <row r="656" spans="1:12" s="9" customFormat="1" ht="30" customHeight="1" x14ac:dyDescent="0.15">
      <c r="A656" s="8" t="s">
        <v>1832</v>
      </c>
      <c r="B656" s="16" t="s">
        <v>2703</v>
      </c>
      <c r="C656" s="16" t="s">
        <v>2704</v>
      </c>
      <c r="D656" s="7" t="s">
        <v>2649</v>
      </c>
      <c r="E656" s="18">
        <v>43060.947916666664</v>
      </c>
      <c r="F656" s="18" t="s">
        <v>583</v>
      </c>
      <c r="G656" s="17" t="s">
        <v>2705</v>
      </c>
      <c r="H656" s="48" t="s">
        <v>2706</v>
      </c>
      <c r="I656" s="28">
        <f t="shared" si="21"/>
        <v>43060</v>
      </c>
      <c r="J656" s="60">
        <f ca="1">VLOOKUP(A656,区域分布情况!A$1:R$24,17,FALSE)</f>
        <v>0</v>
      </c>
      <c r="K656" s="60" t="str">
        <f>VLOOKUP(A656,区域分布情况!A$1:S$24,18,FALSE)</f>
        <v>城区</v>
      </c>
      <c r="L656" s="9">
        <f t="shared" si="22"/>
        <v>115</v>
      </c>
    </row>
    <row r="657" spans="1:12" s="9" customFormat="1" ht="30" customHeight="1" x14ac:dyDescent="0.15">
      <c r="A657" s="8" t="s">
        <v>1877</v>
      </c>
      <c r="B657" s="16" t="s">
        <v>2707</v>
      </c>
      <c r="C657" s="16" t="s">
        <v>2708</v>
      </c>
      <c r="D657" s="7" t="s">
        <v>2649</v>
      </c>
      <c r="E657" s="18">
        <v>43060.993750000001</v>
      </c>
      <c r="F657" s="19" t="s">
        <v>552</v>
      </c>
      <c r="G657" s="17" t="s">
        <v>2709</v>
      </c>
      <c r="H657" s="48" t="s">
        <v>2710</v>
      </c>
      <c r="I657" s="28">
        <f t="shared" si="21"/>
        <v>43060</v>
      </c>
      <c r="J657" s="60">
        <f ca="1">VLOOKUP(A657,区域分布情况!A$1:R$24,17,FALSE)</f>
        <v>2</v>
      </c>
      <c r="K657" s="60" t="str">
        <f>VLOOKUP(A657,区域分布情况!A$1:S$24,18,FALSE)</f>
        <v>二圈层</v>
      </c>
      <c r="L657" s="9">
        <f t="shared" si="22"/>
        <v>49</v>
      </c>
    </row>
    <row r="658" spans="1:12" s="9" customFormat="1" ht="30" customHeight="1" x14ac:dyDescent="0.15">
      <c r="A658" s="8" t="s">
        <v>1810</v>
      </c>
      <c r="B658" s="16" t="s">
        <v>2711</v>
      </c>
      <c r="C658" s="16" t="s">
        <v>2712</v>
      </c>
      <c r="D658" s="7" t="s">
        <v>2649</v>
      </c>
      <c r="E658" s="18">
        <v>43061.018055555556</v>
      </c>
      <c r="F658" s="18" t="s">
        <v>552</v>
      </c>
      <c r="G658" s="17" t="s">
        <v>2713</v>
      </c>
      <c r="H658" s="63" t="s">
        <v>2714</v>
      </c>
      <c r="I658" s="28">
        <f t="shared" si="21"/>
        <v>43061</v>
      </c>
      <c r="J658" s="60">
        <f ca="1">VLOOKUP(A658,区域分布情况!A$1:R$24,17,FALSE)</f>
        <v>1</v>
      </c>
      <c r="K658" s="60" t="str">
        <f>VLOOKUP(A658,区域分布情况!A$1:S$24,18,FALSE)</f>
        <v>城区</v>
      </c>
      <c r="L658" s="9">
        <f t="shared" si="22"/>
        <v>87</v>
      </c>
    </row>
    <row r="659" spans="1:12" s="9" customFormat="1" ht="30" customHeight="1" x14ac:dyDescent="0.15">
      <c r="A659" s="8" t="s">
        <v>1799</v>
      </c>
      <c r="B659" s="16" t="s">
        <v>2715</v>
      </c>
      <c r="C659" s="16" t="s">
        <v>2716</v>
      </c>
      <c r="D659" s="7" t="s">
        <v>2649</v>
      </c>
      <c r="E659" s="18">
        <v>43061.320138888892</v>
      </c>
      <c r="F659" s="18" t="s">
        <v>583</v>
      </c>
      <c r="G659" s="69" t="s">
        <v>2717</v>
      </c>
      <c r="H659" s="63" t="s">
        <v>2718</v>
      </c>
      <c r="I659" s="28">
        <f t="shared" si="21"/>
        <v>43061</v>
      </c>
      <c r="J659" s="60">
        <f ca="1">VLOOKUP(A659,区域分布情况!A$1:R$24,17,FALSE)</f>
        <v>1</v>
      </c>
      <c r="K659" s="60" t="str">
        <f>VLOOKUP(A659,区域分布情况!A$1:S$24,18,FALSE)</f>
        <v>城区</v>
      </c>
      <c r="L659" s="9">
        <f t="shared" si="22"/>
        <v>132</v>
      </c>
    </row>
    <row r="660" spans="1:12" s="9" customFormat="1" ht="30" customHeight="1" x14ac:dyDescent="0.15">
      <c r="A660" s="8" t="s">
        <v>2719</v>
      </c>
      <c r="B660" s="16" t="s">
        <v>2720</v>
      </c>
      <c r="C660" s="16" t="s">
        <v>2686</v>
      </c>
      <c r="D660" s="7" t="s">
        <v>2687</v>
      </c>
      <c r="E660" s="18">
        <v>43060.168749999997</v>
      </c>
      <c r="F660" s="18" t="s">
        <v>616</v>
      </c>
      <c r="G660" s="17" t="s">
        <v>2721</v>
      </c>
      <c r="H660" s="48" t="s">
        <v>2722</v>
      </c>
      <c r="I660" s="28">
        <f t="shared" si="21"/>
        <v>43060</v>
      </c>
      <c r="J660" s="60">
        <f ca="1">VLOOKUP(A660,区域分布情况!A$1:R$24,17,FALSE)</f>
        <v>0</v>
      </c>
      <c r="K660" s="60" t="str">
        <f>VLOOKUP(A660,区域分布情况!A$1:S$24,18,FALSE)</f>
        <v>二圈层</v>
      </c>
      <c r="L660" s="9">
        <f t="shared" si="22"/>
        <v>197</v>
      </c>
    </row>
    <row r="661" spans="1:12" s="9" customFormat="1" ht="30" customHeight="1" x14ac:dyDescent="0.15">
      <c r="A661" s="8" t="s">
        <v>1795</v>
      </c>
      <c r="B661" s="16" t="s">
        <v>2723</v>
      </c>
      <c r="C661" s="16" t="s">
        <v>2686</v>
      </c>
      <c r="D661" s="7" t="s">
        <v>2687</v>
      </c>
      <c r="E661" s="18">
        <v>43060.023611111108</v>
      </c>
      <c r="F661" s="18" t="s">
        <v>552</v>
      </c>
      <c r="G661" s="17" t="s">
        <v>2724</v>
      </c>
      <c r="H661" s="63" t="s">
        <v>2725</v>
      </c>
      <c r="I661" s="28">
        <f t="shared" si="21"/>
        <v>43060</v>
      </c>
      <c r="J661" s="60">
        <f ca="1">VLOOKUP(A661,区域分布情况!A$1:R$24,17,FALSE)</f>
        <v>0</v>
      </c>
      <c r="K661" s="60" t="str">
        <f>VLOOKUP(A661,区域分布情况!A$1:S$24,18,FALSE)</f>
        <v>二圈层</v>
      </c>
      <c r="L661" s="9">
        <f t="shared" si="22"/>
        <v>581</v>
      </c>
    </row>
    <row r="662" spans="1:12" s="9" customFormat="1" ht="30" customHeight="1" x14ac:dyDescent="0.15">
      <c r="A662" s="8" t="s">
        <v>1810</v>
      </c>
      <c r="B662" s="16" t="s">
        <v>2726</v>
      </c>
      <c r="C662" s="16" t="s">
        <v>2686</v>
      </c>
      <c r="D662" s="7" t="s">
        <v>2700</v>
      </c>
      <c r="E662" s="18">
        <v>43060.646527777775</v>
      </c>
      <c r="F662" s="18" t="s">
        <v>583</v>
      </c>
      <c r="G662" s="17" t="s">
        <v>2727</v>
      </c>
      <c r="H662" s="63" t="s">
        <v>2728</v>
      </c>
      <c r="I662" s="28">
        <f t="shared" si="21"/>
        <v>43060</v>
      </c>
      <c r="J662" s="60">
        <f ca="1">VLOOKUP(A662,区域分布情况!A$1:R$24,17,FALSE)</f>
        <v>1</v>
      </c>
      <c r="K662" s="60" t="str">
        <f>VLOOKUP(A662,区域分布情况!A$1:S$24,18,FALSE)</f>
        <v>城区</v>
      </c>
      <c r="L662" s="9">
        <f t="shared" si="22"/>
        <v>83</v>
      </c>
    </row>
    <row r="663" spans="1:12" s="9" customFormat="1" ht="30" customHeight="1" x14ac:dyDescent="0.15">
      <c r="A663" s="8" t="s">
        <v>1877</v>
      </c>
      <c r="B663" s="16" t="s">
        <v>2729</v>
      </c>
      <c r="C663" s="16" t="s">
        <v>2730</v>
      </c>
      <c r="D663" s="7" t="s">
        <v>2649</v>
      </c>
      <c r="E663" s="18">
        <v>43061.979166666664</v>
      </c>
      <c r="F663" s="18" t="s">
        <v>552</v>
      </c>
      <c r="G663" s="17" t="s">
        <v>2731</v>
      </c>
      <c r="H663" s="48" t="s">
        <v>2732</v>
      </c>
      <c r="I663" s="28">
        <f t="shared" si="21"/>
        <v>43061</v>
      </c>
      <c r="J663" s="60">
        <f ca="1">VLOOKUP(A663,区域分布情况!A$1:R$24,17,FALSE)</f>
        <v>2</v>
      </c>
      <c r="K663" s="60" t="str">
        <f>VLOOKUP(A663,区域分布情况!A$1:S$24,18,FALSE)</f>
        <v>二圈层</v>
      </c>
      <c r="L663" s="9">
        <f t="shared" si="22"/>
        <v>104</v>
      </c>
    </row>
    <row r="664" spans="1:12" s="9" customFormat="1" ht="30" customHeight="1" x14ac:dyDescent="0.15">
      <c r="A664" s="8" t="s">
        <v>1810</v>
      </c>
      <c r="B664" s="16" t="s">
        <v>2733</v>
      </c>
      <c r="C664" s="16" t="s">
        <v>2734</v>
      </c>
      <c r="D664" s="7" t="s">
        <v>2649</v>
      </c>
      <c r="E664" s="18">
        <v>43062.436111111114</v>
      </c>
      <c r="F664" s="19" t="s">
        <v>615</v>
      </c>
      <c r="G664" s="17" t="s">
        <v>2735</v>
      </c>
      <c r="H664" s="48" t="s">
        <v>2736</v>
      </c>
      <c r="I664" s="28">
        <f t="shared" si="21"/>
        <v>43062</v>
      </c>
      <c r="J664" s="60">
        <f ca="1">VLOOKUP(A664,区域分布情况!A$1:R$24,17,FALSE)</f>
        <v>1</v>
      </c>
      <c r="K664" s="60" t="str">
        <f>VLOOKUP(A664,区域分布情况!A$1:S$24,18,FALSE)</f>
        <v>城区</v>
      </c>
      <c r="L664" s="9">
        <f t="shared" si="22"/>
        <v>30</v>
      </c>
    </row>
    <row r="665" spans="1:12" s="9" customFormat="1" ht="30" customHeight="1" x14ac:dyDescent="0.15">
      <c r="A665" s="8" t="s">
        <v>1820</v>
      </c>
      <c r="B665" s="16" t="s">
        <v>2737</v>
      </c>
      <c r="C665" s="16" t="s">
        <v>2738</v>
      </c>
      <c r="D665" s="7" t="s">
        <v>2649</v>
      </c>
      <c r="E665" s="18">
        <v>43061.904166666667</v>
      </c>
      <c r="F665" s="18" t="s">
        <v>552</v>
      </c>
      <c r="G665" s="17" t="s">
        <v>2739</v>
      </c>
      <c r="H665" s="63" t="s">
        <v>2740</v>
      </c>
      <c r="I665" s="28">
        <f t="shared" si="21"/>
        <v>43061</v>
      </c>
      <c r="J665" s="60">
        <f ca="1">VLOOKUP(A665,区域分布情况!A$1:R$24,17,FALSE)</f>
        <v>2</v>
      </c>
      <c r="K665" s="60" t="str">
        <f>VLOOKUP(A665,区域分布情况!A$1:S$24,18,FALSE)</f>
        <v>城区</v>
      </c>
      <c r="L665" s="9">
        <f t="shared" si="22"/>
        <v>72</v>
      </c>
    </row>
    <row r="666" spans="1:12" s="9" customFormat="1" ht="30" customHeight="1" x14ac:dyDescent="0.15">
      <c r="A666" s="8" t="s">
        <v>96</v>
      </c>
      <c r="B666" s="16" t="s">
        <v>2741</v>
      </c>
      <c r="C666" s="16" t="s">
        <v>2686</v>
      </c>
      <c r="D666" s="7" t="s">
        <v>2687</v>
      </c>
      <c r="E666" s="18">
        <v>43061.794444444444</v>
      </c>
      <c r="F666" s="18" t="s">
        <v>818</v>
      </c>
      <c r="G666" s="69" t="s">
        <v>2742</v>
      </c>
      <c r="H666" s="63" t="s">
        <v>2743</v>
      </c>
      <c r="I666" s="28">
        <f t="shared" si="21"/>
        <v>43061</v>
      </c>
      <c r="J666" s="60">
        <f ca="1">VLOOKUP(A666,区域分布情况!A$1:R$24,17,FALSE)</f>
        <v>0</v>
      </c>
      <c r="K666" s="60" t="str">
        <f>VLOOKUP(A666,区域分布情况!A$1:S$24,18,FALSE)</f>
        <v>三圈层</v>
      </c>
      <c r="L666" s="9">
        <f t="shared" si="22"/>
        <v>66</v>
      </c>
    </row>
    <row r="667" spans="1:12" s="9" customFormat="1" ht="30" customHeight="1" x14ac:dyDescent="0.15">
      <c r="A667" s="8" t="s">
        <v>1820</v>
      </c>
      <c r="B667" s="16" t="s">
        <v>2744</v>
      </c>
      <c r="C667" s="16" t="s">
        <v>2686</v>
      </c>
      <c r="D667" s="7" t="s">
        <v>2687</v>
      </c>
      <c r="E667" s="18">
        <v>43061.010416666664</v>
      </c>
      <c r="F667" s="18" t="s">
        <v>552</v>
      </c>
      <c r="G667" s="17" t="s">
        <v>2745</v>
      </c>
      <c r="H667" s="48" t="s">
        <v>2746</v>
      </c>
      <c r="I667" s="28">
        <f t="shared" si="21"/>
        <v>43061</v>
      </c>
      <c r="J667" s="60">
        <f ca="1">VLOOKUP(A667,区域分布情况!A$1:R$24,17,FALSE)</f>
        <v>2</v>
      </c>
      <c r="K667" s="60" t="str">
        <f>VLOOKUP(A667,区域分布情况!A$1:S$24,18,FALSE)</f>
        <v>城区</v>
      </c>
      <c r="L667" s="9">
        <f t="shared" si="22"/>
        <v>145</v>
      </c>
    </row>
    <row r="668" spans="1:12" s="9" customFormat="1" ht="30" customHeight="1" x14ac:dyDescent="0.15">
      <c r="A668" s="8" t="s">
        <v>1799</v>
      </c>
      <c r="B668" s="16" t="s">
        <v>2747</v>
      </c>
      <c r="C668" s="16" t="s">
        <v>2686</v>
      </c>
      <c r="D668" s="7" t="s">
        <v>2687</v>
      </c>
      <c r="E668" s="18">
        <v>43062.54791666667</v>
      </c>
      <c r="F668" s="18" t="s">
        <v>570</v>
      </c>
      <c r="G668" s="17" t="s">
        <v>2748</v>
      </c>
      <c r="H668" s="63" t="s">
        <v>2749</v>
      </c>
      <c r="I668" s="28">
        <f t="shared" si="21"/>
        <v>43062</v>
      </c>
      <c r="J668" s="60">
        <f ca="1">VLOOKUP(A668,区域分布情况!A$1:R$24,17,FALSE)</f>
        <v>1</v>
      </c>
      <c r="K668" s="60" t="str">
        <f>VLOOKUP(A668,区域分布情况!A$1:S$24,18,FALSE)</f>
        <v>城区</v>
      </c>
      <c r="L668" s="9">
        <f t="shared" si="22"/>
        <v>88</v>
      </c>
    </row>
    <row r="669" spans="1:12" s="9" customFormat="1" ht="30" customHeight="1" x14ac:dyDescent="0.15">
      <c r="A669" s="8" t="s">
        <v>1799</v>
      </c>
      <c r="B669" s="16" t="s">
        <v>2750</v>
      </c>
      <c r="C669" s="16" t="s">
        <v>2686</v>
      </c>
      <c r="D669" s="7" t="s">
        <v>2687</v>
      </c>
      <c r="E669" s="18">
        <v>43061.003472222219</v>
      </c>
      <c r="F669" s="18" t="s">
        <v>552</v>
      </c>
      <c r="G669" s="17" t="s">
        <v>2751</v>
      </c>
      <c r="H669" s="63" t="s">
        <v>2752</v>
      </c>
      <c r="I669" s="28">
        <f t="shared" si="21"/>
        <v>43061</v>
      </c>
      <c r="J669" s="60">
        <f ca="1">VLOOKUP(A669,区域分布情况!A$1:R$24,17,FALSE)</f>
        <v>1</v>
      </c>
      <c r="K669" s="60" t="str">
        <f>VLOOKUP(A669,区域分布情况!A$1:S$24,18,FALSE)</f>
        <v>城区</v>
      </c>
      <c r="L669" s="9">
        <f t="shared" si="22"/>
        <v>327</v>
      </c>
    </row>
    <row r="670" spans="1:12" s="9" customFormat="1" ht="30" customHeight="1" x14ac:dyDescent="0.15">
      <c r="A670" s="8" t="s">
        <v>1877</v>
      </c>
      <c r="B670" s="16" t="s">
        <v>2753</v>
      </c>
      <c r="C670" s="16" t="s">
        <v>2686</v>
      </c>
      <c r="D670" s="7" t="s">
        <v>2687</v>
      </c>
      <c r="E670" s="18">
        <v>43061.840277777781</v>
      </c>
      <c r="F670" s="18" t="s">
        <v>583</v>
      </c>
      <c r="G670" s="17" t="s">
        <v>2754</v>
      </c>
      <c r="H670" s="48" t="s">
        <v>2755</v>
      </c>
      <c r="I670" s="28">
        <f t="shared" si="21"/>
        <v>43061</v>
      </c>
      <c r="J670" s="60">
        <f ca="1">VLOOKUP(A670,区域分布情况!A$1:R$24,17,FALSE)</f>
        <v>2</v>
      </c>
      <c r="K670" s="60" t="str">
        <f>VLOOKUP(A670,区域分布情况!A$1:S$24,18,FALSE)</f>
        <v>二圈层</v>
      </c>
      <c r="L670" s="9">
        <f t="shared" si="22"/>
        <v>144</v>
      </c>
    </row>
    <row r="671" spans="1:12" s="9" customFormat="1" ht="30" customHeight="1" x14ac:dyDescent="0.15">
      <c r="A671" s="8" t="s">
        <v>1820</v>
      </c>
      <c r="B671" s="16" t="s">
        <v>2756</v>
      </c>
      <c r="C671" s="16" t="s">
        <v>2686</v>
      </c>
      <c r="D671" s="7" t="s">
        <v>2045</v>
      </c>
      <c r="E671" s="18">
        <v>43061.464583333334</v>
      </c>
      <c r="F671" s="18" t="s">
        <v>552</v>
      </c>
      <c r="G671" s="17" t="s">
        <v>2757</v>
      </c>
      <c r="H671" s="48" t="s">
        <v>2758</v>
      </c>
      <c r="I671" s="28">
        <f t="shared" si="21"/>
        <v>43061</v>
      </c>
      <c r="J671" s="60">
        <f ca="1">VLOOKUP(A671,区域分布情况!A$1:R$24,17,FALSE)</f>
        <v>2</v>
      </c>
      <c r="K671" s="60" t="str">
        <f>VLOOKUP(A671,区域分布情况!A$1:S$24,18,FALSE)</f>
        <v>城区</v>
      </c>
      <c r="L671" s="9">
        <f t="shared" si="22"/>
        <v>121</v>
      </c>
    </row>
    <row r="672" spans="1:12" s="9" customFormat="1" ht="30" customHeight="1" x14ac:dyDescent="0.15">
      <c r="A672" s="8" t="s">
        <v>1877</v>
      </c>
      <c r="B672" s="16" t="s">
        <v>2759</v>
      </c>
      <c r="C672" s="16" t="s">
        <v>2760</v>
      </c>
      <c r="D672" s="7" t="s">
        <v>2649</v>
      </c>
      <c r="E672" s="18">
        <v>43063.118055555555</v>
      </c>
      <c r="F672" s="18" t="s">
        <v>552</v>
      </c>
      <c r="G672" s="17" t="s">
        <v>2761</v>
      </c>
      <c r="H672" s="48" t="s">
        <v>2762</v>
      </c>
      <c r="I672" s="28">
        <f t="shared" si="21"/>
        <v>43063</v>
      </c>
      <c r="J672" s="60">
        <f ca="1">VLOOKUP(A672,区域分布情况!A$1:R$24,17,FALSE)</f>
        <v>2</v>
      </c>
      <c r="K672" s="60" t="str">
        <f>VLOOKUP(A672,区域分布情况!A$1:S$24,18,FALSE)</f>
        <v>二圈层</v>
      </c>
      <c r="L672" s="9">
        <f t="shared" si="22"/>
        <v>105</v>
      </c>
    </row>
    <row r="673" spans="1:12" s="9" customFormat="1" ht="30" customHeight="1" x14ac:dyDescent="0.15">
      <c r="A673" s="8" t="s">
        <v>58</v>
      </c>
      <c r="B673" s="16" t="s">
        <v>2763</v>
      </c>
      <c r="C673" s="16" t="s">
        <v>2764</v>
      </c>
      <c r="D673" s="7" t="s">
        <v>2649</v>
      </c>
      <c r="E673" s="18">
        <v>43063.359722222223</v>
      </c>
      <c r="F673" s="19" t="s">
        <v>616</v>
      </c>
      <c r="G673" s="17" t="s">
        <v>2765</v>
      </c>
      <c r="H673" s="48" t="s">
        <v>2766</v>
      </c>
      <c r="I673" s="28">
        <f t="shared" si="21"/>
        <v>43063</v>
      </c>
      <c r="J673" s="60">
        <f ca="1">VLOOKUP(A673,区域分布情况!A$1:R$24,17,FALSE)</f>
        <v>2</v>
      </c>
      <c r="K673" s="60" t="str">
        <f>VLOOKUP(A673,区域分布情况!A$1:S$24,18,FALSE)</f>
        <v>三圈层</v>
      </c>
      <c r="L673" s="9">
        <f t="shared" si="22"/>
        <v>16</v>
      </c>
    </row>
    <row r="674" spans="1:12" s="9" customFormat="1" ht="30" customHeight="1" x14ac:dyDescent="0.15">
      <c r="A674" s="8" t="s">
        <v>1816</v>
      </c>
      <c r="B674" s="16" t="s">
        <v>2767</v>
      </c>
      <c r="C674" s="16" t="s">
        <v>2768</v>
      </c>
      <c r="D674" s="7" t="s">
        <v>2769</v>
      </c>
      <c r="E674" s="18">
        <v>43063.447222222225</v>
      </c>
      <c r="F674" s="18" t="s">
        <v>613</v>
      </c>
      <c r="G674" s="17" t="s">
        <v>2770</v>
      </c>
      <c r="H674" s="63" t="s">
        <v>2771</v>
      </c>
      <c r="I674" s="28">
        <f t="shared" si="21"/>
        <v>43063</v>
      </c>
      <c r="J674" s="60">
        <f ca="1">VLOOKUP(A674,区域分布情况!A$1:R$24,17,FALSE)</f>
        <v>2</v>
      </c>
      <c r="K674" s="60" t="str">
        <f>VLOOKUP(A674,区域分布情况!A$1:S$24,18,FALSE)</f>
        <v>城区</v>
      </c>
      <c r="L674" s="9">
        <f t="shared" si="22"/>
        <v>55</v>
      </c>
    </row>
    <row r="675" spans="1:12" s="9" customFormat="1" ht="30" customHeight="1" x14ac:dyDescent="0.15">
      <c r="A675" s="8" t="s">
        <v>1799</v>
      </c>
      <c r="B675" s="16" t="s">
        <v>2772</v>
      </c>
      <c r="C675" s="16" t="s">
        <v>2773</v>
      </c>
      <c r="D675" s="7" t="s">
        <v>2774</v>
      </c>
      <c r="E675" s="18">
        <v>43062.618055555555</v>
      </c>
      <c r="F675" s="18" t="s">
        <v>570</v>
      </c>
      <c r="G675" s="17" t="s">
        <v>2775</v>
      </c>
      <c r="H675" s="63" t="s">
        <v>2776</v>
      </c>
      <c r="I675" s="28">
        <f t="shared" si="21"/>
        <v>43062</v>
      </c>
      <c r="J675" s="60">
        <f ca="1">VLOOKUP(A675,区域分布情况!A$1:R$24,17,FALSE)</f>
        <v>1</v>
      </c>
      <c r="K675" s="60" t="str">
        <f>VLOOKUP(A675,区域分布情况!A$1:S$24,18,FALSE)</f>
        <v>城区</v>
      </c>
      <c r="L675" s="9">
        <f t="shared" si="22"/>
        <v>131</v>
      </c>
    </row>
    <row r="676" spans="1:12" s="9" customFormat="1" ht="30" customHeight="1" x14ac:dyDescent="0.15">
      <c r="A676" s="8" t="s">
        <v>257</v>
      </c>
      <c r="B676" s="16" t="s">
        <v>2777</v>
      </c>
      <c r="C676" s="16" t="s">
        <v>2686</v>
      </c>
      <c r="D676" s="7" t="s">
        <v>2687</v>
      </c>
      <c r="E676" s="18">
        <v>43062.481944444444</v>
      </c>
      <c r="F676" s="18" t="s">
        <v>570</v>
      </c>
      <c r="G676" s="17" t="s">
        <v>2778</v>
      </c>
      <c r="H676" s="48" t="s">
        <v>2779</v>
      </c>
      <c r="I676" s="28">
        <f t="shared" si="21"/>
        <v>43062</v>
      </c>
      <c r="J676" s="60">
        <f ca="1">VLOOKUP(A676,区域分布情况!A$1:R$24,17,FALSE)</f>
        <v>0</v>
      </c>
      <c r="K676" s="60" t="str">
        <f>VLOOKUP(A676,区域分布情况!A$1:S$24,18,FALSE)</f>
        <v>三圈层</v>
      </c>
      <c r="L676" s="9">
        <f t="shared" si="22"/>
        <v>212</v>
      </c>
    </row>
    <row r="677" spans="1:12" s="9" customFormat="1" ht="30" customHeight="1" x14ac:dyDescent="0.15">
      <c r="A677" s="8" t="s">
        <v>1820</v>
      </c>
      <c r="B677" s="16" t="s">
        <v>2780</v>
      </c>
      <c r="C677" s="16" t="s">
        <v>2686</v>
      </c>
      <c r="D677" s="7" t="s">
        <v>2700</v>
      </c>
      <c r="E677" s="18">
        <v>43062.709027777775</v>
      </c>
      <c r="F677" s="18" t="s">
        <v>552</v>
      </c>
      <c r="G677" s="17" t="s">
        <v>2781</v>
      </c>
      <c r="H677" s="63" t="s">
        <v>2782</v>
      </c>
      <c r="I677" s="28">
        <f t="shared" si="21"/>
        <v>43062</v>
      </c>
      <c r="J677" s="60">
        <f ca="1">VLOOKUP(A677,区域分布情况!A$1:R$24,17,FALSE)</f>
        <v>2</v>
      </c>
      <c r="K677" s="60" t="str">
        <f>VLOOKUP(A677,区域分布情况!A$1:S$24,18,FALSE)</f>
        <v>城区</v>
      </c>
      <c r="L677" s="9">
        <f t="shared" si="22"/>
        <v>91</v>
      </c>
    </row>
    <row r="678" spans="1:12" s="9" customFormat="1" ht="30" customHeight="1" x14ac:dyDescent="0.15">
      <c r="A678" s="8" t="s">
        <v>1847</v>
      </c>
      <c r="B678" s="16" t="s">
        <v>2783</v>
      </c>
      <c r="C678" s="16" t="s">
        <v>2784</v>
      </c>
      <c r="D678" s="7" t="s">
        <v>2785</v>
      </c>
      <c r="E678" s="18">
        <v>43062.708333333336</v>
      </c>
      <c r="F678" s="18" t="s">
        <v>552</v>
      </c>
      <c r="G678" s="17" t="s">
        <v>2786</v>
      </c>
      <c r="H678" s="63" t="s">
        <v>2787</v>
      </c>
      <c r="I678" s="28">
        <f t="shared" si="21"/>
        <v>43062</v>
      </c>
      <c r="J678" s="60">
        <f ca="1">VLOOKUP(A678,区域分布情况!A$1:R$24,17,FALSE)</f>
        <v>0</v>
      </c>
      <c r="K678" s="60" t="str">
        <f>VLOOKUP(A678,区域分布情况!A$1:S$24,18,FALSE)</f>
        <v>二圈层</v>
      </c>
      <c r="L678" s="9">
        <f t="shared" si="22"/>
        <v>2704</v>
      </c>
    </row>
    <row r="679" spans="1:12" s="9" customFormat="1" ht="30" customHeight="1" x14ac:dyDescent="0.15">
      <c r="A679" s="8" t="s">
        <v>1867</v>
      </c>
      <c r="B679" s="16" t="s">
        <v>2788</v>
      </c>
      <c r="C679" s="16" t="s">
        <v>2789</v>
      </c>
      <c r="D679" s="7" t="s">
        <v>2649</v>
      </c>
      <c r="E679" s="18">
        <v>43063.753472222219</v>
      </c>
      <c r="F679" s="18" t="s">
        <v>552</v>
      </c>
      <c r="G679" s="17" t="s">
        <v>2790</v>
      </c>
      <c r="H679" s="48" t="s">
        <v>2791</v>
      </c>
      <c r="I679" s="28">
        <f t="shared" si="21"/>
        <v>43063</v>
      </c>
      <c r="J679" s="60">
        <f ca="1">VLOOKUP(A679,区域分布情况!A$1:R$24,17,FALSE)</f>
        <v>3</v>
      </c>
      <c r="K679" s="60" t="str">
        <f>VLOOKUP(A679,区域分布情况!A$1:S$24,18,FALSE)</f>
        <v>二圈层</v>
      </c>
      <c r="L679" s="9">
        <f t="shared" si="22"/>
        <v>133</v>
      </c>
    </row>
    <row r="680" spans="1:12" s="9" customFormat="1" ht="30" customHeight="1" x14ac:dyDescent="0.15">
      <c r="A680" s="8" t="s">
        <v>1867</v>
      </c>
      <c r="B680" s="16" t="s">
        <v>2792</v>
      </c>
      <c r="C680" s="16" t="s">
        <v>2793</v>
      </c>
      <c r="D680" s="7" t="s">
        <v>2649</v>
      </c>
      <c r="E680" s="18">
        <v>43063.771527777775</v>
      </c>
      <c r="F680" s="19" t="s">
        <v>616</v>
      </c>
      <c r="G680" s="17" t="s">
        <v>2794</v>
      </c>
      <c r="H680" s="48" t="s">
        <v>2795</v>
      </c>
      <c r="I680" s="28">
        <f t="shared" si="21"/>
        <v>43063</v>
      </c>
      <c r="J680" s="60">
        <f ca="1">VLOOKUP(A680,区域分布情况!A$1:R$24,17,FALSE)</f>
        <v>3</v>
      </c>
      <c r="K680" s="60" t="str">
        <f>VLOOKUP(A680,区域分布情况!A$1:S$24,18,FALSE)</f>
        <v>二圈层</v>
      </c>
      <c r="L680" s="9">
        <f t="shared" si="22"/>
        <v>107</v>
      </c>
    </row>
    <row r="681" spans="1:12" s="9" customFormat="1" ht="30" customHeight="1" x14ac:dyDescent="0.15">
      <c r="A681" s="8" t="s">
        <v>1820</v>
      </c>
      <c r="B681" s="16" t="s">
        <v>2796</v>
      </c>
      <c r="C681" s="16" t="s">
        <v>2797</v>
      </c>
      <c r="D681" s="7" t="s">
        <v>2649</v>
      </c>
      <c r="E681" s="18">
        <v>43064.106944444444</v>
      </c>
      <c r="F681" s="18" t="s">
        <v>552</v>
      </c>
      <c r="G681" s="17" t="s">
        <v>2840</v>
      </c>
      <c r="H681" s="63" t="s">
        <v>2798</v>
      </c>
      <c r="I681" s="28">
        <f t="shared" si="21"/>
        <v>43064</v>
      </c>
      <c r="J681" s="60">
        <f ca="1">VLOOKUP(A681,区域分布情况!A$1:R$24,17,FALSE)</f>
        <v>2</v>
      </c>
      <c r="K681" s="60" t="str">
        <f>VLOOKUP(A681,区域分布情况!A$1:S$24,18,FALSE)</f>
        <v>城区</v>
      </c>
      <c r="L681" s="9">
        <f t="shared" si="22"/>
        <v>146</v>
      </c>
    </row>
    <row r="682" spans="1:12" s="9" customFormat="1" ht="30" customHeight="1" x14ac:dyDescent="0.15">
      <c r="A682" s="8" t="s">
        <v>1810</v>
      </c>
      <c r="B682" s="16" t="s">
        <v>2799</v>
      </c>
      <c r="C682" s="16" t="s">
        <v>2686</v>
      </c>
      <c r="D682" s="7" t="s">
        <v>2687</v>
      </c>
      <c r="E682" s="18">
        <v>43063.542361111111</v>
      </c>
      <c r="F682" s="18" t="s">
        <v>552</v>
      </c>
      <c r="G682" s="17" t="s">
        <v>2841</v>
      </c>
      <c r="H682" s="63" t="s">
        <v>2800</v>
      </c>
      <c r="I682" s="28">
        <f t="shared" si="21"/>
        <v>43063</v>
      </c>
      <c r="J682" s="60">
        <f ca="1">VLOOKUP(A682,区域分布情况!A$1:R$24,17,FALSE)</f>
        <v>1</v>
      </c>
      <c r="K682" s="60" t="str">
        <f>VLOOKUP(A682,区域分布情况!A$1:S$24,18,FALSE)</f>
        <v>城区</v>
      </c>
      <c r="L682" s="9">
        <f t="shared" si="22"/>
        <v>449</v>
      </c>
    </row>
    <row r="683" spans="1:12" s="9" customFormat="1" ht="30" customHeight="1" x14ac:dyDescent="0.15">
      <c r="A683" s="8" t="s">
        <v>1816</v>
      </c>
      <c r="B683" s="16" t="s">
        <v>2838</v>
      </c>
      <c r="C683" s="16" t="s">
        <v>2686</v>
      </c>
      <c r="D683" s="7" t="s">
        <v>2687</v>
      </c>
      <c r="E683" s="18">
        <v>43063.470833333333</v>
      </c>
      <c r="F683" s="18" t="s">
        <v>613</v>
      </c>
      <c r="G683" s="17" t="s">
        <v>2801</v>
      </c>
      <c r="H683" s="48" t="s">
        <v>2802</v>
      </c>
      <c r="I683" s="28">
        <f t="shared" si="21"/>
        <v>43063</v>
      </c>
      <c r="J683" s="60">
        <f ca="1">VLOOKUP(A683,区域分布情况!A$1:R$24,17,FALSE)</f>
        <v>2</v>
      </c>
      <c r="K683" s="60" t="str">
        <f>VLOOKUP(A683,区域分布情况!A$1:S$24,18,FALSE)</f>
        <v>城区</v>
      </c>
      <c r="L683" s="9">
        <f t="shared" si="22"/>
        <v>75</v>
      </c>
    </row>
    <row r="684" spans="1:12" s="9" customFormat="1" ht="30" customHeight="1" x14ac:dyDescent="0.15">
      <c r="A684" s="8" t="s">
        <v>1867</v>
      </c>
      <c r="B684" s="16" t="s">
        <v>2803</v>
      </c>
      <c r="C684" s="16" t="s">
        <v>2686</v>
      </c>
      <c r="D684" s="7" t="s">
        <v>2687</v>
      </c>
      <c r="E684" s="18">
        <v>43063.477777777778</v>
      </c>
      <c r="F684" s="18" t="s">
        <v>552</v>
      </c>
      <c r="G684" s="17" t="s">
        <v>2804</v>
      </c>
      <c r="H684" s="63" t="s">
        <v>2805</v>
      </c>
      <c r="I684" s="28">
        <f t="shared" si="21"/>
        <v>43063</v>
      </c>
      <c r="J684" s="60">
        <f ca="1">VLOOKUP(A684,区域分布情况!A$1:R$24,17,FALSE)</f>
        <v>3</v>
      </c>
      <c r="K684" s="60" t="str">
        <f>VLOOKUP(A684,区域分布情况!A$1:S$24,18,FALSE)</f>
        <v>二圈层</v>
      </c>
      <c r="L684" s="9">
        <f t="shared" si="22"/>
        <v>80</v>
      </c>
    </row>
    <row r="685" spans="1:12" s="9" customFormat="1" ht="30" customHeight="1" x14ac:dyDescent="0.15">
      <c r="A685" s="8" t="s">
        <v>1820</v>
      </c>
      <c r="B685" s="16" t="s">
        <v>2806</v>
      </c>
      <c r="C685" s="16" t="s">
        <v>2686</v>
      </c>
      <c r="D685" s="7" t="s">
        <v>2687</v>
      </c>
      <c r="E685" s="18">
        <v>43064.031944444447</v>
      </c>
      <c r="F685" s="18" t="s">
        <v>552</v>
      </c>
      <c r="G685" s="17" t="s">
        <v>2839</v>
      </c>
      <c r="H685" s="63" t="s">
        <v>2807</v>
      </c>
      <c r="I685" s="28">
        <f t="shared" si="21"/>
        <v>43064</v>
      </c>
      <c r="J685" s="60">
        <f ca="1">VLOOKUP(A685,区域分布情况!A$1:R$24,17,FALSE)</f>
        <v>2</v>
      </c>
      <c r="K685" s="60" t="str">
        <f>VLOOKUP(A685,区域分布情况!A$1:S$24,18,FALSE)</f>
        <v>城区</v>
      </c>
      <c r="L685" s="9">
        <f t="shared" si="22"/>
        <v>148</v>
      </c>
    </row>
    <row r="686" spans="1:12" s="70" customFormat="1" ht="30" customHeight="1" x14ac:dyDescent="0.15">
      <c r="A686" s="70" t="s">
        <v>1867</v>
      </c>
      <c r="B686" s="71" t="s">
        <v>2808</v>
      </c>
      <c r="C686" s="71" t="s">
        <v>2809</v>
      </c>
      <c r="D686" s="72" t="s">
        <v>2649</v>
      </c>
      <c r="E686" s="73">
        <v>43065.528449074074</v>
      </c>
      <c r="F686" s="73" t="s">
        <v>818</v>
      </c>
      <c r="G686" s="74" t="s">
        <v>2810</v>
      </c>
      <c r="H686" s="75" t="s">
        <v>2811</v>
      </c>
      <c r="I686" s="28">
        <f t="shared" si="21"/>
        <v>43065</v>
      </c>
      <c r="J686" s="60">
        <f ca="1">VLOOKUP(A686,区域分布情况!A$1:R$24,17,FALSE)</f>
        <v>3</v>
      </c>
      <c r="K686" s="60" t="str">
        <f>VLOOKUP(A686,区域分布情况!A$1:S$24,18,FALSE)</f>
        <v>二圈层</v>
      </c>
      <c r="L686" s="9">
        <f t="shared" si="22"/>
        <v>50</v>
      </c>
    </row>
    <row r="687" spans="1:12" s="70" customFormat="1" ht="30" customHeight="1" x14ac:dyDescent="0.15">
      <c r="A687" s="70" t="s">
        <v>1799</v>
      </c>
      <c r="B687" s="71" t="s">
        <v>2812</v>
      </c>
      <c r="C687" s="71" t="s">
        <v>2813</v>
      </c>
      <c r="D687" s="72" t="s">
        <v>2769</v>
      </c>
      <c r="E687" s="73">
        <v>43065.498877314814</v>
      </c>
      <c r="F687" s="73" t="s">
        <v>2814</v>
      </c>
      <c r="G687" s="74" t="s">
        <v>2815</v>
      </c>
      <c r="H687" s="75" t="s">
        <v>2816</v>
      </c>
      <c r="I687" s="28">
        <f t="shared" si="21"/>
        <v>43065</v>
      </c>
      <c r="J687" s="60">
        <f ca="1">VLOOKUP(A687,区域分布情况!A$1:R$24,17,FALSE)</f>
        <v>1</v>
      </c>
      <c r="K687" s="60" t="str">
        <f>VLOOKUP(A687,区域分布情况!A$1:S$24,18,FALSE)</f>
        <v>城区</v>
      </c>
      <c r="L687" s="9">
        <f t="shared" si="22"/>
        <v>69</v>
      </c>
    </row>
    <row r="688" spans="1:12" s="70" customFormat="1" ht="30" customHeight="1" x14ac:dyDescent="0.15">
      <c r="A688" s="70" t="s">
        <v>1877</v>
      </c>
      <c r="B688" s="71" t="s">
        <v>2817</v>
      </c>
      <c r="C688" s="71" t="s">
        <v>2818</v>
      </c>
      <c r="D688" s="72" t="s">
        <v>2649</v>
      </c>
      <c r="E688" s="73">
        <v>43065.481504629628</v>
      </c>
      <c r="F688" s="73" t="s">
        <v>616</v>
      </c>
      <c r="G688" s="74" t="s">
        <v>2819</v>
      </c>
      <c r="H688" s="75" t="s">
        <v>2820</v>
      </c>
      <c r="I688" s="28">
        <f t="shared" si="21"/>
        <v>43065</v>
      </c>
      <c r="J688" s="60">
        <f ca="1">VLOOKUP(A688,区域分布情况!A$1:R$24,17,FALSE)</f>
        <v>2</v>
      </c>
      <c r="K688" s="60" t="str">
        <f>VLOOKUP(A688,区域分布情况!A$1:S$24,18,FALSE)</f>
        <v>二圈层</v>
      </c>
      <c r="L688" s="9">
        <f t="shared" si="22"/>
        <v>17</v>
      </c>
    </row>
    <row r="689" spans="1:12" s="70" customFormat="1" ht="30" customHeight="1" x14ac:dyDescent="0.15">
      <c r="A689" s="70" t="s">
        <v>1832</v>
      </c>
      <c r="B689" s="71" t="s">
        <v>2821</v>
      </c>
      <c r="C689" s="71" t="s">
        <v>2822</v>
      </c>
      <c r="D689" s="72" t="s">
        <v>2649</v>
      </c>
      <c r="E689" s="73">
        <v>43065.037777777776</v>
      </c>
      <c r="F689" s="73" t="s">
        <v>615</v>
      </c>
      <c r="G689" s="76" t="s">
        <v>2823</v>
      </c>
      <c r="H689" s="75" t="s">
        <v>2824</v>
      </c>
      <c r="I689" s="28">
        <f t="shared" si="21"/>
        <v>43065</v>
      </c>
      <c r="J689" s="60">
        <f ca="1">VLOOKUP(A689,区域分布情况!A$1:R$24,17,FALSE)</f>
        <v>0</v>
      </c>
      <c r="K689" s="60" t="str">
        <f>VLOOKUP(A689,区域分布情况!A$1:S$24,18,FALSE)</f>
        <v>城区</v>
      </c>
      <c r="L689" s="9">
        <f t="shared" si="22"/>
        <v>125</v>
      </c>
    </row>
    <row r="690" spans="1:12" s="70" customFormat="1" ht="30" customHeight="1" x14ac:dyDescent="0.15">
      <c r="A690" s="70" t="s">
        <v>58</v>
      </c>
      <c r="B690" s="71" t="s">
        <v>2825</v>
      </c>
      <c r="C690" s="71" t="s">
        <v>2826</v>
      </c>
      <c r="D690" s="72" t="s">
        <v>2649</v>
      </c>
      <c r="E690" s="73">
        <v>43063.470833333333</v>
      </c>
      <c r="F690" s="73" t="s">
        <v>552</v>
      </c>
      <c r="G690" s="74" t="s">
        <v>2827</v>
      </c>
      <c r="H690" s="75" t="s">
        <v>2828</v>
      </c>
      <c r="I690" s="28">
        <f t="shared" si="21"/>
        <v>43063</v>
      </c>
      <c r="J690" s="60">
        <f ca="1">VLOOKUP(A690,区域分布情况!A$1:R$24,17,FALSE)</f>
        <v>2</v>
      </c>
      <c r="K690" s="60" t="str">
        <f>VLOOKUP(A690,区域分布情况!A$1:S$24,18,FALSE)</f>
        <v>三圈层</v>
      </c>
      <c r="L690" s="9">
        <f t="shared" si="22"/>
        <v>38</v>
      </c>
    </row>
  </sheetData>
  <autoFilter ref="A1:L690"/>
  <sortState ref="A2:J502">
    <sortCondition ref="E497"/>
  </sortState>
  <dataConsolidate/>
  <phoneticPr fontId="4" type="noConversion"/>
  <dataValidations count="3">
    <dataValidation type="list" allowBlank="1" showInputMessage="1" showErrorMessage="1" sqref="F139:F140 F142:F147 F149:F150 F152:F159 F161:F181">
      <formula1>"噪声污染,水污染,垃圾污染,油烟污染,大气污染,生态破坏,重金属,扬尘污染,其他问题"</formula1>
    </dataValidation>
    <dataValidation type="list" allowBlank="1" showInputMessage="1" showErrorMessage="1" sqref="F160 F1:F138 F141 F148 F151 F182:F1048576">
      <formula1>"噪声污染,水体污染,垃圾污染,油烟污染,焚烧污染,企业排污,扬尘污染,养殖污染,其他污染,其他问题"</formula1>
    </dataValidation>
    <dataValidation type="list" allowBlank="1" showInputMessage="1" showErrorMessage="1" sqref="A1:A1048576">
      <formula1>"成都,青羊区,锦江区,成华区,武侯区,金牛区,高新区,天府新区,龙泉驿区,青白江区,新都区,温江区,彭州,都江堰,崇州,邛崃,双流区,新津,蒲江,大邑,郫都区,金堂,简阳"</formula1>
    </dataValidation>
  </dataValidations>
  <hyperlinks>
    <hyperlink ref="H11" r:id="rId1"/>
    <hyperlink ref="H13" r:id="rId2"/>
    <hyperlink ref="H12" r:id="rId3"/>
    <hyperlink ref="H5" r:id="rId4"/>
    <hyperlink ref="H3" r:id="rId5"/>
    <hyperlink ref="H6" r:id="rId6"/>
    <hyperlink ref="H7" r:id="rId7"/>
    <hyperlink ref="H8" r:id="rId8"/>
    <hyperlink ref="H2" r:id="rId9"/>
    <hyperlink ref="H10" r:id="rId10"/>
    <hyperlink ref="H9" r:id="rId11" location="_rnd1502086782624"/>
    <hyperlink ref="H4" r:id="rId12" location="_rnd1502087026527"/>
    <hyperlink ref="H14" r:id="rId13"/>
    <hyperlink ref="H15" r:id="rId14"/>
    <hyperlink ref="H17" r:id="rId15" location="_rnd1502156165937"/>
    <hyperlink ref="H19" r:id="rId16"/>
    <hyperlink ref="H18" r:id="rId17"/>
    <hyperlink ref="H16" r:id="rId18"/>
    <hyperlink ref="H20" r:id="rId19"/>
    <hyperlink ref="H21" r:id="rId20" location="_rnd1502170687112"/>
    <hyperlink ref="H22" r:id="rId21"/>
    <hyperlink ref="H23" r:id="rId22"/>
    <hyperlink ref="H24" r:id="rId23" location="_rnd1502242976059"/>
    <hyperlink ref="H26" r:id="rId24"/>
    <hyperlink ref="H25" r:id="rId25" location="_rnd1502244465472"/>
    <hyperlink ref="H28" r:id="rId26"/>
    <hyperlink ref="H29" r:id="rId27" location="_rnd1502259982122"/>
    <hyperlink ref="H27" r:id="rId28"/>
    <hyperlink ref="H30" r:id="rId29" location="_rnd1502260933099"/>
    <hyperlink ref="H31" r:id="rId30"/>
    <hyperlink ref="H32" r:id="rId31"/>
    <hyperlink ref="H33" r:id="rId32"/>
    <hyperlink ref="H34" r:id="rId33"/>
    <hyperlink ref="H37" r:id="rId34"/>
    <hyperlink ref="H35" r:id="rId35"/>
    <hyperlink ref="H36" r:id="rId36"/>
    <hyperlink ref="H38" r:id="rId37"/>
    <hyperlink ref="H41" r:id="rId38"/>
    <hyperlink ref="H40" r:id="rId39"/>
    <hyperlink ref="H55" r:id="rId40"/>
    <hyperlink ref="H49" r:id="rId41"/>
    <hyperlink ref="H44" r:id="rId42"/>
    <hyperlink ref="H45" r:id="rId43"/>
    <hyperlink ref="H48" r:id="rId44"/>
    <hyperlink ref="H53" r:id="rId45"/>
    <hyperlink ref="H51" r:id="rId46"/>
    <hyperlink ref="H52" r:id="rId47"/>
    <hyperlink ref="H57" r:id="rId48"/>
    <hyperlink ref="H56" r:id="rId49"/>
    <hyperlink ref="H47" r:id="rId50"/>
    <hyperlink ref="H50" r:id="rId51"/>
    <hyperlink ref="H54" r:id="rId52"/>
    <hyperlink ref="H43" r:id="rId53"/>
    <hyperlink ref="H46" r:id="rId54"/>
    <hyperlink ref="H42" r:id="rId55"/>
    <hyperlink ref="H67" r:id="rId56"/>
    <hyperlink ref="H64" r:id="rId57"/>
    <hyperlink ref="H63" r:id="rId58"/>
    <hyperlink ref="H62" r:id="rId59"/>
    <hyperlink ref="H61" r:id="rId60"/>
    <hyperlink ref="H69" r:id="rId61"/>
    <hyperlink ref="H59" r:id="rId62"/>
    <hyperlink ref="H60" r:id="rId63"/>
    <hyperlink ref="H66" r:id="rId64"/>
    <hyperlink ref="H65" r:id="rId65"/>
    <hyperlink ref="H58" r:id="rId66"/>
    <hyperlink ref="H71" r:id="rId67"/>
    <hyperlink ref="H70" r:id="rId68"/>
    <hyperlink ref="H72" r:id="rId69"/>
    <hyperlink ref="H74" r:id="rId70"/>
    <hyperlink ref="H75" r:id="rId71"/>
    <hyperlink ref="H73" r:id="rId72"/>
    <hyperlink ref="H80" r:id="rId73"/>
    <hyperlink ref="H79" r:id="rId74"/>
    <hyperlink ref="H76" r:id="rId75"/>
    <hyperlink ref="H78" r:id="rId76"/>
    <hyperlink ref="H83" r:id="rId77"/>
    <hyperlink ref="H81" r:id="rId78"/>
    <hyperlink ref="H84" r:id="rId79"/>
    <hyperlink ref="H82" r:id="rId80"/>
    <hyperlink ref="H68" r:id="rId81"/>
    <hyperlink ref="H86" r:id="rId82"/>
    <hyperlink ref="H87" r:id="rId83"/>
    <hyperlink ref="H88" r:id="rId84"/>
    <hyperlink ref="H85" r:id="rId85"/>
    <hyperlink ref="H93" r:id="rId86"/>
    <hyperlink ref="H90" r:id="rId87"/>
    <hyperlink ref="H92" r:id="rId88"/>
    <hyperlink ref="H91" r:id="rId89"/>
    <hyperlink ref="H89" r:id="rId90"/>
    <hyperlink ref="H98" r:id="rId91"/>
    <hyperlink ref="H97" r:id="rId92"/>
    <hyperlink ref="H99" r:id="rId93"/>
    <hyperlink ref="H96" r:id="rId94"/>
    <hyperlink ref="H95" r:id="rId95"/>
    <hyperlink ref="C94" r:id="rId96" display="http://weibo.com/u/2130689257"/>
    <hyperlink ref="H94" r:id="rId97"/>
    <hyperlink ref="H100" r:id="rId98"/>
    <hyperlink ref="H101" r:id="rId99"/>
    <hyperlink ref="H104" r:id="rId100"/>
    <hyperlink ref="H105" r:id="rId101"/>
    <hyperlink ref="H102" r:id="rId102"/>
    <hyperlink ref="H103" r:id="rId103"/>
    <hyperlink ref="H77" r:id="rId104"/>
    <hyperlink ref="H113" r:id="rId105"/>
    <hyperlink ref="H114" r:id="rId106"/>
    <hyperlink ref="H111" r:id="rId107"/>
    <hyperlink ref="H120" r:id="rId108"/>
    <hyperlink ref="H122" r:id="rId109"/>
    <hyperlink ref="C110" r:id="rId110" tooltip="蜀之影--弹道无痕" display="http://weibo.com/u/2539078277?from=usercardnew&amp;refer_flag=0000020001_"/>
    <hyperlink ref="H110" r:id="rId111"/>
    <hyperlink ref="H115" r:id="rId112"/>
    <hyperlink ref="H107" r:id="rId113"/>
    <hyperlink ref="H112" r:id="rId114"/>
    <hyperlink ref="H118" r:id="rId115"/>
    <hyperlink ref="H123" r:id="rId116"/>
    <hyperlink ref="H121" r:id="rId117"/>
    <hyperlink ref="H124" r:id="rId118"/>
    <hyperlink ref="H126" r:id="rId119"/>
    <hyperlink ref="H127" r:id="rId120"/>
    <hyperlink ref="H125" r:id="rId121"/>
    <hyperlink ref="H131" r:id="rId122"/>
    <hyperlink ref="H129" r:id="rId123"/>
    <hyperlink ref="H130" r:id="rId124"/>
    <hyperlink ref="H128" r:id="rId125"/>
    <hyperlink ref="H138" r:id="rId126"/>
    <hyperlink ref="H137" r:id="rId127"/>
    <hyperlink ref="H133" r:id="rId128"/>
    <hyperlink ref="H132" r:id="rId129"/>
    <hyperlink ref="H135" r:id="rId130"/>
    <hyperlink ref="H134" r:id="rId131"/>
    <hyperlink ref="H136" r:id="rId132"/>
    <hyperlink ref="H139" r:id="rId133"/>
    <hyperlink ref="H140" r:id="rId134"/>
    <hyperlink ref="H141" r:id="rId135"/>
    <hyperlink ref="H146" r:id="rId136"/>
    <hyperlink ref="H143" r:id="rId137"/>
    <hyperlink ref="H142" r:id="rId138"/>
    <hyperlink ref="H153" r:id="rId139"/>
    <hyperlink ref="H149" r:id="rId140"/>
    <hyperlink ref="H144" r:id="rId141"/>
    <hyperlink ref="H145" r:id="rId142"/>
    <hyperlink ref="H147" r:id="rId143"/>
    <hyperlink ref="H150" r:id="rId144"/>
    <hyperlink ref="H151" r:id="rId145"/>
    <hyperlink ref="H148" r:id="rId146"/>
    <hyperlink ref="H152" r:id="rId147"/>
    <hyperlink ref="H154" r:id="rId148"/>
    <hyperlink ref="H159" r:id="rId149"/>
    <hyperlink ref="H155" r:id="rId150"/>
    <hyperlink ref="H157" r:id="rId151"/>
    <hyperlink ref="H158" r:id="rId152"/>
    <hyperlink ref="H156" r:id="rId153"/>
    <hyperlink ref="H160" r:id="rId154"/>
    <hyperlink ref="H162" r:id="rId155"/>
    <hyperlink ref="H166" r:id="rId156"/>
    <hyperlink ref="H169" r:id="rId157"/>
    <hyperlink ref="H161" r:id="rId158"/>
    <hyperlink ref="H172" r:id="rId159"/>
    <hyperlink ref="H170" r:id="rId160"/>
    <hyperlink ref="H171" r:id="rId161"/>
    <hyperlink ref="H165" r:id="rId162"/>
    <hyperlink ref="H173" r:id="rId163"/>
    <hyperlink ref="H163" r:id="rId164"/>
    <hyperlink ref="H164" r:id="rId165"/>
    <hyperlink ref="H168" r:id="rId166"/>
    <hyperlink ref="H167" r:id="rId167"/>
    <hyperlink ref="H176" r:id="rId168"/>
    <hyperlink ref="H180" r:id="rId169"/>
    <hyperlink ref="H178" r:id="rId170"/>
    <hyperlink ref="H179" r:id="rId171"/>
    <hyperlink ref="H181" r:id="rId172"/>
    <hyperlink ref="H177" r:id="rId173"/>
    <hyperlink ref="H175" r:id="rId174"/>
    <hyperlink ref="H192" r:id="rId175"/>
    <hyperlink ref="H188" r:id="rId176"/>
    <hyperlink ref="H186" r:id="rId177"/>
    <hyperlink ref="H195" r:id="rId178"/>
    <hyperlink ref="H197" r:id="rId179"/>
    <hyperlink ref="H191" r:id="rId180"/>
    <hyperlink ref="H189" r:id="rId181"/>
    <hyperlink ref="H182" r:id="rId182"/>
    <hyperlink ref="H184" r:id="rId183"/>
    <hyperlink ref="H187" r:id="rId184"/>
    <hyperlink ref="H185" r:id="rId185"/>
    <hyperlink ref="H190" r:id="rId186"/>
    <hyperlink ref="H193" r:id="rId187"/>
    <hyperlink ref="H183" r:id="rId188"/>
    <hyperlink ref="H201" r:id="rId189"/>
    <hyperlink ref="H203" r:id="rId190"/>
    <hyperlink ref="H196" r:id="rId191"/>
    <hyperlink ref="H198" r:id="rId192"/>
    <hyperlink ref="H200" r:id="rId193"/>
    <hyperlink ref="H202" r:id="rId194"/>
    <hyperlink ref="H199" r:id="rId195"/>
    <hyperlink ref="H204" r:id="rId196"/>
    <hyperlink ref="H207" r:id="rId197"/>
    <hyperlink ref="H210" r:id="rId198"/>
    <hyperlink ref="H211" r:id="rId199"/>
    <hyperlink ref="H212" r:id="rId200"/>
    <hyperlink ref="H209" r:id="rId201"/>
    <hyperlink ref="H205" r:id="rId202"/>
    <hyperlink ref="H206" r:id="rId203"/>
    <hyperlink ref="H217" r:id="rId204"/>
    <hyperlink ref="H216" r:id="rId205"/>
    <hyperlink ref="H214" r:id="rId206"/>
    <hyperlink ref="H218" r:id="rId207"/>
    <hyperlink ref="H213" r:id="rId208"/>
    <hyperlink ref="H208" r:id="rId209"/>
    <hyperlink ref="H220" r:id="rId210"/>
    <hyperlink ref="H215" r:id="rId211"/>
    <hyperlink ref="H219" r:id="rId212"/>
    <hyperlink ref="H221" r:id="rId213"/>
    <hyperlink ref="H231" r:id="rId214"/>
    <hyperlink ref="H227" r:id="rId215"/>
    <hyperlink ref="H222" r:id="rId216"/>
    <hyperlink ref="H232" r:id="rId217"/>
    <hyperlink ref="H226" r:id="rId218"/>
    <hyperlink ref="G224" r:id="rId219"/>
    <hyperlink ref="H224" r:id="rId220"/>
    <hyperlink ref="H228" r:id="rId221"/>
    <hyperlink ref="H230" r:id="rId222"/>
    <hyperlink ref="H225" r:id="rId223"/>
    <hyperlink ref="H229" r:id="rId224"/>
    <hyperlink ref="H223" r:id="rId225"/>
    <hyperlink ref="H233" r:id="rId226"/>
    <hyperlink ref="H234" r:id="rId227"/>
    <hyperlink ref="H238" r:id="rId228"/>
    <hyperlink ref="H239" r:id="rId229"/>
    <hyperlink ref="H235" r:id="rId230"/>
    <hyperlink ref="H236" r:id="rId231"/>
    <hyperlink ref="H237" r:id="rId232"/>
    <hyperlink ref="H247" r:id="rId233"/>
    <hyperlink ref="H246" r:id="rId234"/>
    <hyperlink ref="H245" r:id="rId235"/>
    <hyperlink ref="H244" r:id="rId236"/>
    <hyperlink ref="H243" r:id="rId237"/>
    <hyperlink ref="H242" r:id="rId238"/>
    <hyperlink ref="H241" r:id="rId239"/>
    <hyperlink ref="H240" r:id="rId240"/>
    <hyperlink ref="H250" r:id="rId241"/>
    <hyperlink ref="H251" r:id="rId242"/>
    <hyperlink ref="H249" r:id="rId243"/>
    <hyperlink ref="H258" r:id="rId244"/>
    <hyperlink ref="H257" r:id="rId245"/>
    <hyperlink ref="H256" r:id="rId246"/>
    <hyperlink ref="H254" r:id="rId247"/>
    <hyperlink ref="H253" r:id="rId248"/>
    <hyperlink ref="H255" r:id="rId249"/>
    <hyperlink ref="H248" r:id="rId250"/>
    <hyperlink ref="H252" r:id="rId251"/>
    <hyperlink ref="H262" r:id="rId252"/>
    <hyperlink ref="H264" r:id="rId253"/>
    <hyperlink ref="H263" r:id="rId254"/>
    <hyperlink ref="H265" r:id="rId255"/>
    <hyperlink ref="H260" r:id="rId256"/>
    <hyperlink ref="H259" r:id="rId257"/>
    <hyperlink ref="H261" r:id="rId258"/>
    <hyperlink ref="H298" r:id="rId259"/>
    <hyperlink ref="H273" r:id="rId260"/>
    <hyperlink ref="H297" r:id="rId261"/>
    <hyperlink ref="H270" r:id="rId262"/>
    <hyperlink ref="H295" r:id="rId263"/>
    <hyperlink ref="H290" r:id="rId264"/>
    <hyperlink ref="H293" r:id="rId265"/>
    <hyperlink ref="H289" r:id="rId266"/>
    <hyperlink ref="H284" r:id="rId267"/>
    <hyperlink ref="H285" r:id="rId268"/>
    <hyperlink ref="H274" r:id="rId269"/>
    <hyperlink ref="H275" r:id="rId270"/>
    <hyperlink ref="H272" r:id="rId271"/>
    <hyperlink ref="H271" r:id="rId272"/>
    <hyperlink ref="H296" r:id="rId273"/>
    <hyperlink ref="H292" r:id="rId274"/>
    <hyperlink ref="H294" r:id="rId275"/>
    <hyperlink ref="H291" r:id="rId276"/>
    <hyperlink ref="H286" r:id="rId277"/>
    <hyperlink ref="H287" r:id="rId278"/>
    <hyperlink ref="H282" r:id="rId279"/>
    <hyperlink ref="H278" r:id="rId280"/>
    <hyperlink ref="H268" r:id="rId281"/>
    <hyperlink ref="H266" r:id="rId282"/>
    <hyperlink ref="H276" r:id="rId283"/>
    <hyperlink ref="H280" r:id="rId284"/>
    <hyperlink ref="H299" r:id="rId285"/>
    <hyperlink ref="H288" r:id="rId286"/>
    <hyperlink ref="H283" r:id="rId287"/>
    <hyperlink ref="H279" r:id="rId288"/>
    <hyperlink ref="H269" r:id="rId289"/>
    <hyperlink ref="H267" r:id="rId290"/>
    <hyperlink ref="H277" r:id="rId291"/>
    <hyperlink ref="H281" r:id="rId292"/>
    <hyperlink ref="H301" r:id="rId293"/>
    <hyperlink ref="H302" r:id="rId294"/>
    <hyperlink ref="H304" r:id="rId295"/>
    <hyperlink ref="H305" r:id="rId296"/>
    <hyperlink ref="H306" r:id="rId297"/>
    <hyperlink ref="H300" r:id="rId298"/>
    <hyperlink ref="H307" r:id="rId299"/>
    <hyperlink ref="H308" r:id="rId300"/>
    <hyperlink ref="H303" r:id="rId301"/>
    <hyperlink ref="H311" r:id="rId302"/>
    <hyperlink ref="H313" r:id="rId303"/>
    <hyperlink ref="H309" r:id="rId304"/>
    <hyperlink ref="H310" r:id="rId305"/>
    <hyperlink ref="H315" r:id="rId306"/>
    <hyperlink ref="H312" r:id="rId307"/>
    <hyperlink ref="H314" r:id="rId308"/>
    <hyperlink ref="H317" r:id="rId309" location="_rnd1505955557498"/>
    <hyperlink ref="H319" r:id="rId310"/>
    <hyperlink ref="H321" r:id="rId311"/>
    <hyperlink ref="G317" r:id="rId312" display="http://weibo.com/n/%E6%88%90%E9%83%BD%E7%8E%AF%E4%BF%9D?from=feed&amp;loc=at"/>
    <hyperlink ref="C324" r:id="rId313" display="http://weibo.com/u/6033639905"/>
    <hyperlink ref="H318" r:id="rId314" location="_rnd1505955557498"/>
    <hyperlink ref="H320" r:id="rId315"/>
    <hyperlink ref="H322" r:id="rId316"/>
    <hyperlink ref="G318" r:id="rId317" display="http://weibo.com/n/%E6%88%90%E9%83%BD%E7%8E%AF%E4%BF%9D?from=feed&amp;loc=at"/>
    <hyperlink ref="H325" r:id="rId318"/>
    <hyperlink ref="H330" r:id="rId319"/>
    <hyperlink ref="H328" r:id="rId320"/>
    <hyperlink ref="H329" r:id="rId321"/>
    <hyperlink ref="H331" r:id="rId322"/>
    <hyperlink ref="H332" r:id="rId323"/>
    <hyperlink ref="H323" r:id="rId324"/>
    <hyperlink ref="H327" r:id="rId325"/>
    <hyperlink ref="H326" r:id="rId326"/>
    <hyperlink ref="H333" r:id="rId327"/>
    <hyperlink ref="H343" r:id="rId328"/>
    <hyperlink ref="H344" r:id="rId329"/>
    <hyperlink ref="H335" r:id="rId330"/>
    <hyperlink ref="H339" r:id="rId331"/>
    <hyperlink ref="H340" r:id="rId332"/>
    <hyperlink ref="H346" r:id="rId333"/>
    <hyperlink ref="H349" r:id="rId334"/>
    <hyperlink ref="H338" r:id="rId335"/>
    <hyperlink ref="H336" r:id="rId336"/>
    <hyperlink ref="H341" r:id="rId337"/>
    <hyperlink ref="H352" r:id="rId338"/>
    <hyperlink ref="H353" r:id="rId339"/>
    <hyperlink ref="H350" r:id="rId340"/>
    <hyperlink ref="H345" r:id="rId341"/>
    <hyperlink ref="H334" r:id="rId342"/>
    <hyperlink ref="H347" r:id="rId343"/>
    <hyperlink ref="H337" r:id="rId344"/>
    <hyperlink ref="H342" r:id="rId345"/>
    <hyperlink ref="H348" r:id="rId346"/>
    <hyperlink ref="H351" r:id="rId347"/>
    <hyperlink ref="H357" r:id="rId348"/>
    <hyperlink ref="H359" r:id="rId349"/>
    <hyperlink ref="H355" r:id="rId350"/>
    <hyperlink ref="H362" r:id="rId351"/>
    <hyperlink ref="H356" r:id="rId352"/>
    <hyperlink ref="H361" r:id="rId353"/>
    <hyperlink ref="H365" r:id="rId354"/>
    <hyperlink ref="H358" r:id="rId355"/>
    <hyperlink ref="H354" r:id="rId356"/>
    <hyperlink ref="H360" r:id="rId357"/>
    <hyperlink ref="H366" r:id="rId358"/>
    <hyperlink ref="H364" r:id="rId359"/>
    <hyperlink ref="H363" r:id="rId360"/>
    <hyperlink ref="H367" r:id="rId361"/>
    <hyperlink ref="H368" r:id="rId362"/>
    <hyperlink ref="H369" r:id="rId363"/>
    <hyperlink ref="H375" r:id="rId364"/>
    <hyperlink ref="H373" r:id="rId365"/>
    <hyperlink ref="H372" r:id="rId366"/>
    <hyperlink ref="H374" r:id="rId367"/>
    <hyperlink ref="H370" r:id="rId368"/>
    <hyperlink ref="H371" r:id="rId369"/>
    <hyperlink ref="H376" r:id="rId370"/>
    <hyperlink ref="H380" r:id="rId371"/>
    <hyperlink ref="H378" r:id="rId372"/>
    <hyperlink ref="H377" r:id="rId373"/>
    <hyperlink ref="H381" r:id="rId374"/>
    <hyperlink ref="H379" r:id="rId375"/>
    <hyperlink ref="H382" r:id="rId376"/>
    <hyperlink ref="H383" r:id="rId377"/>
    <hyperlink ref="H384" r:id="rId378"/>
    <hyperlink ref="H388" r:id="rId379"/>
    <hyperlink ref="H390" r:id="rId380"/>
    <hyperlink ref="H385" r:id="rId381"/>
    <hyperlink ref="H386" r:id="rId382"/>
    <hyperlink ref="H387" r:id="rId383"/>
    <hyperlink ref="H389" r:id="rId384"/>
    <hyperlink ref="H394" r:id="rId385"/>
    <hyperlink ref="H395" r:id="rId386"/>
    <hyperlink ref="H393" r:id="rId387"/>
    <hyperlink ref="H398" r:id="rId388"/>
    <hyperlink ref="H391" r:id="rId389"/>
    <hyperlink ref="H396" r:id="rId390"/>
    <hyperlink ref="H397" r:id="rId391"/>
    <hyperlink ref="H392" r:id="rId392"/>
    <hyperlink ref="H408" r:id="rId393"/>
    <hyperlink ref="H403" r:id="rId394"/>
    <hyperlink ref="H412" r:id="rId395"/>
    <hyperlink ref="H404" r:id="rId396"/>
    <hyperlink ref="H399" r:id="rId397"/>
    <hyperlink ref="H413" r:id="rId398"/>
    <hyperlink ref="H406" r:id="rId399"/>
    <hyperlink ref="H402" r:id="rId400"/>
    <hyperlink ref="H400" r:id="rId401"/>
    <hyperlink ref="H407" r:id="rId402"/>
    <hyperlink ref="H401" r:id="rId403"/>
    <hyperlink ref="H409" r:id="rId404"/>
    <hyperlink ref="H414" r:id="rId405"/>
    <hyperlink ref="H405" r:id="rId406"/>
    <hyperlink ref="H410" r:id="rId407"/>
    <hyperlink ref="H415" r:id="rId408"/>
    <hyperlink ref="H417" r:id="rId409"/>
    <hyperlink ref="H419" r:id="rId410"/>
    <hyperlink ref="H418" r:id="rId411"/>
    <hyperlink ref="H416" r:id="rId412"/>
    <hyperlink ref="H411" r:id="rId413"/>
    <hyperlink ref="H420" r:id="rId414"/>
    <hyperlink ref="H423" r:id="rId415"/>
    <hyperlink ref="H424" r:id="rId416"/>
    <hyperlink ref="H426" r:id="rId417"/>
    <hyperlink ref="H425" r:id="rId418"/>
    <hyperlink ref="H422" r:id="rId419"/>
    <hyperlink ref="H429" r:id="rId420"/>
    <hyperlink ref="H427" r:id="rId421"/>
    <hyperlink ref="H428" r:id="rId422" display="https://weibo.com/2573779175/FqiqkbwGv"/>
    <hyperlink ref="H421" r:id="rId423" display="http://www.mala.cn/thread-14982250-1-1.html"/>
    <hyperlink ref="H440" r:id="rId424"/>
    <hyperlink ref="H436" r:id="rId425"/>
    <hyperlink ref="H442" r:id="rId426"/>
    <hyperlink ref="H433" r:id="rId427"/>
    <hyperlink ref="H443" r:id="rId428"/>
    <hyperlink ref="H434" r:id="rId429"/>
    <hyperlink ref="H449" r:id="rId430"/>
    <hyperlink ref="H448" r:id="rId431"/>
    <hyperlink ref="H447" r:id="rId432"/>
    <hyperlink ref="H450" r:id="rId433"/>
    <hyperlink ref="H453" r:id="rId434"/>
    <hyperlink ref="H452" r:id="rId435"/>
    <hyperlink ref="H451" r:id="rId436"/>
    <hyperlink ref="H455" r:id="rId437"/>
    <hyperlink ref="H456" r:id="rId438"/>
    <hyperlink ref="H454" r:id="rId439"/>
    <hyperlink ref="H457" r:id="rId440"/>
    <hyperlink ref="H472" r:id="rId441"/>
    <hyperlink ref="H469" r:id="rId442"/>
    <hyperlink ref="H474" r:id="rId443"/>
    <hyperlink ref="H470" r:id="rId444"/>
    <hyperlink ref="H475" r:id="rId445"/>
    <hyperlink ref="H476" r:id="rId446"/>
    <hyperlink ref="H463" r:id="rId447"/>
    <hyperlink ref="H462" r:id="rId448"/>
    <hyperlink ref="H467" r:id="rId449"/>
    <hyperlink ref="H473" r:id="rId450"/>
    <hyperlink ref="H460" r:id="rId451"/>
    <hyperlink ref="H459" r:id="rId452"/>
    <hyperlink ref="H466" r:id="rId453"/>
    <hyperlink ref="H465" r:id="rId454"/>
    <hyperlink ref="H471" r:id="rId455"/>
    <hyperlink ref="H458" r:id="rId456"/>
    <hyperlink ref="H468" r:id="rId457"/>
    <hyperlink ref="H464" r:id="rId458"/>
    <hyperlink ref="H461" r:id="rId459"/>
    <hyperlink ref="H477" r:id="rId460"/>
    <hyperlink ref="H478" r:id="rId461"/>
    <hyperlink ref="H484" r:id="rId462"/>
    <hyperlink ref="H481" r:id="rId463"/>
    <hyperlink ref="H483" r:id="rId464"/>
    <hyperlink ref="H482" r:id="rId465"/>
    <hyperlink ref="H480" r:id="rId466"/>
    <hyperlink ref="H479" r:id="rId467"/>
    <hyperlink ref="H491" r:id="rId468"/>
    <hyperlink ref="H488" r:id="rId469"/>
    <hyperlink ref="H485" r:id="rId470"/>
    <hyperlink ref="H492" r:id="rId471"/>
    <hyperlink ref="H486" r:id="rId472"/>
    <hyperlink ref="H487" r:id="rId473"/>
    <hyperlink ref="H495" r:id="rId474"/>
    <hyperlink ref="H496" r:id="rId475"/>
    <hyperlink ref="H493" r:id="rId476"/>
    <hyperlink ref="H489" r:id="rId477"/>
    <hyperlink ref="H494" r:id="rId478"/>
    <hyperlink ref="H490" r:id="rId479"/>
    <hyperlink ref="H502" r:id="rId480"/>
    <hyperlink ref="H501" r:id="rId481"/>
    <hyperlink ref="H499" r:id="rId482"/>
    <hyperlink ref="H498" r:id="rId483"/>
    <hyperlink ref="H497" r:id="rId484"/>
    <hyperlink ref="H500" r:id="rId485"/>
    <hyperlink ref="H503" r:id="rId486"/>
    <hyperlink ref="H504" r:id="rId487"/>
    <hyperlink ref="H505" r:id="rId488"/>
    <hyperlink ref="H506" r:id="rId489"/>
    <hyperlink ref="H507" r:id="rId490"/>
    <hyperlink ref="H508" r:id="rId491"/>
    <hyperlink ref="H509" r:id="rId492"/>
    <hyperlink ref="H510" r:id="rId493"/>
    <hyperlink ref="H511" r:id="rId494"/>
    <hyperlink ref="H512" r:id="rId495"/>
    <hyperlink ref="H513" r:id="rId496"/>
    <hyperlink ref="H514" r:id="rId497"/>
    <hyperlink ref="H515" r:id="rId498"/>
    <hyperlink ref="H516" r:id="rId499"/>
    <hyperlink ref="H517" r:id="rId500"/>
    <hyperlink ref="H518" r:id="rId501"/>
    <hyperlink ref="H519" r:id="rId502"/>
    <hyperlink ref="H520" r:id="rId503"/>
    <hyperlink ref="H521" r:id="rId504"/>
    <hyperlink ref="H522" r:id="rId505"/>
    <hyperlink ref="H523" r:id="rId506"/>
    <hyperlink ref="H524" r:id="rId507"/>
    <hyperlink ref="H525" r:id="rId508"/>
    <hyperlink ref="H526" r:id="rId509"/>
    <hyperlink ref="H529" r:id="rId510"/>
    <hyperlink ref="H530" r:id="rId511"/>
    <hyperlink ref="H531" r:id="rId512"/>
    <hyperlink ref="H532" r:id="rId513"/>
    <hyperlink ref="H533" r:id="rId514"/>
    <hyperlink ref="H534" r:id="rId515"/>
    <hyperlink ref="H535" r:id="rId516"/>
    <hyperlink ref="H536" r:id="rId517"/>
    <hyperlink ref="H537" r:id="rId518"/>
    <hyperlink ref="H538" r:id="rId519"/>
    <hyperlink ref="H539" r:id="rId520"/>
    <hyperlink ref="H540" r:id="rId521"/>
    <hyperlink ref="H541" r:id="rId522"/>
    <hyperlink ref="H542" r:id="rId523"/>
    <hyperlink ref="H543" r:id="rId524"/>
    <hyperlink ref="H544" r:id="rId525"/>
    <hyperlink ref="H545" r:id="rId526"/>
    <hyperlink ref="H546" r:id="rId527"/>
    <hyperlink ref="H547" r:id="rId528"/>
    <hyperlink ref="H548" r:id="rId529"/>
    <hyperlink ref="H549" r:id="rId530"/>
    <hyperlink ref="H550" r:id="rId531"/>
    <hyperlink ref="H551" r:id="rId532"/>
    <hyperlink ref="H552" r:id="rId533"/>
    <hyperlink ref="H553" r:id="rId534"/>
    <hyperlink ref="H554" r:id="rId535"/>
    <hyperlink ref="H555" r:id="rId536"/>
    <hyperlink ref="H556" r:id="rId537"/>
    <hyperlink ref="H557" r:id="rId538"/>
    <hyperlink ref="H558" r:id="rId539"/>
    <hyperlink ref="H559" r:id="rId540"/>
    <hyperlink ref="H560" r:id="rId541"/>
    <hyperlink ref="H561" r:id="rId542"/>
    <hyperlink ref="H562" r:id="rId543"/>
    <hyperlink ref="H563" r:id="rId544"/>
    <hyperlink ref="H564" r:id="rId545"/>
    <hyperlink ref="H565" r:id="rId546"/>
    <hyperlink ref="H566" r:id="rId547"/>
    <hyperlink ref="H567" r:id="rId548"/>
    <hyperlink ref="H568" r:id="rId549"/>
    <hyperlink ref="H569" r:id="rId550"/>
    <hyperlink ref="H570" r:id="rId551"/>
    <hyperlink ref="H571" r:id="rId552"/>
    <hyperlink ref="H573" r:id="rId553"/>
    <hyperlink ref="H578" r:id="rId554"/>
    <hyperlink ref="H576" r:id="rId555"/>
    <hyperlink ref="H574" r:id="rId556"/>
    <hyperlink ref="H580" r:id="rId557"/>
    <hyperlink ref="H577" r:id="rId558"/>
    <hyperlink ref="H575" r:id="rId559"/>
    <hyperlink ref="H581" r:id="rId560"/>
    <hyperlink ref="H582" r:id="rId561"/>
    <hyperlink ref="H583" r:id="rId562"/>
    <hyperlink ref="H584" r:id="rId563"/>
    <hyperlink ref="H585" r:id="rId564"/>
    <hyperlink ref="H586" r:id="rId565"/>
    <hyperlink ref="H587" r:id="rId566"/>
    <hyperlink ref="H588" r:id="rId567"/>
    <hyperlink ref="H589" r:id="rId568"/>
    <hyperlink ref="H590" r:id="rId569"/>
    <hyperlink ref="H591" r:id="rId570"/>
    <hyperlink ref="H592" r:id="rId571"/>
    <hyperlink ref="H593" r:id="rId572"/>
    <hyperlink ref="H594" r:id="rId573"/>
    <hyperlink ref="H595" r:id="rId574"/>
    <hyperlink ref="H596" r:id="rId575"/>
    <hyperlink ref="H597" r:id="rId576"/>
    <hyperlink ref="H598" r:id="rId577"/>
    <hyperlink ref="H599" r:id="rId578"/>
    <hyperlink ref="H600" r:id="rId579"/>
    <hyperlink ref="H601" r:id="rId580"/>
    <hyperlink ref="H602" r:id="rId581"/>
    <hyperlink ref="H603" r:id="rId582"/>
    <hyperlink ref="H604" r:id="rId583"/>
    <hyperlink ref="H605" r:id="rId584"/>
    <hyperlink ref="H608" r:id="rId585"/>
    <hyperlink ref="H606" r:id="rId586"/>
    <hyperlink ref="H609" r:id="rId587"/>
    <hyperlink ref="H610" r:id="rId588"/>
    <hyperlink ref="H611" r:id="rId589"/>
    <hyperlink ref="H612" r:id="rId590"/>
    <hyperlink ref="H613" r:id="rId591"/>
    <hyperlink ref="H614" r:id="rId592"/>
    <hyperlink ref="H622" r:id="rId593"/>
    <hyperlink ref="H617" r:id="rId594"/>
    <hyperlink ref="H618" r:id="rId595"/>
    <hyperlink ref="H619" r:id="rId596"/>
    <hyperlink ref="H615" r:id="rId597"/>
    <hyperlink ref="H621" r:id="rId598"/>
    <hyperlink ref="H623" r:id="rId599"/>
    <hyperlink ref="H624" r:id="rId600"/>
    <hyperlink ref="H620" r:id="rId601"/>
    <hyperlink ref="H616" r:id="rId602"/>
    <hyperlink ref="H625" r:id="rId603"/>
    <hyperlink ref="H626" r:id="rId604"/>
    <hyperlink ref="H627" r:id="rId605"/>
    <hyperlink ref="H628" r:id="rId606"/>
    <hyperlink ref="H629" r:id="rId607"/>
    <hyperlink ref="H630" r:id="rId608"/>
    <hyperlink ref="H631" r:id="rId609"/>
    <hyperlink ref="H632" r:id="rId610"/>
    <hyperlink ref="H633" r:id="rId611"/>
    <hyperlink ref="H634" r:id="rId612"/>
    <hyperlink ref="H635" r:id="rId613"/>
    <hyperlink ref="H636" r:id="rId614" location="_rnd1511071765163"/>
    <hyperlink ref="H637" r:id="rId615" location="_rnd1511072117510"/>
    <hyperlink ref="H638" r:id="rId616"/>
    <hyperlink ref="H639" r:id="rId617"/>
    <hyperlink ref="H640" r:id="rId618"/>
    <hyperlink ref="H641" r:id="rId619"/>
    <hyperlink ref="H642" r:id="rId620"/>
    <hyperlink ref="H643" r:id="rId621"/>
    <hyperlink ref="H644" r:id="rId622"/>
    <hyperlink ref="H645" r:id="rId623"/>
    <hyperlink ref="H646" r:id="rId624"/>
    <hyperlink ref="H647" r:id="rId625"/>
    <hyperlink ref="H648" r:id="rId626"/>
    <hyperlink ref="H649" r:id="rId627"/>
    <hyperlink ref="H650" r:id="rId628"/>
    <hyperlink ref="H651" r:id="rId629"/>
    <hyperlink ref="H652" r:id="rId630"/>
    <hyperlink ref="H653" r:id="rId631"/>
    <hyperlink ref="H654" r:id="rId632"/>
    <hyperlink ref="H655" r:id="rId633"/>
    <hyperlink ref="H656" r:id="rId634"/>
    <hyperlink ref="H657" r:id="rId635"/>
    <hyperlink ref="H658" r:id="rId636"/>
    <hyperlink ref="H659" r:id="rId637"/>
    <hyperlink ref="H660" r:id="rId638"/>
    <hyperlink ref="H661" r:id="rId639"/>
    <hyperlink ref="H662" r:id="rId640"/>
    <hyperlink ref="H663" r:id="rId641"/>
    <hyperlink ref="H664" r:id="rId642"/>
    <hyperlink ref="H665" r:id="rId643"/>
    <hyperlink ref="H666" r:id="rId644"/>
    <hyperlink ref="H667" r:id="rId645"/>
    <hyperlink ref="H668" r:id="rId646"/>
    <hyperlink ref="H669" r:id="rId647"/>
    <hyperlink ref="H670" r:id="rId648"/>
    <hyperlink ref="H671" r:id="rId649"/>
    <hyperlink ref="H672" r:id="rId650"/>
    <hyperlink ref="H673" r:id="rId651"/>
    <hyperlink ref="H674" r:id="rId652"/>
    <hyperlink ref="H675" r:id="rId653"/>
    <hyperlink ref="H676" r:id="rId654"/>
    <hyperlink ref="H677" r:id="rId655"/>
    <hyperlink ref="H678" r:id="rId656"/>
    <hyperlink ref="H679" r:id="rId657"/>
    <hyperlink ref="H680" r:id="rId658"/>
    <hyperlink ref="H681" r:id="rId659"/>
    <hyperlink ref="H682" r:id="rId660"/>
    <hyperlink ref="H683" r:id="rId661"/>
    <hyperlink ref="H684" r:id="rId662"/>
    <hyperlink ref="H685" r:id="rId663"/>
    <hyperlink ref="H686" r:id="rId664"/>
    <hyperlink ref="H687" r:id="rId665"/>
    <hyperlink ref="H688" r:id="rId666"/>
    <hyperlink ref="H689" r:id="rId667"/>
    <hyperlink ref="H690" r:id="rId668"/>
  </hyperlinks>
  <pageMargins left="0.69930555555555596" right="0.69930555555555596" top="0.75" bottom="0.75" header="0.3" footer="0.3"/>
  <pageSetup paperSize="9" orientation="portrait" r:id="rId66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2"/>
  <sheetViews>
    <sheetView workbookViewId="0">
      <selection activeCell="F8" sqref="F8"/>
    </sheetView>
  </sheetViews>
  <sheetFormatPr defaultColWidth="9" defaultRowHeight="13.5" x14ac:dyDescent="0.15"/>
  <cols>
    <col min="1" max="1" width="9" style="13"/>
    <col min="2" max="2" width="6" style="13" bestFit="1" customWidth="1"/>
    <col min="3" max="3" width="11.625" bestFit="1" customWidth="1"/>
    <col min="4" max="9" width="11.625" customWidth="1"/>
    <col min="10" max="16" width="9" customWidth="1"/>
    <col min="17" max="17" width="5.25" customWidth="1"/>
  </cols>
  <sheetData>
    <row r="1" spans="1:19" ht="18" customHeight="1" x14ac:dyDescent="0.15">
      <c r="A1" s="27" t="s">
        <v>259</v>
      </c>
      <c r="B1" s="27" t="s">
        <v>260</v>
      </c>
      <c r="C1" s="65">
        <f ca="1">TODAY()-7</f>
        <v>43063</v>
      </c>
      <c r="D1" s="64">
        <f ca="1">$C$1+1</f>
        <v>43064</v>
      </c>
      <c r="E1" s="64">
        <f ca="1">$C$1+2</f>
        <v>43065</v>
      </c>
      <c r="F1" s="64">
        <f ca="1">$C$1+3</f>
        <v>43066</v>
      </c>
      <c r="G1" s="64">
        <f ca="1">$C$1+4</f>
        <v>43067</v>
      </c>
      <c r="H1" s="64">
        <f ca="1">$C$1+5</f>
        <v>43068</v>
      </c>
      <c r="I1" s="64">
        <f ca="1">$C$1+6</f>
        <v>43069</v>
      </c>
      <c r="J1" s="56" t="s">
        <v>1209</v>
      </c>
      <c r="K1" s="56" t="s">
        <v>2836</v>
      </c>
      <c r="L1" s="56" t="s">
        <v>1780</v>
      </c>
      <c r="M1" s="56" t="s">
        <v>1781</v>
      </c>
      <c r="N1" s="56" t="s">
        <v>2255</v>
      </c>
      <c r="O1" s="56" t="s">
        <v>2256</v>
      </c>
      <c r="P1" s="56" t="s">
        <v>1785</v>
      </c>
      <c r="Q1" s="56" t="s">
        <v>1783</v>
      </c>
      <c r="R1" s="56" t="s">
        <v>1793</v>
      </c>
      <c r="S1" s="56" t="s">
        <v>2445</v>
      </c>
    </row>
    <row r="2" spans="1:19" x14ac:dyDescent="0.15">
      <c r="A2" s="13" t="s">
        <v>5</v>
      </c>
      <c r="B2" s="13">
        <f>COUNTIF(总表!$A:$A,$A2)</f>
        <v>6</v>
      </c>
      <c r="C2">
        <f ca="1">COUNTIFS(总表!$A:$A,$A2,总表!$I:$I,C$1)</f>
        <v>0</v>
      </c>
      <c r="D2">
        <f ca="1">COUNTIFS(总表!$A:$A,$A2,总表!$I:$I,D$1)</f>
        <v>0</v>
      </c>
      <c r="E2">
        <f ca="1">COUNTIFS(总表!$A:$A,$A2,总表!$I:$I,E$1)</f>
        <v>0</v>
      </c>
      <c r="F2">
        <f ca="1">COUNTIFS(总表!$A:$A,$A2,总表!$I:$I,F$1)</f>
        <v>0</v>
      </c>
      <c r="G2">
        <f ca="1">COUNTIFS(总表!$A:$A,$A2,总表!$I:$I,G$1)</f>
        <v>0</v>
      </c>
      <c r="H2">
        <f ca="1">COUNTIFS(总表!$A:$A,$A2,总表!$I:$I,H$1)</f>
        <v>0</v>
      </c>
      <c r="I2">
        <f ca="1">COUNTIFS(总表!$A:$A,$A2,总表!$I:$I,I$1)</f>
        <v>0</v>
      </c>
      <c r="J2" s="56">
        <f t="shared" ref="J2:J24" ca="1" si="0">SUM(C2:I2)</f>
        <v>0</v>
      </c>
      <c r="K2" s="56">
        <f ca="1">COUNTIFS(总表!$A:$A,$A2,总表!$I:$I,"&lt;"&amp;C$1,总表!$I:$I,"&gt;="&amp;(C$1-7))</f>
        <v>0</v>
      </c>
      <c r="L2">
        <f ca="1">COUNTIFS(总表!$A:$A,$A2,总表!$F:$F,L$1,总表!$E:$E,"&gt;"&amp;$C$1)</f>
        <v>0</v>
      </c>
      <c r="M2">
        <f ca="1">COUNTIFS(总表!$A:$A,$A2,总表!$F:$F,M$1,总表!$E:$E,"&gt;"&amp;$C$1)</f>
        <v>0</v>
      </c>
      <c r="N2">
        <f ca="1">COUNTIFS(总表!$A:$A,$A2,总表!$F:$F,N$1,总表!$E:$E,"&gt;"&amp;$C$1)</f>
        <v>0</v>
      </c>
      <c r="O2">
        <f ca="1">COUNTIFS(总表!$A:$A,$A2,总表!$F:$F,O$1,总表!$E:$E,"&gt;"&amp;$C$1)</f>
        <v>0</v>
      </c>
      <c r="P2">
        <f ca="1">COUNTIFS(总表!$A:$A,$A2,总表!$F:$F,P$1,总表!$E:$E,"&gt;"&amp;$C$1)</f>
        <v>0</v>
      </c>
      <c r="Q2">
        <f t="shared" ref="Q2:Q24" ca="1" si="1">SUM(L2:P2)</f>
        <v>0</v>
      </c>
      <c r="R2" s="49" t="s">
        <v>1451</v>
      </c>
      <c r="S2" s="49" t="s">
        <v>2447</v>
      </c>
    </row>
    <row r="3" spans="1:19" x14ac:dyDescent="0.15">
      <c r="A3" s="13" t="s">
        <v>258</v>
      </c>
      <c r="B3" s="13">
        <f>COUNTIF(总表!$A:$A,$A3)</f>
        <v>9</v>
      </c>
      <c r="C3">
        <f ca="1">COUNTIFS(总表!$A:$A,$A3,总表!$I:$I,C$1)</f>
        <v>0</v>
      </c>
      <c r="D3">
        <f ca="1">COUNTIFS(总表!$A:$A,$A3,总表!$I:$I,D$1)</f>
        <v>0</v>
      </c>
      <c r="E3">
        <f ca="1">COUNTIFS(总表!$A:$A,$A3,总表!$I:$I,E$1)</f>
        <v>0</v>
      </c>
      <c r="F3">
        <f ca="1">COUNTIFS(总表!$A:$A,$A3,总表!$I:$I,F$1)</f>
        <v>0</v>
      </c>
      <c r="G3">
        <f ca="1">COUNTIFS(总表!$A:$A,$A3,总表!$I:$I,G$1)</f>
        <v>0</v>
      </c>
      <c r="H3">
        <f ca="1">COUNTIFS(总表!$A:$A,$A3,总表!$I:$I,H$1)</f>
        <v>0</v>
      </c>
      <c r="I3">
        <f ca="1">COUNTIFS(总表!$A:$A,$A3,总表!$I:$I,I$1)</f>
        <v>0</v>
      </c>
      <c r="J3" s="56">
        <f t="shared" ca="1" si="0"/>
        <v>0</v>
      </c>
      <c r="K3" s="56">
        <f ca="1">COUNTIFS(总表!$A:$A,$A3,总表!$I:$I,"&lt;"&amp;C$1,总表!$I:$I,"&gt;="&amp;(C$1-7))</f>
        <v>0</v>
      </c>
      <c r="L3">
        <f ca="1">COUNTIFS(总表!$A:$A,$A3,总表!$F:$F,L$1,总表!$E:$E,"&gt;"&amp;$C$1)</f>
        <v>0</v>
      </c>
      <c r="M3">
        <f ca="1">COUNTIFS(总表!$A:$A,$A3,总表!$F:$F,M$1,总表!$E:$E,"&gt;"&amp;$C$1)</f>
        <v>0</v>
      </c>
      <c r="N3">
        <f ca="1">COUNTIFS(总表!$A:$A,$A3,总表!$F:$F,N$1,总表!$E:$E,"&gt;"&amp;$C$1)</f>
        <v>0</v>
      </c>
      <c r="O3">
        <f ca="1">COUNTIFS(总表!$A:$A,$A3,总表!$F:$F,O$1,总表!$E:$E,"&gt;"&amp;$C$1)</f>
        <v>0</v>
      </c>
      <c r="P3">
        <f ca="1">COUNTIFS(总表!$A:$A,$A3,总表!$F:$F,P$1,总表!$E:$E,"&gt;"&amp;$C$1)</f>
        <v>0</v>
      </c>
      <c r="Q3">
        <f t="shared" ca="1" si="1"/>
        <v>0</v>
      </c>
      <c r="R3" s="49" t="s">
        <v>1451</v>
      </c>
      <c r="S3" s="49" t="s">
        <v>2447</v>
      </c>
    </row>
    <row r="4" spans="1:19" x14ac:dyDescent="0.15">
      <c r="A4" s="13" t="s">
        <v>254</v>
      </c>
      <c r="B4" s="13">
        <f>COUNTIF(总表!$A:$A,$A4)</f>
        <v>2</v>
      </c>
      <c r="C4">
        <f ca="1">COUNTIFS(总表!$A:$A,$A4,总表!$I:$I,C$1)</f>
        <v>0</v>
      </c>
      <c r="D4">
        <f ca="1">COUNTIFS(总表!$A:$A,$A4,总表!$I:$I,D$1)</f>
        <v>0</v>
      </c>
      <c r="E4">
        <f ca="1">COUNTIFS(总表!$A:$A,$A4,总表!$I:$I,E$1)</f>
        <v>0</v>
      </c>
      <c r="F4">
        <f ca="1">COUNTIFS(总表!$A:$A,$A4,总表!$I:$I,F$1)</f>
        <v>0</v>
      </c>
      <c r="G4">
        <f ca="1">COUNTIFS(总表!$A:$A,$A4,总表!$I:$I,G$1)</f>
        <v>0</v>
      </c>
      <c r="H4">
        <f ca="1">COUNTIFS(总表!$A:$A,$A4,总表!$I:$I,H$1)</f>
        <v>0</v>
      </c>
      <c r="I4">
        <f ca="1">COUNTIFS(总表!$A:$A,$A4,总表!$I:$I,I$1)</f>
        <v>0</v>
      </c>
      <c r="J4" s="56">
        <f t="shared" ca="1" si="0"/>
        <v>0</v>
      </c>
      <c r="K4" s="56">
        <f ca="1">COUNTIFS(总表!$A:$A,$A4,总表!$I:$I,"&lt;"&amp;C$1,总表!$I:$I,"&gt;="&amp;(C$1-7))</f>
        <v>0</v>
      </c>
      <c r="L4">
        <f ca="1">COUNTIFS(总表!$A:$A,$A4,总表!$F:$F,L$1,总表!$E:$E,"&gt;"&amp;$C$1)</f>
        <v>0</v>
      </c>
      <c r="M4">
        <f ca="1">COUNTIFS(总表!$A:$A,$A4,总表!$F:$F,M$1,总表!$E:$E,"&gt;"&amp;$C$1)</f>
        <v>0</v>
      </c>
      <c r="N4">
        <f ca="1">COUNTIFS(总表!$A:$A,$A4,总表!$F:$F,N$1,总表!$E:$E,"&gt;"&amp;$C$1)</f>
        <v>0</v>
      </c>
      <c r="O4">
        <f ca="1">COUNTIFS(总表!$A:$A,$A4,总表!$F:$F,O$1,总表!$E:$E,"&gt;"&amp;$C$1)</f>
        <v>0</v>
      </c>
      <c r="P4">
        <f ca="1">COUNTIFS(总表!$A:$A,$A4,总表!$F:$F,P$1,总表!$E:$E,"&gt;"&amp;$C$1)</f>
        <v>0</v>
      </c>
      <c r="Q4">
        <f t="shared" ca="1" si="1"/>
        <v>0</v>
      </c>
      <c r="R4" s="49" t="s">
        <v>1451</v>
      </c>
      <c r="S4" s="49" t="s">
        <v>2447</v>
      </c>
    </row>
    <row r="5" spans="1:19" x14ac:dyDescent="0.15">
      <c r="A5" s="54" t="s">
        <v>1763</v>
      </c>
      <c r="B5" s="13">
        <f>COUNTIF(总表!$A:$A,$A5)</f>
        <v>11</v>
      </c>
      <c r="C5">
        <f ca="1">COUNTIFS(总表!$A:$A,$A5,总表!$I:$I,C$1)</f>
        <v>0</v>
      </c>
      <c r="D5">
        <f ca="1">COUNTIFS(总表!$A:$A,$A5,总表!$I:$I,D$1)</f>
        <v>0</v>
      </c>
      <c r="E5">
        <f ca="1">COUNTIFS(总表!$A:$A,$A5,总表!$I:$I,E$1)</f>
        <v>0</v>
      </c>
      <c r="F5">
        <f ca="1">COUNTIFS(总表!$A:$A,$A5,总表!$I:$I,F$1)</f>
        <v>0</v>
      </c>
      <c r="G5">
        <f ca="1">COUNTIFS(总表!$A:$A,$A5,总表!$I:$I,G$1)</f>
        <v>0</v>
      </c>
      <c r="H5">
        <f ca="1">COUNTIFS(总表!$A:$A,$A5,总表!$I:$I,H$1)</f>
        <v>0</v>
      </c>
      <c r="I5">
        <f ca="1">COUNTIFS(总表!$A:$A,$A5,总表!$I:$I,I$1)</f>
        <v>0</v>
      </c>
      <c r="J5" s="56">
        <f t="shared" ca="1" si="0"/>
        <v>0</v>
      </c>
      <c r="K5" s="56">
        <f ca="1">COUNTIFS(总表!$A:$A,$A5,总表!$I:$I,"&lt;"&amp;C$1,总表!$I:$I,"&gt;="&amp;(C$1-7))</f>
        <v>0</v>
      </c>
      <c r="L5">
        <f ca="1">COUNTIFS(总表!$A:$A,$A5,总表!$F:$F,L$1,总表!$E:$E,"&gt;"&amp;$C$1)</f>
        <v>0</v>
      </c>
      <c r="M5">
        <f ca="1">COUNTIFS(总表!$A:$A,$A5,总表!$F:$F,M$1,总表!$E:$E,"&gt;"&amp;$C$1)</f>
        <v>0</v>
      </c>
      <c r="N5">
        <f ca="1">COUNTIFS(总表!$A:$A,$A5,总表!$F:$F,N$1,总表!$E:$E,"&gt;"&amp;$C$1)</f>
        <v>0</v>
      </c>
      <c r="O5">
        <f ca="1">COUNTIFS(总表!$A:$A,$A5,总表!$F:$F,O$1,总表!$E:$E,"&gt;"&amp;$C$1)</f>
        <v>0</v>
      </c>
      <c r="P5">
        <f ca="1">COUNTIFS(总表!$A:$A,$A5,总表!$F:$F,P$1,总表!$E:$E,"&gt;"&amp;$C$1)</f>
        <v>0</v>
      </c>
      <c r="Q5">
        <f t="shared" ca="1" si="1"/>
        <v>0</v>
      </c>
      <c r="R5" s="49" t="s">
        <v>1451</v>
      </c>
      <c r="S5" s="49" t="s">
        <v>2447</v>
      </c>
    </row>
    <row r="6" spans="1:19" x14ac:dyDescent="0.15">
      <c r="A6" s="13" t="s">
        <v>256</v>
      </c>
      <c r="B6" s="13">
        <f>COUNTIF(总表!$A:$A,$A6)</f>
        <v>4</v>
      </c>
      <c r="C6">
        <f ca="1">COUNTIFS(总表!$A:$A,$A6,总表!$I:$I,C$1)</f>
        <v>0</v>
      </c>
      <c r="D6">
        <f ca="1">COUNTIFS(总表!$A:$A,$A6,总表!$I:$I,D$1)</f>
        <v>0</v>
      </c>
      <c r="E6">
        <f ca="1">COUNTIFS(总表!$A:$A,$A6,总表!$I:$I,E$1)</f>
        <v>0</v>
      </c>
      <c r="F6">
        <f ca="1">COUNTIFS(总表!$A:$A,$A6,总表!$I:$I,F$1)</f>
        <v>0</v>
      </c>
      <c r="G6">
        <f ca="1">COUNTIFS(总表!$A:$A,$A6,总表!$I:$I,G$1)</f>
        <v>0</v>
      </c>
      <c r="H6">
        <f ca="1">COUNTIFS(总表!$A:$A,$A6,总表!$I:$I,H$1)</f>
        <v>0</v>
      </c>
      <c r="I6">
        <f ca="1">COUNTIFS(总表!$A:$A,$A6,总表!$I:$I,I$1)</f>
        <v>0</v>
      </c>
      <c r="J6" s="56">
        <f t="shared" ca="1" si="0"/>
        <v>0</v>
      </c>
      <c r="K6" s="56">
        <f ca="1">COUNTIFS(总表!$A:$A,$A6,总表!$I:$I,"&lt;"&amp;C$1,总表!$I:$I,"&gt;="&amp;(C$1-7))</f>
        <v>0</v>
      </c>
      <c r="L6">
        <f ca="1">COUNTIFS(总表!$A:$A,$A6,总表!$F:$F,L$1,总表!$E:$E,"&gt;"&amp;$C$1)</f>
        <v>0</v>
      </c>
      <c r="M6">
        <f ca="1">COUNTIFS(总表!$A:$A,$A6,总表!$F:$F,M$1,总表!$E:$E,"&gt;"&amp;$C$1)</f>
        <v>0</v>
      </c>
      <c r="N6">
        <f ca="1">COUNTIFS(总表!$A:$A,$A6,总表!$F:$F,N$1,总表!$E:$E,"&gt;"&amp;$C$1)</f>
        <v>0</v>
      </c>
      <c r="O6">
        <f ca="1">COUNTIFS(总表!$A:$A,$A6,总表!$F:$F,O$1,总表!$E:$E,"&gt;"&amp;$C$1)</f>
        <v>0</v>
      </c>
      <c r="P6">
        <f ca="1">COUNTIFS(总表!$A:$A,$A6,总表!$F:$F,P$1,总表!$E:$E,"&gt;"&amp;$C$1)</f>
        <v>0</v>
      </c>
      <c r="Q6">
        <f t="shared" ca="1" si="1"/>
        <v>0</v>
      </c>
      <c r="R6" s="49" t="s">
        <v>1451</v>
      </c>
      <c r="S6" s="49" t="s">
        <v>2447</v>
      </c>
    </row>
    <row r="7" spans="1:19" x14ac:dyDescent="0.15">
      <c r="A7" s="54" t="s">
        <v>1752</v>
      </c>
      <c r="B7" s="13">
        <f>COUNTIF(总表!$A:$A,$A7)</f>
        <v>4</v>
      </c>
      <c r="C7">
        <f ca="1">COUNTIFS(总表!$A:$A,$A7,总表!$I:$I,C$1)</f>
        <v>0</v>
      </c>
      <c r="D7">
        <f ca="1">COUNTIFS(总表!$A:$A,$A7,总表!$I:$I,D$1)</f>
        <v>0</v>
      </c>
      <c r="E7">
        <f ca="1">COUNTIFS(总表!$A:$A,$A7,总表!$I:$I,E$1)</f>
        <v>0</v>
      </c>
      <c r="F7">
        <f ca="1">COUNTIFS(总表!$A:$A,$A7,总表!$I:$I,F$1)</f>
        <v>0</v>
      </c>
      <c r="G7">
        <f ca="1">COUNTIFS(总表!$A:$A,$A7,总表!$I:$I,G$1)</f>
        <v>0</v>
      </c>
      <c r="H7">
        <f ca="1">COUNTIFS(总表!$A:$A,$A7,总表!$I:$I,H$1)</f>
        <v>0</v>
      </c>
      <c r="I7">
        <f ca="1">COUNTIFS(总表!$A:$A,$A7,总表!$I:$I,I$1)</f>
        <v>0</v>
      </c>
      <c r="J7" s="56">
        <f t="shared" ca="1" si="0"/>
        <v>0</v>
      </c>
      <c r="K7" s="56">
        <f ca="1">COUNTIFS(总表!$A:$A,$A7,总表!$I:$I,"&lt;"&amp;C$1,总表!$I:$I,"&gt;="&amp;(C$1-7))</f>
        <v>0</v>
      </c>
      <c r="L7">
        <f ca="1">COUNTIFS(总表!$A:$A,$A7,总表!$F:$F,L$1,总表!$E:$E,"&gt;"&amp;$C$1)</f>
        <v>0</v>
      </c>
      <c r="M7">
        <f ca="1">COUNTIFS(总表!$A:$A,$A7,总表!$F:$F,M$1,总表!$E:$E,"&gt;"&amp;$C$1)</f>
        <v>0</v>
      </c>
      <c r="N7">
        <f ca="1">COUNTIFS(总表!$A:$A,$A7,总表!$F:$F,N$1,总表!$E:$E,"&gt;"&amp;$C$1)</f>
        <v>0</v>
      </c>
      <c r="O7">
        <f ca="1">COUNTIFS(总表!$A:$A,$A7,总表!$F:$F,O$1,总表!$E:$E,"&gt;"&amp;$C$1)</f>
        <v>0</v>
      </c>
      <c r="P7">
        <f ca="1">COUNTIFS(总表!$A:$A,$A7,总表!$F:$F,P$1,总表!$E:$E,"&gt;"&amp;$C$1)</f>
        <v>0</v>
      </c>
      <c r="Q7">
        <f t="shared" ca="1" si="1"/>
        <v>0</v>
      </c>
      <c r="R7" s="49" t="s">
        <v>1450</v>
      </c>
      <c r="S7" s="49" t="s">
        <v>2446</v>
      </c>
    </row>
    <row r="8" spans="1:19" x14ac:dyDescent="0.15">
      <c r="A8" s="13" t="s">
        <v>7</v>
      </c>
      <c r="B8" s="13">
        <f>COUNTIF(总表!$A:$A,$A8)</f>
        <v>64</v>
      </c>
      <c r="C8">
        <f ca="1">COUNTIFS(总表!$A:$A,$A8,总表!$I:$I,C$1)</f>
        <v>0</v>
      </c>
      <c r="D8">
        <f ca="1">COUNTIFS(总表!$A:$A,$A8,总表!$I:$I,D$1)</f>
        <v>0</v>
      </c>
      <c r="E8">
        <f ca="1">COUNTIFS(总表!$A:$A,$A8,总表!$I:$I,E$1)</f>
        <v>0</v>
      </c>
      <c r="F8">
        <f ca="1">COUNTIFS(总表!$A:$A,$A8,总表!$I:$I,F$1)</f>
        <v>0</v>
      </c>
      <c r="G8">
        <f ca="1">COUNTIFS(总表!$A:$A,$A8,总表!$I:$I,G$1)</f>
        <v>0</v>
      </c>
      <c r="H8">
        <f ca="1">COUNTIFS(总表!$A:$A,$A8,总表!$I:$I,H$1)</f>
        <v>0</v>
      </c>
      <c r="I8">
        <f ca="1">COUNTIFS(总表!$A:$A,$A8,总表!$I:$I,I$1)</f>
        <v>0</v>
      </c>
      <c r="J8" s="56">
        <f t="shared" ca="1" si="0"/>
        <v>0</v>
      </c>
      <c r="K8" s="56">
        <f ca="1">COUNTIFS(总表!$A:$A,$A8,总表!$I:$I,"&lt;"&amp;C$1,总表!$I:$I,"&gt;="&amp;(C$1-7))</f>
        <v>0</v>
      </c>
      <c r="L8">
        <f ca="1">COUNTIFS(总表!$A:$A,$A8,总表!$F:$F,L$1,总表!$E:$E,"&gt;"&amp;$C$1)</f>
        <v>0</v>
      </c>
      <c r="M8">
        <f ca="1">COUNTIFS(总表!$A:$A,$A8,总表!$F:$F,M$1,总表!$E:$E,"&gt;"&amp;$C$1)</f>
        <v>0</v>
      </c>
      <c r="N8">
        <f ca="1">COUNTIFS(总表!$A:$A,$A8,总表!$F:$F,N$1,总表!$E:$E,"&gt;"&amp;$C$1)</f>
        <v>0</v>
      </c>
      <c r="O8">
        <f ca="1">COUNTIFS(总表!$A:$A,$A8,总表!$F:$F,O$1,总表!$E:$E,"&gt;"&amp;$C$1)</f>
        <v>0</v>
      </c>
      <c r="P8">
        <f ca="1">COUNTIFS(总表!$A:$A,$A8,总表!$F:$F,P$1,总表!$E:$E,"&gt;"&amp;$C$1)</f>
        <v>0</v>
      </c>
      <c r="Q8">
        <f t="shared" ca="1" si="1"/>
        <v>0</v>
      </c>
    </row>
    <row r="9" spans="1:19" x14ac:dyDescent="0.15">
      <c r="A9" s="13" t="s">
        <v>255</v>
      </c>
      <c r="B9" s="13">
        <f>COUNTIF(总表!$A:$A,$A9)</f>
        <v>11</v>
      </c>
      <c r="C9">
        <f ca="1">COUNTIFS(总表!$A:$A,$A9,总表!$I:$I,C$1)</f>
        <v>0</v>
      </c>
      <c r="D9">
        <f ca="1">COUNTIFS(总表!$A:$A,$A9,总表!$I:$I,D$1)</f>
        <v>0</v>
      </c>
      <c r="E9">
        <f ca="1">COUNTIFS(总表!$A:$A,$A9,总表!$I:$I,E$1)</f>
        <v>0</v>
      </c>
      <c r="F9">
        <f ca="1">COUNTIFS(总表!$A:$A,$A9,总表!$I:$I,F$1)</f>
        <v>0</v>
      </c>
      <c r="G9">
        <f ca="1">COUNTIFS(总表!$A:$A,$A9,总表!$I:$I,G$1)</f>
        <v>0</v>
      </c>
      <c r="H9">
        <f ca="1">COUNTIFS(总表!$A:$A,$A9,总表!$I:$I,H$1)</f>
        <v>0</v>
      </c>
      <c r="I9">
        <f ca="1">COUNTIFS(总表!$A:$A,$A9,总表!$I:$I,I$1)</f>
        <v>0</v>
      </c>
      <c r="J9" s="56">
        <f t="shared" ca="1" si="0"/>
        <v>0</v>
      </c>
      <c r="K9" s="56">
        <f ca="1">COUNTIFS(总表!$A:$A,$A9,总表!$I:$I,"&lt;"&amp;C$1,总表!$I:$I,"&gt;="&amp;(C$1-7))</f>
        <v>1</v>
      </c>
      <c r="L9">
        <f ca="1">COUNTIFS(总表!$A:$A,$A9,总表!$F:$F,L$1,总表!$E:$E,"&gt;"&amp;$C$1)</f>
        <v>0</v>
      </c>
      <c r="M9">
        <f ca="1">COUNTIFS(总表!$A:$A,$A9,总表!$F:$F,M$1,总表!$E:$E,"&gt;"&amp;$C$1)</f>
        <v>0</v>
      </c>
      <c r="N9">
        <f ca="1">COUNTIFS(总表!$A:$A,$A9,总表!$F:$F,N$1,总表!$E:$E,"&gt;"&amp;$C$1)</f>
        <v>0</v>
      </c>
      <c r="O9">
        <f ca="1">COUNTIFS(总表!$A:$A,$A9,总表!$F:$F,O$1,总表!$E:$E,"&gt;"&amp;$C$1)</f>
        <v>0</v>
      </c>
      <c r="P9">
        <f ca="1">COUNTIFS(总表!$A:$A,$A9,总表!$F:$F,P$1,总表!$E:$E,"&gt;"&amp;$C$1)</f>
        <v>0</v>
      </c>
      <c r="Q9">
        <f t="shared" ca="1" si="1"/>
        <v>0</v>
      </c>
      <c r="R9" s="49" t="s">
        <v>1451</v>
      </c>
      <c r="S9" s="49" t="s">
        <v>2447</v>
      </c>
    </row>
    <row r="10" spans="1:19" x14ac:dyDescent="0.15">
      <c r="A10" s="54" t="s">
        <v>1753</v>
      </c>
      <c r="B10" s="13">
        <f>COUNTIF(总表!$A:$A,$A10)</f>
        <v>44</v>
      </c>
      <c r="C10">
        <f ca="1">COUNTIFS(总表!$A:$A,$A10,总表!$I:$I,C$1)</f>
        <v>0</v>
      </c>
      <c r="D10">
        <f ca="1">COUNTIFS(总表!$A:$A,$A10,总表!$I:$I,D$1)</f>
        <v>0</v>
      </c>
      <c r="E10">
        <f ca="1">COUNTIFS(总表!$A:$A,$A10,总表!$I:$I,E$1)</f>
        <v>0</v>
      </c>
      <c r="F10">
        <f ca="1">COUNTIFS(总表!$A:$A,$A10,总表!$I:$I,F$1)</f>
        <v>0</v>
      </c>
      <c r="G10">
        <f ca="1">COUNTIFS(总表!$A:$A,$A10,总表!$I:$I,G$1)</f>
        <v>0</v>
      </c>
      <c r="H10">
        <f ca="1">COUNTIFS(总表!$A:$A,$A10,总表!$I:$I,H$1)</f>
        <v>0</v>
      </c>
      <c r="I10">
        <f ca="1">COUNTIFS(总表!$A:$A,$A10,总表!$I:$I,I$1)</f>
        <v>0</v>
      </c>
      <c r="J10" s="56">
        <f t="shared" ca="1" si="0"/>
        <v>0</v>
      </c>
      <c r="K10" s="56">
        <f ca="1">COUNTIFS(总表!$A:$A,$A10,总表!$I:$I,"&lt;"&amp;C$1,总表!$I:$I,"&gt;="&amp;(C$1-7))</f>
        <v>0</v>
      </c>
      <c r="L10">
        <f ca="1">COUNTIFS(总表!$A:$A,$A10,总表!$F:$F,L$1,总表!$E:$E,"&gt;"&amp;$C$1)</f>
        <v>0</v>
      </c>
      <c r="M10">
        <f ca="1">COUNTIFS(总表!$A:$A,$A10,总表!$F:$F,M$1,总表!$E:$E,"&gt;"&amp;$C$1)</f>
        <v>0</v>
      </c>
      <c r="N10">
        <f ca="1">COUNTIFS(总表!$A:$A,$A10,总表!$F:$F,N$1,总表!$E:$E,"&gt;"&amp;$C$1)</f>
        <v>0</v>
      </c>
      <c r="O10">
        <f ca="1">COUNTIFS(总表!$A:$A,$A10,总表!$F:$F,O$1,总表!$E:$E,"&gt;"&amp;$C$1)</f>
        <v>0</v>
      </c>
      <c r="P10">
        <f ca="1">COUNTIFS(总表!$A:$A,$A10,总表!$F:$F,P$1,总表!$E:$E,"&gt;"&amp;$C$1)</f>
        <v>0</v>
      </c>
      <c r="Q10">
        <f t="shared" ca="1" si="1"/>
        <v>0</v>
      </c>
      <c r="R10" s="49" t="s">
        <v>1794</v>
      </c>
      <c r="S10" s="49" t="s">
        <v>2446</v>
      </c>
    </row>
    <row r="11" spans="1:19" x14ac:dyDescent="0.15">
      <c r="A11" s="13" t="s">
        <v>257</v>
      </c>
      <c r="B11" s="13">
        <f>COUNTIF(总表!$A:$A,$A11)</f>
        <v>9</v>
      </c>
      <c r="C11">
        <f ca="1">COUNTIFS(总表!$A:$A,$A11,总表!$I:$I,C$1)</f>
        <v>0</v>
      </c>
      <c r="D11">
        <f ca="1">COUNTIFS(总表!$A:$A,$A11,总表!$I:$I,D$1)</f>
        <v>0</v>
      </c>
      <c r="E11">
        <f ca="1">COUNTIFS(总表!$A:$A,$A11,总表!$I:$I,E$1)</f>
        <v>0</v>
      </c>
      <c r="F11">
        <f ca="1">COUNTIFS(总表!$A:$A,$A11,总表!$I:$I,F$1)</f>
        <v>0</v>
      </c>
      <c r="G11">
        <f ca="1">COUNTIFS(总表!$A:$A,$A11,总表!$I:$I,G$1)</f>
        <v>0</v>
      </c>
      <c r="H11">
        <f ca="1">COUNTIFS(总表!$A:$A,$A11,总表!$I:$I,H$1)</f>
        <v>0</v>
      </c>
      <c r="I11">
        <f ca="1">COUNTIFS(总表!$A:$A,$A11,总表!$I:$I,I$1)</f>
        <v>0</v>
      </c>
      <c r="J11" s="56">
        <f t="shared" ca="1" si="0"/>
        <v>0</v>
      </c>
      <c r="K11" s="56">
        <f ca="1">COUNTIFS(总表!$A:$A,$A11,总表!$I:$I,"&lt;"&amp;C$1,总表!$I:$I,"&gt;="&amp;(C$1-7))</f>
        <v>1</v>
      </c>
      <c r="L11">
        <f ca="1">COUNTIFS(总表!$A:$A,$A11,总表!$F:$F,L$1,总表!$E:$E,"&gt;"&amp;$C$1)</f>
        <v>0</v>
      </c>
      <c r="M11">
        <f ca="1">COUNTIFS(总表!$A:$A,$A11,总表!$F:$F,M$1,总表!$E:$E,"&gt;"&amp;$C$1)</f>
        <v>0</v>
      </c>
      <c r="N11">
        <f ca="1">COUNTIFS(总表!$A:$A,$A11,总表!$F:$F,N$1,总表!$E:$E,"&gt;"&amp;$C$1)</f>
        <v>0</v>
      </c>
      <c r="O11">
        <f ca="1">COUNTIFS(总表!$A:$A,$A11,总表!$F:$F,O$1,总表!$E:$E,"&gt;"&amp;$C$1)</f>
        <v>0</v>
      </c>
      <c r="P11">
        <f ca="1">COUNTIFS(总表!$A:$A,$A11,总表!$F:$F,P$1,总表!$E:$E,"&gt;"&amp;$C$1)</f>
        <v>0</v>
      </c>
      <c r="Q11">
        <f t="shared" ca="1" si="1"/>
        <v>0</v>
      </c>
      <c r="R11" s="49" t="s">
        <v>1451</v>
      </c>
      <c r="S11" s="49" t="s">
        <v>2447</v>
      </c>
    </row>
    <row r="12" spans="1:19" x14ac:dyDescent="0.15">
      <c r="A12" s="13" t="s">
        <v>253</v>
      </c>
      <c r="B12" s="13">
        <f>COUNTIF(总表!$A:$A,$A12)</f>
        <v>15</v>
      </c>
      <c r="C12">
        <f ca="1">COUNTIFS(总表!$A:$A,$A12,总表!$I:$I,C$1)</f>
        <v>0</v>
      </c>
      <c r="D12">
        <f ca="1">COUNTIFS(总表!$A:$A,$A12,总表!$I:$I,D$1)</f>
        <v>0</v>
      </c>
      <c r="E12">
        <f ca="1">COUNTIFS(总表!$A:$A,$A12,总表!$I:$I,E$1)</f>
        <v>0</v>
      </c>
      <c r="F12">
        <f ca="1">COUNTIFS(总表!$A:$A,$A12,总表!$I:$I,F$1)</f>
        <v>0</v>
      </c>
      <c r="G12">
        <f ca="1">COUNTIFS(总表!$A:$A,$A12,总表!$I:$I,G$1)</f>
        <v>0</v>
      </c>
      <c r="H12">
        <f ca="1">COUNTIFS(总表!$A:$A,$A12,总表!$I:$I,H$1)</f>
        <v>0</v>
      </c>
      <c r="I12">
        <f ca="1">COUNTIFS(总表!$A:$A,$A12,总表!$I:$I,I$1)</f>
        <v>0</v>
      </c>
      <c r="J12" s="56">
        <f t="shared" ca="1" si="0"/>
        <v>0</v>
      </c>
      <c r="K12" s="56">
        <f ca="1">COUNTIFS(总表!$A:$A,$A12,总表!$I:$I,"&lt;"&amp;C$1,总表!$I:$I,"&gt;="&amp;(C$1-7))</f>
        <v>1</v>
      </c>
      <c r="L12">
        <f ca="1">COUNTIFS(总表!$A:$A,$A12,总表!$F:$F,L$1,总表!$E:$E,"&gt;"&amp;$C$1)</f>
        <v>0</v>
      </c>
      <c r="M12">
        <f ca="1">COUNTIFS(总表!$A:$A,$A12,总表!$F:$F,M$1,总表!$E:$E,"&gt;"&amp;$C$1)</f>
        <v>0</v>
      </c>
      <c r="N12">
        <f ca="1">COUNTIFS(总表!$A:$A,$A12,总表!$F:$F,N$1,总表!$E:$E,"&gt;"&amp;$C$1)</f>
        <v>0</v>
      </c>
      <c r="O12">
        <f ca="1">COUNTIFS(总表!$A:$A,$A12,总表!$F:$F,O$1,总表!$E:$E,"&gt;"&amp;$C$1)</f>
        <v>0</v>
      </c>
      <c r="P12">
        <f ca="1">COUNTIFS(总表!$A:$A,$A12,总表!$F:$F,P$1,总表!$E:$E,"&gt;"&amp;$C$1)</f>
        <v>0</v>
      </c>
      <c r="Q12">
        <f t="shared" ca="1" si="1"/>
        <v>0</v>
      </c>
      <c r="R12" s="49" t="s">
        <v>1451</v>
      </c>
      <c r="S12" s="49" t="s">
        <v>2446</v>
      </c>
    </row>
    <row r="13" spans="1:19" x14ac:dyDescent="0.15">
      <c r="A13" s="13" t="s">
        <v>96</v>
      </c>
      <c r="B13" s="13">
        <f>COUNTIF(总表!$A:$A,$A13)</f>
        <v>16</v>
      </c>
      <c r="C13">
        <f ca="1">COUNTIFS(总表!$A:$A,$A13,总表!$I:$I,C$1)</f>
        <v>0</v>
      </c>
      <c r="D13">
        <f ca="1">COUNTIFS(总表!$A:$A,$A13,总表!$I:$I,D$1)</f>
        <v>0</v>
      </c>
      <c r="E13">
        <f ca="1">COUNTIFS(总表!$A:$A,$A13,总表!$I:$I,E$1)</f>
        <v>0</v>
      </c>
      <c r="F13">
        <f ca="1">COUNTIFS(总表!$A:$A,$A13,总表!$I:$I,F$1)</f>
        <v>0</v>
      </c>
      <c r="G13">
        <f ca="1">COUNTIFS(总表!$A:$A,$A13,总表!$I:$I,G$1)</f>
        <v>0</v>
      </c>
      <c r="H13">
        <f ca="1">COUNTIFS(总表!$A:$A,$A13,总表!$I:$I,H$1)</f>
        <v>0</v>
      </c>
      <c r="I13">
        <f ca="1">COUNTIFS(总表!$A:$A,$A13,总表!$I:$I,I$1)</f>
        <v>0</v>
      </c>
      <c r="J13" s="56">
        <f t="shared" ca="1" si="0"/>
        <v>0</v>
      </c>
      <c r="K13" s="56">
        <f ca="1">COUNTIFS(总表!$A:$A,$A13,总表!$I:$I,"&lt;"&amp;C$1,总表!$I:$I,"&gt;="&amp;(C$1-7))</f>
        <v>1</v>
      </c>
      <c r="L13">
        <f ca="1">COUNTIFS(总表!$A:$A,$A13,总表!$F:$F,L$1,总表!$E:$E,"&gt;"&amp;$C$1)</f>
        <v>0</v>
      </c>
      <c r="M13">
        <f ca="1">COUNTIFS(总表!$A:$A,$A13,总表!$F:$F,M$1,总表!$E:$E,"&gt;"&amp;$C$1)</f>
        <v>0</v>
      </c>
      <c r="N13">
        <f ca="1">COUNTIFS(总表!$A:$A,$A13,总表!$F:$F,N$1,总表!$E:$E,"&gt;"&amp;$C$1)</f>
        <v>0</v>
      </c>
      <c r="O13">
        <f ca="1">COUNTIFS(总表!$A:$A,$A13,总表!$F:$F,O$1,总表!$E:$E,"&gt;"&amp;$C$1)</f>
        <v>0</v>
      </c>
      <c r="P13">
        <f ca="1">COUNTIFS(总表!$A:$A,$A13,总表!$F:$F,P$1,总表!$E:$E,"&gt;"&amp;$C$1)</f>
        <v>0</v>
      </c>
      <c r="Q13">
        <f t="shared" ca="1" si="1"/>
        <v>0</v>
      </c>
      <c r="R13" s="49" t="s">
        <v>1451</v>
      </c>
      <c r="S13" s="49" t="s">
        <v>2447</v>
      </c>
    </row>
    <row r="14" spans="1:19" x14ac:dyDescent="0.15">
      <c r="A14" s="54" t="s">
        <v>1764</v>
      </c>
      <c r="B14" s="13">
        <f>COUNTIF(总表!$A:$A,$A14)</f>
        <v>28</v>
      </c>
      <c r="C14">
        <f ca="1">COUNTIFS(总表!$A:$A,$A14,总表!$I:$I,C$1)</f>
        <v>0</v>
      </c>
      <c r="D14">
        <f ca="1">COUNTIFS(总表!$A:$A,$A14,总表!$I:$I,D$1)</f>
        <v>0</v>
      </c>
      <c r="E14">
        <f ca="1">COUNTIFS(总表!$A:$A,$A14,总表!$I:$I,E$1)</f>
        <v>0</v>
      </c>
      <c r="F14">
        <f ca="1">COUNTIFS(总表!$A:$A,$A14,总表!$I:$I,F$1)</f>
        <v>0</v>
      </c>
      <c r="G14">
        <f ca="1">COUNTIFS(总表!$A:$A,$A14,总表!$I:$I,G$1)</f>
        <v>0</v>
      </c>
      <c r="H14">
        <f ca="1">COUNTIFS(总表!$A:$A,$A14,总表!$I:$I,H$1)</f>
        <v>0</v>
      </c>
      <c r="I14">
        <f ca="1">COUNTIFS(总表!$A:$A,$A14,总表!$I:$I,I$1)</f>
        <v>0</v>
      </c>
      <c r="J14" s="56">
        <f t="shared" ca="1" si="0"/>
        <v>0</v>
      </c>
      <c r="K14" s="56">
        <f ca="1">COUNTIFS(总表!$A:$A,$A14,总表!$I:$I,"&lt;"&amp;C$1,总表!$I:$I,"&gt;="&amp;(C$1-7))</f>
        <v>1</v>
      </c>
      <c r="L14">
        <f ca="1">COUNTIFS(总表!$A:$A,$A14,总表!$F:$F,L$1,总表!$E:$E,"&gt;"&amp;$C$1)</f>
        <v>0</v>
      </c>
      <c r="M14">
        <f ca="1">COUNTIFS(总表!$A:$A,$A14,总表!$F:$F,M$1,总表!$E:$E,"&gt;"&amp;$C$1)</f>
        <v>0</v>
      </c>
      <c r="N14">
        <f ca="1">COUNTIFS(总表!$A:$A,$A14,总表!$F:$F,N$1,总表!$E:$E,"&gt;"&amp;$C$1)</f>
        <v>0</v>
      </c>
      <c r="O14">
        <f ca="1">COUNTIFS(总表!$A:$A,$A14,总表!$F:$F,O$1,总表!$E:$E,"&gt;"&amp;$C$1)</f>
        <v>0</v>
      </c>
      <c r="P14">
        <f ca="1">COUNTIFS(总表!$A:$A,$A14,总表!$F:$F,P$1,总表!$E:$E,"&gt;"&amp;$C$1)</f>
        <v>0</v>
      </c>
      <c r="Q14">
        <f t="shared" ca="1" si="1"/>
        <v>0</v>
      </c>
      <c r="R14" s="49" t="s">
        <v>1450</v>
      </c>
      <c r="S14" s="49" t="s">
        <v>2446</v>
      </c>
    </row>
    <row r="15" spans="1:19" x14ac:dyDescent="0.15">
      <c r="A15" s="54" t="s">
        <v>1760</v>
      </c>
      <c r="B15" s="13">
        <f>COUNTIF(总表!$A:$A,$A15)</f>
        <v>37</v>
      </c>
      <c r="C15">
        <f ca="1">COUNTIFS(总表!$A:$A,$A15,总表!$I:$I,C$1)</f>
        <v>0</v>
      </c>
      <c r="D15">
        <f ca="1">COUNTIFS(总表!$A:$A,$A15,总表!$I:$I,D$1)</f>
        <v>0</v>
      </c>
      <c r="E15">
        <f ca="1">COUNTIFS(总表!$A:$A,$A15,总表!$I:$I,E$1)</f>
        <v>1</v>
      </c>
      <c r="F15">
        <f ca="1">COUNTIFS(总表!$A:$A,$A15,总表!$I:$I,F$1)</f>
        <v>0</v>
      </c>
      <c r="G15">
        <f ca="1">COUNTIFS(总表!$A:$A,$A15,总表!$I:$I,G$1)</f>
        <v>0</v>
      </c>
      <c r="H15">
        <f ca="1">COUNTIFS(总表!$A:$A,$A15,总表!$I:$I,H$1)</f>
        <v>0</v>
      </c>
      <c r="I15">
        <f ca="1">COUNTIFS(总表!$A:$A,$A15,总表!$I:$I,I$1)</f>
        <v>0</v>
      </c>
      <c r="J15" s="56">
        <f t="shared" ca="1" si="0"/>
        <v>1</v>
      </c>
      <c r="K15" s="56">
        <f ca="1">COUNTIFS(总表!$A:$A,$A15,总表!$I:$I,"&lt;"&amp;C$1,总表!$I:$I,"&gt;="&amp;(C$1-7))</f>
        <v>2</v>
      </c>
      <c r="L15">
        <f ca="1">COUNTIFS(总表!$A:$A,$A15,总表!$F:$F,L$1,总表!$E:$E,"&gt;"&amp;$C$1)</f>
        <v>0</v>
      </c>
      <c r="M15">
        <f ca="1">COUNTIFS(总表!$A:$A,$A15,总表!$F:$F,M$1,总表!$E:$E,"&gt;"&amp;$C$1)</f>
        <v>0</v>
      </c>
      <c r="N15">
        <f ca="1">COUNTIFS(总表!$A:$A,$A15,总表!$F:$F,N$1,总表!$E:$E,"&gt;"&amp;$C$1)</f>
        <v>0</v>
      </c>
      <c r="O15">
        <f ca="1">COUNTIFS(总表!$A:$A,$A15,总表!$F:$F,O$1,总表!$E:$E,"&gt;"&amp;$C$1)</f>
        <v>0</v>
      </c>
      <c r="P15">
        <f ca="1">COUNTIFS(总表!$A:$A,$A15,总表!$F:$F,P$1,总表!$E:$E,"&gt;"&amp;$C$1)</f>
        <v>0</v>
      </c>
      <c r="Q15">
        <f t="shared" ca="1" si="1"/>
        <v>0</v>
      </c>
      <c r="R15" s="49" t="s">
        <v>1794</v>
      </c>
      <c r="S15" s="49" t="s">
        <v>2446</v>
      </c>
    </row>
    <row r="16" spans="1:19" x14ac:dyDescent="0.15">
      <c r="A16" s="54" t="s">
        <v>1755</v>
      </c>
      <c r="B16" s="13">
        <f>COUNTIF(总表!$A:$A,$A16)</f>
        <v>36</v>
      </c>
      <c r="C16">
        <f ca="1">COUNTIFS(总表!$A:$A,$A16,总表!$I:$I,C$1)</f>
        <v>2</v>
      </c>
      <c r="D16">
        <f ca="1">COUNTIFS(总表!$A:$A,$A16,总表!$I:$I,D$1)</f>
        <v>0</v>
      </c>
      <c r="E16">
        <f ca="1">COUNTIFS(总表!$A:$A,$A16,总表!$I:$I,E$1)</f>
        <v>0</v>
      </c>
      <c r="F16">
        <f ca="1">COUNTIFS(总表!$A:$A,$A16,总表!$I:$I,F$1)</f>
        <v>0</v>
      </c>
      <c r="G16">
        <f ca="1">COUNTIFS(总表!$A:$A,$A16,总表!$I:$I,G$1)</f>
        <v>0</v>
      </c>
      <c r="H16">
        <f ca="1">COUNTIFS(总表!$A:$A,$A16,总表!$I:$I,H$1)</f>
        <v>0</v>
      </c>
      <c r="I16">
        <f ca="1">COUNTIFS(总表!$A:$A,$A16,总表!$I:$I,I$1)</f>
        <v>0</v>
      </c>
      <c r="J16" s="56">
        <f t="shared" ca="1" si="0"/>
        <v>2</v>
      </c>
      <c r="K16" s="56">
        <f ca="1">COUNTIFS(总表!$A:$A,$A16,总表!$I:$I,"&lt;"&amp;C$1,总表!$I:$I,"&gt;="&amp;(C$1-7))</f>
        <v>1</v>
      </c>
      <c r="L16">
        <f ca="1">COUNTIFS(总表!$A:$A,$A16,总表!$F:$F,L$1,总表!$E:$E,"&gt;"&amp;$C$1)</f>
        <v>0</v>
      </c>
      <c r="M16">
        <f ca="1">COUNTIFS(总表!$A:$A,$A16,总表!$F:$F,M$1,总表!$E:$E,"&gt;"&amp;$C$1)</f>
        <v>0</v>
      </c>
      <c r="N16">
        <f ca="1">COUNTIFS(总表!$A:$A,$A16,总表!$F:$F,N$1,总表!$E:$E,"&gt;"&amp;$C$1)</f>
        <v>0</v>
      </c>
      <c r="O16">
        <f ca="1">COUNTIFS(总表!$A:$A,$A16,总表!$F:$F,O$1,总表!$E:$E,"&gt;"&amp;$C$1)</f>
        <v>2</v>
      </c>
      <c r="P16">
        <f ca="1">COUNTIFS(总表!$A:$A,$A16,总表!$F:$F,P$1,总表!$E:$E,"&gt;"&amp;$C$1)</f>
        <v>0</v>
      </c>
      <c r="Q16">
        <f t="shared" ca="1" si="1"/>
        <v>2</v>
      </c>
      <c r="R16" s="49" t="s">
        <v>1794</v>
      </c>
      <c r="S16" s="49" t="s">
        <v>2446</v>
      </c>
    </row>
    <row r="17" spans="1:19" x14ac:dyDescent="0.15">
      <c r="A17" s="54" t="s">
        <v>1762</v>
      </c>
      <c r="B17" s="13">
        <f>COUNTIF(总表!$A:$A,$A17)</f>
        <v>56</v>
      </c>
      <c r="C17">
        <f ca="1">COUNTIFS(总表!$A:$A,$A17,总表!$I:$I,C$1)</f>
        <v>1</v>
      </c>
      <c r="D17">
        <f ca="1">COUNTIFS(总表!$A:$A,$A17,总表!$I:$I,D$1)</f>
        <v>0</v>
      </c>
      <c r="E17">
        <f ca="1">COUNTIFS(总表!$A:$A,$A17,总表!$I:$I,E$1)</f>
        <v>0</v>
      </c>
      <c r="F17">
        <f ca="1">COUNTIFS(总表!$A:$A,$A17,总表!$I:$I,F$1)</f>
        <v>0</v>
      </c>
      <c r="G17">
        <f ca="1">COUNTIFS(总表!$A:$A,$A17,总表!$I:$I,G$1)</f>
        <v>0</v>
      </c>
      <c r="H17">
        <f ca="1">COUNTIFS(总表!$A:$A,$A17,总表!$I:$I,H$1)</f>
        <v>0</v>
      </c>
      <c r="I17">
        <f ca="1">COUNTIFS(总表!$A:$A,$A17,总表!$I:$I,I$1)</f>
        <v>0</v>
      </c>
      <c r="J17" s="56">
        <f t="shared" ca="1" si="0"/>
        <v>1</v>
      </c>
      <c r="K17" s="56">
        <f ca="1">COUNTIFS(总表!$A:$A,$A17,总表!$I:$I,"&lt;"&amp;C$1,总表!$I:$I,"&gt;="&amp;(C$1-7))</f>
        <v>5</v>
      </c>
      <c r="L17">
        <f ca="1">COUNTIFS(总表!$A:$A,$A17,总表!$F:$F,L$1,总表!$E:$E,"&gt;"&amp;$C$1)</f>
        <v>1</v>
      </c>
      <c r="M17">
        <f ca="1">COUNTIFS(总表!$A:$A,$A17,总表!$F:$F,M$1,总表!$E:$E,"&gt;"&amp;$C$1)</f>
        <v>0</v>
      </c>
      <c r="N17">
        <f ca="1">COUNTIFS(总表!$A:$A,$A17,总表!$F:$F,N$1,总表!$E:$E,"&gt;"&amp;$C$1)</f>
        <v>0</v>
      </c>
      <c r="O17">
        <f ca="1">COUNTIFS(总表!$A:$A,$A17,总表!$F:$F,O$1,总表!$E:$E,"&gt;"&amp;$C$1)</f>
        <v>0</v>
      </c>
      <c r="P17">
        <f ca="1">COUNTIFS(总表!$A:$A,$A17,总表!$F:$F,P$1,总表!$E:$E,"&gt;"&amp;$C$1)</f>
        <v>0</v>
      </c>
      <c r="Q17">
        <f t="shared" ca="1" si="1"/>
        <v>1</v>
      </c>
      <c r="R17" s="49" t="s">
        <v>1794</v>
      </c>
      <c r="S17" s="49" t="s">
        <v>2446</v>
      </c>
    </row>
    <row r="18" spans="1:19" x14ac:dyDescent="0.15">
      <c r="A18" s="54" t="s">
        <v>1761</v>
      </c>
      <c r="B18" s="13">
        <f>COUNTIF(总表!$A:$A,$A18)</f>
        <v>68</v>
      </c>
      <c r="C18">
        <f ca="1">COUNTIFS(总表!$A:$A,$A18,总表!$I:$I,C$1)</f>
        <v>0</v>
      </c>
      <c r="D18">
        <f ca="1">COUNTIFS(总表!$A:$A,$A18,总表!$I:$I,D$1)</f>
        <v>0</v>
      </c>
      <c r="E18">
        <f ca="1">COUNTIFS(总表!$A:$A,$A18,总表!$I:$I,E$1)</f>
        <v>1</v>
      </c>
      <c r="F18">
        <f ca="1">COUNTIFS(总表!$A:$A,$A18,总表!$I:$I,F$1)</f>
        <v>0</v>
      </c>
      <c r="G18">
        <f ca="1">COUNTIFS(总表!$A:$A,$A18,总表!$I:$I,G$1)</f>
        <v>0</v>
      </c>
      <c r="H18">
        <f ca="1">COUNTIFS(总表!$A:$A,$A18,总表!$I:$I,H$1)</f>
        <v>0</v>
      </c>
      <c r="I18">
        <f ca="1">COUNTIFS(总表!$A:$A,$A18,总表!$I:$I,I$1)</f>
        <v>0</v>
      </c>
      <c r="J18" s="56">
        <f t="shared" ca="1" si="0"/>
        <v>1</v>
      </c>
      <c r="K18" s="56">
        <f ca="1">COUNTIFS(总表!$A:$A,$A18,总表!$I:$I,"&lt;"&amp;C$1,总表!$I:$I,"&gt;="&amp;(C$1-7))</f>
        <v>11</v>
      </c>
      <c r="L18">
        <f ca="1">COUNTIFS(总表!$A:$A,$A18,总表!$F:$F,L$1,总表!$E:$E,"&gt;"&amp;$C$1)</f>
        <v>0</v>
      </c>
      <c r="M18">
        <f ca="1">COUNTIFS(总表!$A:$A,$A18,总表!$F:$F,M$1,总表!$E:$E,"&gt;"&amp;$C$1)</f>
        <v>0</v>
      </c>
      <c r="N18">
        <f ca="1">COUNTIFS(总表!$A:$A,$A18,总表!$F:$F,N$1,总表!$E:$E,"&gt;"&amp;$C$1)</f>
        <v>0</v>
      </c>
      <c r="O18">
        <f ca="1">COUNTIFS(总表!$A:$A,$A18,总表!$F:$F,O$1,总表!$E:$E,"&gt;"&amp;$C$1)</f>
        <v>1</v>
      </c>
      <c r="P18">
        <f ca="1">COUNTIFS(总表!$A:$A,$A18,总表!$F:$F,P$1,总表!$E:$E,"&gt;"&amp;$C$1)</f>
        <v>0</v>
      </c>
      <c r="Q18">
        <f t="shared" ca="1" si="1"/>
        <v>1</v>
      </c>
      <c r="R18" s="49" t="s">
        <v>1794</v>
      </c>
      <c r="S18" s="49" t="s">
        <v>2446</v>
      </c>
    </row>
    <row r="19" spans="1:19" x14ac:dyDescent="0.15">
      <c r="A19" s="54" t="s">
        <v>1754</v>
      </c>
      <c r="B19" s="13">
        <f>COUNTIF(总表!$A:$A,$A19)</f>
        <v>35</v>
      </c>
      <c r="C19">
        <f ca="1">COUNTIFS(总表!$A:$A,$A19,总表!$I:$I,C$1)</f>
        <v>0</v>
      </c>
      <c r="D19">
        <f ca="1">COUNTIFS(总表!$A:$A,$A19,总表!$I:$I,D$1)</f>
        <v>0</v>
      </c>
      <c r="E19">
        <f ca="1">COUNTIFS(总表!$A:$A,$A19,总表!$I:$I,E$1)</f>
        <v>0</v>
      </c>
      <c r="F19">
        <f ca="1">COUNTIFS(总表!$A:$A,$A19,总表!$I:$I,F$1)</f>
        <v>0</v>
      </c>
      <c r="G19">
        <f ca="1">COUNTIFS(总表!$A:$A,$A19,总表!$I:$I,G$1)</f>
        <v>0</v>
      </c>
      <c r="H19">
        <f ca="1">COUNTIFS(总表!$A:$A,$A19,总表!$I:$I,H$1)</f>
        <v>0</v>
      </c>
      <c r="I19">
        <f ca="1">COUNTIFS(总表!$A:$A,$A19,总表!$I:$I,I$1)</f>
        <v>0</v>
      </c>
      <c r="J19" s="56">
        <f t="shared" ca="1" si="0"/>
        <v>0</v>
      </c>
      <c r="K19" s="56">
        <f ca="1">COUNTIFS(总表!$A:$A,$A19,总表!$I:$I,"&lt;"&amp;C$1,总表!$I:$I,"&gt;="&amp;(C$1-7))</f>
        <v>4</v>
      </c>
      <c r="L19">
        <f ca="1">COUNTIFS(总表!$A:$A,$A19,总表!$F:$F,L$1,总表!$E:$E,"&gt;"&amp;$C$1)</f>
        <v>0</v>
      </c>
      <c r="M19">
        <f ca="1">COUNTIFS(总表!$A:$A,$A19,总表!$F:$F,M$1,总表!$E:$E,"&gt;"&amp;$C$1)</f>
        <v>0</v>
      </c>
      <c r="N19">
        <f ca="1">COUNTIFS(总表!$A:$A,$A19,总表!$F:$F,N$1,总表!$E:$E,"&gt;"&amp;$C$1)</f>
        <v>0</v>
      </c>
      <c r="O19">
        <f ca="1">COUNTIFS(总表!$A:$A,$A19,总表!$F:$F,O$1,总表!$E:$E,"&gt;"&amp;$C$1)</f>
        <v>0</v>
      </c>
      <c r="P19">
        <f ca="1">COUNTIFS(总表!$A:$A,$A19,总表!$F:$F,P$1,总表!$E:$E,"&gt;"&amp;$C$1)</f>
        <v>0</v>
      </c>
      <c r="Q19">
        <f t="shared" ca="1" si="1"/>
        <v>0</v>
      </c>
      <c r="R19" s="49" t="s">
        <v>1450</v>
      </c>
      <c r="S19" s="49" t="s">
        <v>2446</v>
      </c>
    </row>
    <row r="20" spans="1:19" x14ac:dyDescent="0.15">
      <c r="A20" s="54" t="s">
        <v>1757</v>
      </c>
      <c r="B20" s="13">
        <f>COUNTIF(总表!$A:$A,$A20)</f>
        <v>58</v>
      </c>
      <c r="C20">
        <f ca="1">COUNTIFS(总表!$A:$A,$A20,总表!$I:$I,C$1)</f>
        <v>0</v>
      </c>
      <c r="D20">
        <f ca="1">COUNTIFS(总表!$A:$A,$A20,总表!$I:$I,D$1)</f>
        <v>2</v>
      </c>
      <c r="E20">
        <f ca="1">COUNTIFS(总表!$A:$A,$A20,总表!$I:$I,E$1)</f>
        <v>0</v>
      </c>
      <c r="F20">
        <f ca="1">COUNTIFS(总表!$A:$A,$A20,总表!$I:$I,F$1)</f>
        <v>0</v>
      </c>
      <c r="G20">
        <f ca="1">COUNTIFS(总表!$A:$A,$A20,总表!$I:$I,G$1)</f>
        <v>0</v>
      </c>
      <c r="H20">
        <f ca="1">COUNTIFS(总表!$A:$A,$A20,总表!$I:$I,H$1)</f>
        <v>0</v>
      </c>
      <c r="I20">
        <f ca="1">COUNTIFS(总表!$A:$A,$A20,总表!$I:$I,I$1)</f>
        <v>0</v>
      </c>
      <c r="J20" s="56">
        <f t="shared" ca="1" si="0"/>
        <v>2</v>
      </c>
      <c r="K20" s="56">
        <f ca="1">COUNTIFS(总表!$A:$A,$A20,总表!$I:$I,"&lt;"&amp;C$1,总表!$I:$I,"&gt;="&amp;(C$1-7))</f>
        <v>6</v>
      </c>
      <c r="L20">
        <f ca="1">COUNTIFS(总表!$A:$A,$A20,总表!$F:$F,L$1,总表!$E:$E,"&gt;"&amp;$C$1)</f>
        <v>2</v>
      </c>
      <c r="M20">
        <f ca="1">COUNTIFS(总表!$A:$A,$A20,总表!$F:$F,M$1,总表!$E:$E,"&gt;"&amp;$C$1)</f>
        <v>0</v>
      </c>
      <c r="N20">
        <f ca="1">COUNTIFS(总表!$A:$A,$A20,总表!$F:$F,N$1,总表!$E:$E,"&gt;"&amp;$C$1)</f>
        <v>0</v>
      </c>
      <c r="O20">
        <f ca="1">COUNTIFS(总表!$A:$A,$A20,总表!$F:$F,O$1,总表!$E:$E,"&gt;"&amp;$C$1)</f>
        <v>0</v>
      </c>
      <c r="P20">
        <f ca="1">COUNTIFS(总表!$A:$A,$A20,总表!$F:$F,P$1,总表!$E:$E,"&gt;"&amp;$C$1)</f>
        <v>0</v>
      </c>
      <c r="Q20">
        <f t="shared" ca="1" si="1"/>
        <v>2</v>
      </c>
      <c r="R20" s="49" t="s">
        <v>1794</v>
      </c>
      <c r="S20" s="49" t="s">
        <v>2446</v>
      </c>
    </row>
    <row r="21" spans="1:19" x14ac:dyDescent="0.15">
      <c r="A21" s="54" t="s">
        <v>1756</v>
      </c>
      <c r="B21" s="13">
        <f>COUNTIF(总表!$A:$A,$A21)</f>
        <v>45</v>
      </c>
      <c r="C21">
        <f ca="1">COUNTIFS(总表!$A:$A,$A21,总表!$I:$I,C$1)</f>
        <v>0</v>
      </c>
      <c r="D21">
        <f ca="1">COUNTIFS(总表!$A:$A,$A21,总表!$I:$I,D$1)</f>
        <v>0</v>
      </c>
      <c r="E21">
        <f ca="1">COUNTIFS(总表!$A:$A,$A21,总表!$I:$I,E$1)</f>
        <v>0</v>
      </c>
      <c r="F21">
        <f ca="1">COUNTIFS(总表!$A:$A,$A21,总表!$I:$I,F$1)</f>
        <v>0</v>
      </c>
      <c r="G21">
        <f ca="1">COUNTIFS(总表!$A:$A,$A21,总表!$I:$I,G$1)</f>
        <v>0</v>
      </c>
      <c r="H21">
        <f ca="1">COUNTIFS(总表!$A:$A,$A21,总表!$I:$I,H$1)</f>
        <v>0</v>
      </c>
      <c r="I21">
        <f ca="1">COUNTIFS(总表!$A:$A,$A21,总表!$I:$I,I$1)</f>
        <v>0</v>
      </c>
      <c r="J21" s="56">
        <f t="shared" ca="1" si="0"/>
        <v>0</v>
      </c>
      <c r="K21" s="56">
        <f ca="1">COUNTIFS(总表!$A:$A,$A21,总表!$I:$I,"&lt;"&amp;C$1,总表!$I:$I,"&gt;="&amp;(C$1-7))</f>
        <v>6</v>
      </c>
      <c r="L21">
        <f ca="1">COUNTIFS(总表!$A:$A,$A21,总表!$F:$F,L$1,总表!$E:$E,"&gt;"&amp;$C$1)</f>
        <v>0</v>
      </c>
      <c r="M21">
        <f ca="1">COUNTIFS(总表!$A:$A,$A21,总表!$F:$F,M$1,总表!$E:$E,"&gt;"&amp;$C$1)</f>
        <v>0</v>
      </c>
      <c r="N21">
        <f ca="1">COUNTIFS(总表!$A:$A,$A21,总表!$F:$F,N$1,总表!$E:$E,"&gt;"&amp;$C$1)</f>
        <v>0</v>
      </c>
      <c r="O21">
        <f ca="1">COUNTIFS(总表!$A:$A,$A21,总表!$F:$F,O$1,总表!$E:$E,"&gt;"&amp;$C$1)</f>
        <v>0</v>
      </c>
      <c r="P21">
        <f ca="1">COUNTIFS(总表!$A:$A,$A21,总表!$F:$F,P$1,总表!$E:$E,"&gt;"&amp;$C$1)</f>
        <v>0</v>
      </c>
      <c r="Q21">
        <f t="shared" ca="1" si="1"/>
        <v>0</v>
      </c>
      <c r="R21" s="49" t="s">
        <v>1450</v>
      </c>
      <c r="S21" s="49" t="s">
        <v>2446</v>
      </c>
    </row>
    <row r="22" spans="1:19" x14ac:dyDescent="0.15">
      <c r="A22" s="13" t="s">
        <v>58</v>
      </c>
      <c r="B22" s="13">
        <f>COUNTIF(总表!$A:$A,$A22)</f>
        <v>15</v>
      </c>
      <c r="C22">
        <f ca="1">COUNTIFS(总表!$A:$A,$A22,总表!$I:$I,C$1)</f>
        <v>2</v>
      </c>
      <c r="D22">
        <f ca="1">COUNTIFS(总表!$A:$A,$A22,总表!$I:$I,D$1)</f>
        <v>0</v>
      </c>
      <c r="E22">
        <f ca="1">COUNTIFS(总表!$A:$A,$A22,总表!$I:$I,E$1)</f>
        <v>0</v>
      </c>
      <c r="F22">
        <f ca="1">COUNTIFS(总表!$A:$A,$A22,总表!$I:$I,F$1)</f>
        <v>0</v>
      </c>
      <c r="G22">
        <f ca="1">COUNTIFS(总表!$A:$A,$A22,总表!$I:$I,G$1)</f>
        <v>0</v>
      </c>
      <c r="H22">
        <f ca="1">COUNTIFS(总表!$A:$A,$A22,总表!$I:$I,H$1)</f>
        <v>0</v>
      </c>
      <c r="I22">
        <f ca="1">COUNTIFS(总表!$A:$A,$A22,总表!$I:$I,I$1)</f>
        <v>0</v>
      </c>
      <c r="J22" s="56">
        <f t="shared" ca="1" si="0"/>
        <v>2</v>
      </c>
      <c r="K22" s="56">
        <f ca="1">COUNTIFS(总表!$A:$A,$A22,总表!$I:$I,"&lt;"&amp;C$1,总表!$I:$I,"&gt;="&amp;(C$1-7))</f>
        <v>0</v>
      </c>
      <c r="L22">
        <f ca="1">COUNTIFS(总表!$A:$A,$A22,总表!$F:$F,L$1,总表!$E:$E,"&gt;"&amp;$C$1)</f>
        <v>1</v>
      </c>
      <c r="M22">
        <f ca="1">COUNTIFS(总表!$A:$A,$A22,总表!$F:$F,M$1,总表!$E:$E,"&gt;"&amp;$C$1)</f>
        <v>0</v>
      </c>
      <c r="N22">
        <f ca="1">COUNTIFS(总表!$A:$A,$A22,总表!$F:$F,N$1,总表!$E:$E,"&gt;"&amp;$C$1)</f>
        <v>0</v>
      </c>
      <c r="O22">
        <f ca="1">COUNTIFS(总表!$A:$A,$A22,总表!$F:$F,O$1,总表!$E:$E,"&gt;"&amp;$C$1)</f>
        <v>0</v>
      </c>
      <c r="P22">
        <f ca="1">COUNTIFS(总表!$A:$A,$A22,总表!$F:$F,P$1,总表!$E:$E,"&gt;"&amp;$C$1)</f>
        <v>1</v>
      </c>
      <c r="Q22">
        <f t="shared" ca="1" si="1"/>
        <v>2</v>
      </c>
      <c r="R22" s="49" t="s">
        <v>1451</v>
      </c>
      <c r="S22" s="49" t="s">
        <v>2447</v>
      </c>
    </row>
    <row r="23" spans="1:19" x14ac:dyDescent="0.15">
      <c r="A23" s="54" t="s">
        <v>1759</v>
      </c>
      <c r="B23" s="13">
        <f>COUNTIF(总表!$A:$A,$A23)</f>
        <v>52</v>
      </c>
      <c r="C23">
        <f ca="1">COUNTIFS(总表!$A:$A,$A23,总表!$I:$I,C$1)</f>
        <v>3</v>
      </c>
      <c r="D23">
        <f ca="1">COUNTIFS(总表!$A:$A,$A23,总表!$I:$I,D$1)</f>
        <v>0</v>
      </c>
      <c r="E23">
        <f ca="1">COUNTIFS(总表!$A:$A,$A23,总表!$I:$I,E$1)</f>
        <v>1</v>
      </c>
      <c r="F23">
        <f ca="1">COUNTIFS(总表!$A:$A,$A23,总表!$I:$I,F$1)</f>
        <v>0</v>
      </c>
      <c r="G23">
        <f ca="1">COUNTIFS(总表!$A:$A,$A23,总表!$I:$I,G$1)</f>
        <v>0</v>
      </c>
      <c r="H23">
        <f ca="1">COUNTIFS(总表!$A:$A,$A23,总表!$I:$I,H$1)</f>
        <v>0</v>
      </c>
      <c r="I23">
        <f ca="1">COUNTIFS(总表!$A:$A,$A23,总表!$I:$I,I$1)</f>
        <v>0</v>
      </c>
      <c r="J23" s="56">
        <f t="shared" ca="1" si="0"/>
        <v>4</v>
      </c>
      <c r="K23" s="56">
        <f ca="1">COUNTIFS(总表!$A:$A,$A23,总表!$I:$I,"&lt;"&amp;C$1,总表!$I:$I,"&gt;="&amp;(C$1-7))</f>
        <v>3</v>
      </c>
      <c r="L23">
        <f ca="1">COUNTIFS(总表!$A:$A,$A23,总表!$F:$F,L$1,总表!$E:$E,"&gt;"&amp;$C$1)</f>
        <v>2</v>
      </c>
      <c r="M23">
        <f ca="1">COUNTIFS(总表!$A:$A,$A23,总表!$F:$F,M$1,总表!$E:$E,"&gt;"&amp;$C$1)</f>
        <v>0</v>
      </c>
      <c r="N23">
        <f ca="1">COUNTIFS(总表!$A:$A,$A23,总表!$F:$F,N$1,总表!$E:$E,"&gt;"&amp;$C$1)</f>
        <v>0</v>
      </c>
      <c r="O23">
        <f ca="1">COUNTIFS(总表!$A:$A,$A23,总表!$F:$F,O$1,总表!$E:$E,"&gt;"&amp;$C$1)</f>
        <v>0</v>
      </c>
      <c r="P23">
        <f ca="1">COUNTIFS(总表!$A:$A,$A23,总表!$F:$F,P$1,总表!$E:$E,"&gt;"&amp;$C$1)</f>
        <v>1</v>
      </c>
      <c r="Q23">
        <f t="shared" ca="1" si="1"/>
        <v>3</v>
      </c>
      <c r="R23" s="49" t="s">
        <v>1450</v>
      </c>
      <c r="S23" s="49" t="s">
        <v>2446</v>
      </c>
    </row>
    <row r="24" spans="1:19" x14ac:dyDescent="0.15">
      <c r="A24" s="54" t="s">
        <v>1758</v>
      </c>
      <c r="B24" s="13">
        <f>COUNTIF(总表!$A:$A,$A24)</f>
        <v>64</v>
      </c>
      <c r="C24">
        <f ca="1">COUNTIFS(总表!$A:$A,$A24,总表!$I:$I,C$1)</f>
        <v>1</v>
      </c>
      <c r="D24">
        <f ca="1">COUNTIFS(总表!$A:$A,$A24,总表!$I:$I,D$1)</f>
        <v>0</v>
      </c>
      <c r="E24">
        <f ca="1">COUNTIFS(总表!$A:$A,$A24,总表!$I:$I,E$1)</f>
        <v>1</v>
      </c>
      <c r="F24">
        <f ca="1">COUNTIFS(总表!$A:$A,$A24,总表!$I:$I,F$1)</f>
        <v>0</v>
      </c>
      <c r="G24">
        <f ca="1">COUNTIFS(总表!$A:$A,$A24,总表!$I:$I,G$1)</f>
        <v>0</v>
      </c>
      <c r="H24">
        <f ca="1">COUNTIFS(总表!$A:$A,$A24,总表!$I:$I,H$1)</f>
        <v>0</v>
      </c>
      <c r="I24">
        <f ca="1">COUNTIFS(总表!$A:$A,$A24,总表!$I:$I,I$1)</f>
        <v>0</v>
      </c>
      <c r="J24" s="56">
        <f t="shared" ca="1" si="0"/>
        <v>2</v>
      </c>
      <c r="K24" s="56">
        <f ca="1">COUNTIFS(总表!$A:$A,$A24,总表!$I:$I,"&lt;"&amp;C$1,总表!$I:$I,"&gt;="&amp;(C$1-7))</f>
        <v>5</v>
      </c>
      <c r="L24">
        <f ca="1">COUNTIFS(总表!$A:$A,$A24,总表!$F:$F,L$1,总表!$E:$E,"&gt;"&amp;$C$1)</f>
        <v>1</v>
      </c>
      <c r="M24">
        <f ca="1">COUNTIFS(总表!$A:$A,$A24,总表!$F:$F,M$1,总表!$E:$E,"&gt;"&amp;$C$1)</f>
        <v>0</v>
      </c>
      <c r="N24">
        <f ca="1">COUNTIFS(总表!$A:$A,$A24,总表!$F:$F,N$1,总表!$E:$E,"&gt;"&amp;$C$1)</f>
        <v>0</v>
      </c>
      <c r="O24">
        <f ca="1">COUNTIFS(总表!$A:$A,$A24,总表!$F:$F,O$1,总表!$E:$E,"&gt;"&amp;$C$1)</f>
        <v>0</v>
      </c>
      <c r="P24">
        <f ca="1">COUNTIFS(总表!$A:$A,$A24,总表!$F:$F,P$1,总表!$E:$E,"&gt;"&amp;$C$1)</f>
        <v>1</v>
      </c>
      <c r="Q24">
        <f t="shared" ca="1" si="1"/>
        <v>2</v>
      </c>
      <c r="R24" s="49" t="s">
        <v>1450</v>
      </c>
      <c r="S24" s="49" t="s">
        <v>2446</v>
      </c>
    </row>
    <row r="25" spans="1:19" x14ac:dyDescent="0.15">
      <c r="A25" s="55" t="s">
        <v>1210</v>
      </c>
      <c r="B25" s="13">
        <f>COUNTIF(总表!$A:$A,$A25)</f>
        <v>0</v>
      </c>
      <c r="C25" s="56">
        <f t="shared" ref="C25:Q25" ca="1" si="2">SUM(C2:C24)</f>
        <v>9</v>
      </c>
      <c r="D25" s="56">
        <f t="shared" ca="1" si="2"/>
        <v>2</v>
      </c>
      <c r="E25" s="56">
        <f t="shared" ca="1" si="2"/>
        <v>4</v>
      </c>
      <c r="F25" s="56">
        <f t="shared" ca="1" si="2"/>
        <v>0</v>
      </c>
      <c r="G25" s="56">
        <f t="shared" ca="1" si="2"/>
        <v>0</v>
      </c>
      <c r="H25" s="56">
        <f t="shared" ca="1" si="2"/>
        <v>0</v>
      </c>
      <c r="I25" s="56">
        <f t="shared" ca="1" si="2"/>
        <v>0</v>
      </c>
      <c r="J25" s="56">
        <f t="shared" ca="1" si="2"/>
        <v>15</v>
      </c>
      <c r="K25" s="56">
        <f t="shared" ca="1" si="2"/>
        <v>48</v>
      </c>
      <c r="L25" s="56">
        <f t="shared" ca="1" si="2"/>
        <v>7</v>
      </c>
      <c r="M25" s="56">
        <f t="shared" ca="1" si="2"/>
        <v>0</v>
      </c>
      <c r="N25" s="56">
        <f t="shared" ca="1" si="2"/>
        <v>0</v>
      </c>
      <c r="O25" s="56">
        <f t="shared" ca="1" si="2"/>
        <v>3</v>
      </c>
      <c r="P25" s="56">
        <f t="shared" ca="1" si="2"/>
        <v>3</v>
      </c>
      <c r="Q25" s="56">
        <f t="shared" ca="1" si="2"/>
        <v>13</v>
      </c>
    </row>
    <row r="27" spans="1:19" ht="18" customHeight="1" x14ac:dyDescent="0.15">
      <c r="A27" s="27" t="str">
        <f>A1</f>
        <v>范围</v>
      </c>
      <c r="B27" s="27" t="str">
        <f t="shared" ref="B27:R27" si="3">B1</f>
        <v>数量</v>
      </c>
      <c r="C27" s="29">
        <f t="shared" ca="1" si="3"/>
        <v>43063</v>
      </c>
      <c r="D27" s="29">
        <f t="shared" ca="1" si="3"/>
        <v>43064</v>
      </c>
      <c r="E27" s="29">
        <f t="shared" ca="1" si="3"/>
        <v>43065</v>
      </c>
      <c r="F27" s="29">
        <f t="shared" ca="1" si="3"/>
        <v>43066</v>
      </c>
      <c r="G27" s="29">
        <f t="shared" ca="1" si="3"/>
        <v>43067</v>
      </c>
      <c r="H27" s="29">
        <f t="shared" ca="1" si="3"/>
        <v>43068</v>
      </c>
      <c r="I27" s="29">
        <f t="shared" ca="1" si="3"/>
        <v>43069</v>
      </c>
      <c r="J27" s="27" t="str">
        <f t="shared" si="3"/>
        <v>一周汇总</v>
      </c>
      <c r="K27" s="27" t="str">
        <f t="shared" si="3"/>
        <v>上周汇总</v>
      </c>
      <c r="L27" s="27" t="str">
        <f t="shared" si="3"/>
        <v>噪声污染</v>
      </c>
      <c r="M27" s="27" t="str">
        <f t="shared" si="3"/>
        <v>油烟污染</v>
      </c>
      <c r="N27" s="27" t="str">
        <f t="shared" si="3"/>
        <v>垃圾污染</v>
      </c>
      <c r="O27" s="27" t="str">
        <f t="shared" si="3"/>
        <v>扬尘污染</v>
      </c>
      <c r="P27" s="27" t="str">
        <f t="shared" si="3"/>
        <v>企业排污</v>
      </c>
      <c r="Q27" s="27" t="str">
        <f t="shared" si="3"/>
        <v>汇总</v>
      </c>
      <c r="R27" s="27" t="str">
        <f t="shared" si="3"/>
        <v>圈层分类</v>
      </c>
      <c r="S27" s="27" t="s">
        <v>2445</v>
      </c>
    </row>
    <row r="28" spans="1:19" x14ac:dyDescent="0.15">
      <c r="A28" s="54" t="s">
        <v>1794</v>
      </c>
      <c r="B28" s="13">
        <f t="shared" ref="B28:Q30" si="4">SUMIF($R$2:$R$24,$A28,B$2:B$24)</f>
        <v>299</v>
      </c>
      <c r="C28" s="13">
        <f t="shared" ca="1" si="4"/>
        <v>3</v>
      </c>
      <c r="D28" s="13">
        <f t="shared" ca="1" si="4"/>
        <v>2</v>
      </c>
      <c r="E28" s="13">
        <f t="shared" ca="1" si="4"/>
        <v>2</v>
      </c>
      <c r="F28" s="13">
        <f t="shared" ca="1" si="4"/>
        <v>0</v>
      </c>
      <c r="G28" s="13">
        <f t="shared" ca="1" si="4"/>
        <v>0</v>
      </c>
      <c r="H28" s="13">
        <f t="shared" ca="1" si="4"/>
        <v>0</v>
      </c>
      <c r="I28" s="13">
        <f t="shared" ca="1" si="4"/>
        <v>0</v>
      </c>
      <c r="J28" s="13">
        <f t="shared" ca="1" si="4"/>
        <v>7</v>
      </c>
      <c r="K28" s="13">
        <f t="shared" ca="1" si="4"/>
        <v>25</v>
      </c>
      <c r="L28" s="13">
        <f t="shared" ca="1" si="4"/>
        <v>3</v>
      </c>
      <c r="M28" s="13">
        <f t="shared" ca="1" si="4"/>
        <v>0</v>
      </c>
      <c r="N28" s="13">
        <f t="shared" ca="1" si="4"/>
        <v>0</v>
      </c>
      <c r="O28" s="13">
        <f t="shared" ca="1" si="4"/>
        <v>3</v>
      </c>
      <c r="P28" s="13">
        <f t="shared" ca="1" si="4"/>
        <v>0</v>
      </c>
      <c r="Q28" s="13">
        <f t="shared" ca="1" si="4"/>
        <v>6</v>
      </c>
      <c r="R28" s="13">
        <f>COUNTIF(R$2:R$24,$A28)</f>
        <v>6</v>
      </c>
      <c r="S28" s="13"/>
    </row>
    <row r="29" spans="1:19" x14ac:dyDescent="0.15">
      <c r="A29" s="54" t="s">
        <v>1450</v>
      </c>
      <c r="B29" s="13">
        <f t="shared" si="4"/>
        <v>228</v>
      </c>
      <c r="C29" s="13">
        <f t="shared" ca="1" si="4"/>
        <v>4</v>
      </c>
      <c r="D29" s="13">
        <f t="shared" ca="1" si="4"/>
        <v>0</v>
      </c>
      <c r="E29" s="13">
        <f t="shared" ca="1" si="4"/>
        <v>2</v>
      </c>
      <c r="F29" s="13">
        <f t="shared" ca="1" si="4"/>
        <v>0</v>
      </c>
      <c r="G29" s="13">
        <f t="shared" ca="1" si="4"/>
        <v>0</v>
      </c>
      <c r="H29" s="13">
        <f t="shared" ca="1" si="4"/>
        <v>0</v>
      </c>
      <c r="I29" s="13">
        <f t="shared" ca="1" si="4"/>
        <v>0</v>
      </c>
      <c r="J29" s="13">
        <f t="shared" ca="1" si="4"/>
        <v>6</v>
      </c>
      <c r="K29" s="13">
        <f t="shared" ca="1" si="4"/>
        <v>19</v>
      </c>
      <c r="L29" s="13">
        <f t="shared" ca="1" si="4"/>
        <v>3</v>
      </c>
      <c r="M29" s="13">
        <f t="shared" ca="1" si="4"/>
        <v>0</v>
      </c>
      <c r="N29" s="13">
        <f t="shared" ca="1" si="4"/>
        <v>0</v>
      </c>
      <c r="O29" s="13">
        <f t="shared" ca="1" si="4"/>
        <v>0</v>
      </c>
      <c r="P29" s="13">
        <f t="shared" ca="1" si="4"/>
        <v>2</v>
      </c>
      <c r="Q29" s="13">
        <f t="shared" ca="1" si="4"/>
        <v>5</v>
      </c>
      <c r="R29" s="13">
        <f t="shared" ref="R29:R30" si="5">COUNTIF(R$2:R$24,$A29)</f>
        <v>6</v>
      </c>
      <c r="S29" s="13"/>
    </row>
    <row r="30" spans="1:19" x14ac:dyDescent="0.15">
      <c r="A30" s="66" t="s">
        <v>1451</v>
      </c>
      <c r="B30" s="67">
        <f t="shared" si="4"/>
        <v>98</v>
      </c>
      <c r="C30" s="67">
        <f t="shared" ca="1" si="4"/>
        <v>2</v>
      </c>
      <c r="D30" s="67">
        <f t="shared" ca="1" si="4"/>
        <v>0</v>
      </c>
      <c r="E30" s="67">
        <f t="shared" ca="1" si="4"/>
        <v>0</v>
      </c>
      <c r="F30" s="67">
        <f t="shared" ca="1" si="4"/>
        <v>0</v>
      </c>
      <c r="G30" s="67">
        <f t="shared" ca="1" si="4"/>
        <v>0</v>
      </c>
      <c r="H30" s="67">
        <f t="shared" ca="1" si="4"/>
        <v>0</v>
      </c>
      <c r="I30" s="67">
        <f t="shared" ca="1" si="4"/>
        <v>0</v>
      </c>
      <c r="J30" s="67">
        <f t="shared" ca="1" si="4"/>
        <v>2</v>
      </c>
      <c r="K30" s="67">
        <f t="shared" ca="1" si="4"/>
        <v>4</v>
      </c>
      <c r="L30" s="67">
        <f t="shared" ca="1" si="4"/>
        <v>1</v>
      </c>
      <c r="M30" s="67">
        <f t="shared" ca="1" si="4"/>
        <v>0</v>
      </c>
      <c r="N30" s="67">
        <f t="shared" ca="1" si="4"/>
        <v>0</v>
      </c>
      <c r="O30" s="67">
        <f t="shared" ca="1" si="4"/>
        <v>0</v>
      </c>
      <c r="P30" s="67">
        <f t="shared" ca="1" si="4"/>
        <v>1</v>
      </c>
      <c r="Q30" s="67">
        <f t="shared" ca="1" si="4"/>
        <v>2</v>
      </c>
      <c r="R30" s="67">
        <f t="shared" si="5"/>
        <v>10</v>
      </c>
      <c r="S30" s="67"/>
    </row>
    <row r="31" spans="1:19" x14ac:dyDescent="0.15">
      <c r="A31" s="49" t="s">
        <v>2446</v>
      </c>
      <c r="B31" s="13">
        <f t="shared" ref="B31:Q32" si="6">SUMIF($S$2:$S$24,$A31,B$2:B$24)</f>
        <v>542</v>
      </c>
      <c r="C31" s="13">
        <f t="shared" ca="1" si="6"/>
        <v>7</v>
      </c>
      <c r="D31" s="13">
        <f t="shared" ca="1" si="6"/>
        <v>2</v>
      </c>
      <c r="E31" s="13">
        <f t="shared" ca="1" si="6"/>
        <v>4</v>
      </c>
      <c r="F31" s="13">
        <f t="shared" ca="1" si="6"/>
        <v>0</v>
      </c>
      <c r="G31" s="13">
        <f t="shared" ca="1" si="6"/>
        <v>0</v>
      </c>
      <c r="H31" s="13">
        <f t="shared" ca="1" si="6"/>
        <v>0</v>
      </c>
      <c r="I31" s="13">
        <f t="shared" ca="1" si="6"/>
        <v>0</v>
      </c>
      <c r="J31" s="13">
        <f t="shared" ca="1" si="6"/>
        <v>13</v>
      </c>
      <c r="K31" s="13">
        <f t="shared" ca="1" si="6"/>
        <v>45</v>
      </c>
      <c r="L31" s="13">
        <f t="shared" ca="1" si="6"/>
        <v>6</v>
      </c>
      <c r="M31" s="13">
        <f t="shared" ca="1" si="6"/>
        <v>0</v>
      </c>
      <c r="N31" s="13">
        <f t="shared" ca="1" si="6"/>
        <v>0</v>
      </c>
      <c r="O31" s="13">
        <f t="shared" ca="1" si="6"/>
        <v>3</v>
      </c>
      <c r="P31" s="13">
        <f t="shared" ca="1" si="6"/>
        <v>2</v>
      </c>
      <c r="Q31" s="9">
        <f t="shared" ca="1" si="6"/>
        <v>11</v>
      </c>
      <c r="R31" s="13"/>
      <c r="S31" s="13">
        <f>COUNTIF(S$2:S$24,$A31)</f>
        <v>13</v>
      </c>
    </row>
    <row r="32" spans="1:19" x14ac:dyDescent="0.15">
      <c r="A32" s="49" t="s">
        <v>2447</v>
      </c>
      <c r="B32" s="13">
        <f t="shared" si="6"/>
        <v>83</v>
      </c>
      <c r="C32" s="13">
        <f t="shared" ca="1" si="6"/>
        <v>2</v>
      </c>
      <c r="D32" s="13">
        <f t="shared" ca="1" si="6"/>
        <v>0</v>
      </c>
      <c r="E32" s="13">
        <f t="shared" ca="1" si="6"/>
        <v>0</v>
      </c>
      <c r="F32" s="13">
        <f t="shared" ca="1" si="6"/>
        <v>0</v>
      </c>
      <c r="G32" s="13">
        <f t="shared" ca="1" si="6"/>
        <v>0</v>
      </c>
      <c r="H32" s="13">
        <f t="shared" ca="1" si="6"/>
        <v>0</v>
      </c>
      <c r="I32" s="13">
        <f t="shared" ca="1" si="6"/>
        <v>0</v>
      </c>
      <c r="J32" s="13">
        <f t="shared" ca="1" si="6"/>
        <v>2</v>
      </c>
      <c r="K32" s="13">
        <f t="shared" ca="1" si="6"/>
        <v>3</v>
      </c>
      <c r="L32" s="13">
        <f t="shared" ca="1" si="6"/>
        <v>1</v>
      </c>
      <c r="M32" s="13">
        <f t="shared" ca="1" si="6"/>
        <v>0</v>
      </c>
      <c r="N32" s="13">
        <f t="shared" ca="1" si="6"/>
        <v>0</v>
      </c>
      <c r="O32" s="13">
        <f t="shared" ca="1" si="6"/>
        <v>0</v>
      </c>
      <c r="P32" s="13">
        <f t="shared" ca="1" si="6"/>
        <v>1</v>
      </c>
      <c r="Q32" s="9">
        <f t="shared" ca="1" si="6"/>
        <v>2</v>
      </c>
      <c r="R32" s="13"/>
      <c r="S32" s="13">
        <f>COUNTIF(S$2:S$24,$A32)</f>
        <v>9</v>
      </c>
    </row>
  </sheetData>
  <sortState ref="A2:S25">
    <sortCondition ref="P19"/>
  </sortState>
  <phoneticPr fontId="4" type="noConversion"/>
  <dataValidations count="1">
    <dataValidation type="list" allowBlank="1" showInputMessage="1" showErrorMessage="1" sqref="O1:P1">
      <formula1>"噪声污染,水体污染,垃圾污染,油烟污染,焚烧污染,企业排污,扬尘污染,养殖污染,其他污染,其他问题"</formula1>
    </dataValidation>
  </dataValidations>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3"/>
  <sheetViews>
    <sheetView workbookViewId="0">
      <selection activeCell="K2" sqref="K2:K14"/>
    </sheetView>
  </sheetViews>
  <sheetFormatPr defaultRowHeight="13.5" x14ac:dyDescent="0.15"/>
  <cols>
    <col min="1" max="1" width="12" style="21" customWidth="1"/>
    <col min="2" max="2" width="5.25" bestFit="1" customWidth="1"/>
    <col min="3" max="9" width="11.625" bestFit="1" customWidth="1"/>
  </cols>
  <sheetData>
    <row r="1" spans="1:17" x14ac:dyDescent="0.15">
      <c r="A1" s="4" t="s">
        <v>264</v>
      </c>
      <c r="B1" s="56" t="s">
        <v>1792</v>
      </c>
      <c r="C1" s="29">
        <f ca="1">区域分布情况!C1</f>
        <v>43063</v>
      </c>
      <c r="D1" s="29">
        <f ca="1">区域分布情况!D1</f>
        <v>43064</v>
      </c>
      <c r="E1" s="29">
        <f ca="1">区域分布情况!E1</f>
        <v>43065</v>
      </c>
      <c r="F1" s="29">
        <f ca="1">区域分布情况!F1</f>
        <v>43066</v>
      </c>
      <c r="G1" s="29">
        <f ca="1">区域分布情况!G1</f>
        <v>43067</v>
      </c>
      <c r="H1" s="29">
        <f ca="1">区域分布情况!H1</f>
        <v>43068</v>
      </c>
      <c r="I1" s="29">
        <f ca="1">区域分布情况!I1</f>
        <v>43069</v>
      </c>
      <c r="J1" s="56" t="s">
        <v>1209</v>
      </c>
      <c r="K1" s="56" t="s">
        <v>2837</v>
      </c>
      <c r="L1" s="56" t="s">
        <v>1786</v>
      </c>
      <c r="M1" s="56" t="s">
        <v>1787</v>
      </c>
      <c r="N1" s="56" t="s">
        <v>1788</v>
      </c>
      <c r="O1" s="56" t="s">
        <v>1789</v>
      </c>
      <c r="P1" s="56" t="s">
        <v>1790</v>
      </c>
      <c r="Q1" s="56" t="s">
        <v>1791</v>
      </c>
    </row>
    <row r="2" spans="1:17" x14ac:dyDescent="0.15">
      <c r="A2" s="18" t="s">
        <v>552</v>
      </c>
      <c r="B2">
        <f>COUNTIF(总表!$F:$F,$A2)</f>
        <v>294</v>
      </c>
      <c r="C2">
        <f ca="1">COUNTIFS(总表!$F:$F,$A2,总表!$I:$I,C$1)</f>
        <v>5</v>
      </c>
      <c r="D2">
        <f ca="1">COUNTIFS(总表!$F:$F,$A2,总表!$I:$I,D$1)</f>
        <v>2</v>
      </c>
      <c r="E2">
        <f ca="1">COUNTIFS(总表!$F:$F,$A2,总表!$I:$I,E$1)</f>
        <v>0</v>
      </c>
      <c r="F2">
        <f ca="1">COUNTIFS(总表!$F:$F,$A2,总表!$I:$I,F$1)</f>
        <v>0</v>
      </c>
      <c r="G2">
        <f ca="1">COUNTIFS(总表!$F:$F,$A2,总表!$I:$I,G$1)</f>
        <v>0</v>
      </c>
      <c r="H2">
        <f ca="1">COUNTIFS(总表!$F:$F,$A2,总表!$I:$I,H$1)</f>
        <v>0</v>
      </c>
      <c r="I2">
        <f ca="1">COUNTIFS(总表!$F:$F,$A2,总表!$I:$I,I$1)</f>
        <v>0</v>
      </c>
      <c r="J2" s="56">
        <f t="shared" ref="J2:J14" ca="1" si="0">SUM(C2:I2)</f>
        <v>7</v>
      </c>
      <c r="K2" s="56">
        <f ca="1">COUNTIFS(总表!$F:$F,$A2,总表!$I:$I,"&lt;"&amp;C$1,总表!$I:$I,"&gt;="&amp;(C$1-7))</f>
        <v>25</v>
      </c>
      <c r="L2">
        <f ca="1">COUNTIFS(总表!$F:$F,$A2,总表!$A:$A,L$1,总表!$E:$E,"&gt;"&amp;$C$1)</f>
        <v>1</v>
      </c>
      <c r="M2">
        <f ca="1">COUNTIFS(总表!$F:$F,$A2,总表!$A:$A,M$1,总表!$E:$E,"&gt;"&amp;$C$1)</f>
        <v>2</v>
      </c>
      <c r="N2">
        <f ca="1">COUNTIFS(总表!$F:$F,$A2,总表!$A:$A,N$1,总表!$E:$E,"&gt;"&amp;$C$1)</f>
        <v>1</v>
      </c>
      <c r="O2">
        <f ca="1">COUNTIFS(总表!$F:$F,$A2,总表!$A:$A,O$1,总表!$E:$E,"&gt;"&amp;$C$1)</f>
        <v>2</v>
      </c>
      <c r="P2">
        <f ca="1">COUNTIFS(总表!$F:$F,$A2,总表!$A:$A,P$1,总表!$E:$E,"&gt;"&amp;$C$1)</f>
        <v>0</v>
      </c>
      <c r="Q2">
        <f ca="1">COUNTIFS(总表!$F:$F,$A2,总表!$A:$A,Q$1,总表!$E:$E,"&gt;"&amp;$C$1)</f>
        <v>0</v>
      </c>
    </row>
    <row r="3" spans="1:17" x14ac:dyDescent="0.15">
      <c r="A3" s="18" t="s">
        <v>570</v>
      </c>
      <c r="B3">
        <f>COUNTIF(总表!$F:$F,$A3)</f>
        <v>69</v>
      </c>
      <c r="C3">
        <f ca="1">COUNTIFS(总表!$F:$F,$A3,总表!$I:$I,C$1)</f>
        <v>0</v>
      </c>
      <c r="D3">
        <f ca="1">COUNTIFS(总表!$F:$F,$A3,总表!$I:$I,D$1)</f>
        <v>0</v>
      </c>
      <c r="E3">
        <f ca="1">COUNTIFS(总表!$F:$F,$A3,总表!$I:$I,E$1)</f>
        <v>0</v>
      </c>
      <c r="F3">
        <f ca="1">COUNTIFS(总表!$F:$F,$A3,总表!$I:$I,F$1)</f>
        <v>0</v>
      </c>
      <c r="G3">
        <f ca="1">COUNTIFS(总表!$F:$F,$A3,总表!$I:$I,G$1)</f>
        <v>0</v>
      </c>
      <c r="H3">
        <f ca="1">COUNTIFS(总表!$F:$F,$A3,总表!$I:$I,H$1)</f>
        <v>0</v>
      </c>
      <c r="I3">
        <f ca="1">COUNTIFS(总表!$F:$F,$A3,总表!$I:$I,I$1)</f>
        <v>0</v>
      </c>
      <c r="J3" s="56">
        <f t="shared" ca="1" si="0"/>
        <v>0</v>
      </c>
      <c r="K3" s="56">
        <f ca="1">COUNTIFS(总表!$F:$F,$A3,总表!$I:$I,"&lt;"&amp;C$1,总表!$I:$I,"&gt;="&amp;(C$1-7))</f>
        <v>7</v>
      </c>
      <c r="L3">
        <f ca="1">COUNTIFS(总表!$F:$F,$A3,总表!$A:$A,L$1,总表!$E:$E,"&gt;"&amp;$C$1)</f>
        <v>0</v>
      </c>
      <c r="M3">
        <f ca="1">COUNTIFS(总表!$F:$F,$A3,总表!$A:$A,M$1,总表!$E:$E,"&gt;"&amp;$C$1)</f>
        <v>0</v>
      </c>
      <c r="N3">
        <f ca="1">COUNTIFS(总表!$F:$F,$A3,总表!$A:$A,N$1,总表!$E:$E,"&gt;"&amp;$C$1)</f>
        <v>0</v>
      </c>
      <c r="O3">
        <f ca="1">COUNTIFS(总表!$F:$F,$A3,总表!$A:$A,O$1,总表!$E:$E,"&gt;"&amp;$C$1)</f>
        <v>0</v>
      </c>
      <c r="P3">
        <f ca="1">COUNTIFS(总表!$F:$F,$A3,总表!$A:$A,P$1,总表!$E:$E,"&gt;"&amp;$C$1)</f>
        <v>0</v>
      </c>
      <c r="Q3">
        <f ca="1">COUNTIFS(总表!$F:$F,$A3,总表!$A:$A,Q$1,总表!$E:$E,"&gt;"&amp;$C$1)</f>
        <v>0</v>
      </c>
    </row>
    <row r="4" spans="1:17" x14ac:dyDescent="0.15">
      <c r="A4" s="19" t="s">
        <v>616</v>
      </c>
      <c r="B4">
        <f>COUNTIF(总表!$F:$F,$A4)</f>
        <v>69</v>
      </c>
      <c r="C4">
        <f ca="1">COUNTIFS(总表!$F:$F,$A4,总表!$I:$I,C$1)</f>
        <v>2</v>
      </c>
      <c r="D4">
        <f ca="1">COUNTIFS(总表!$F:$F,$A4,总表!$I:$I,D$1)</f>
        <v>0</v>
      </c>
      <c r="E4">
        <f ca="1">COUNTIFS(总表!$F:$F,$A4,总表!$I:$I,E$1)</f>
        <v>1</v>
      </c>
      <c r="F4">
        <f ca="1">COUNTIFS(总表!$F:$F,$A4,总表!$I:$I,F$1)</f>
        <v>0</v>
      </c>
      <c r="G4">
        <f ca="1">COUNTIFS(总表!$F:$F,$A4,总表!$I:$I,G$1)</f>
        <v>0</v>
      </c>
      <c r="H4">
        <f ca="1">COUNTIFS(总表!$F:$F,$A4,总表!$I:$I,H$1)</f>
        <v>0</v>
      </c>
      <c r="I4">
        <f ca="1">COUNTIFS(总表!$F:$F,$A4,总表!$I:$I,I$1)</f>
        <v>0</v>
      </c>
      <c r="J4" s="56">
        <f t="shared" ca="1" si="0"/>
        <v>3</v>
      </c>
      <c r="K4" s="56">
        <f ca="1">COUNTIFS(总表!$F:$F,$A4,总表!$I:$I,"&lt;"&amp;C$1,总表!$I:$I,"&gt;="&amp;(C$1-7))</f>
        <v>3</v>
      </c>
      <c r="L4">
        <f ca="1">COUNTIFS(总表!$F:$F,$A4,总表!$A:$A,L$1,总表!$E:$E,"&gt;"&amp;$C$1)</f>
        <v>1</v>
      </c>
      <c r="M4">
        <f ca="1">COUNTIFS(总表!$F:$F,$A4,总表!$A:$A,M$1,总表!$E:$E,"&gt;"&amp;$C$1)</f>
        <v>1</v>
      </c>
      <c r="N4">
        <f ca="1">COUNTIFS(总表!$F:$F,$A4,总表!$A:$A,N$1,总表!$E:$E,"&gt;"&amp;$C$1)</f>
        <v>0</v>
      </c>
      <c r="O4">
        <f ca="1">COUNTIFS(总表!$F:$F,$A4,总表!$A:$A,O$1,总表!$E:$E,"&gt;"&amp;$C$1)</f>
        <v>0</v>
      </c>
      <c r="P4">
        <f ca="1">COUNTIFS(总表!$F:$F,$A4,总表!$A:$A,P$1,总表!$E:$E,"&gt;"&amp;$C$1)</f>
        <v>0</v>
      </c>
      <c r="Q4">
        <f ca="1">COUNTIFS(总表!$F:$F,$A4,总表!$A:$A,Q$1,总表!$E:$E,"&gt;"&amp;$C$1)</f>
        <v>0</v>
      </c>
    </row>
    <row r="5" spans="1:17" x14ac:dyDescent="0.15">
      <c r="A5" s="18" t="s">
        <v>583</v>
      </c>
      <c r="B5">
        <f>COUNTIF(总表!$F:$F,$A5)</f>
        <v>60</v>
      </c>
      <c r="C5">
        <f ca="1">COUNTIFS(总表!$F:$F,$A5,总表!$I:$I,C$1)</f>
        <v>0</v>
      </c>
      <c r="D5">
        <f ca="1">COUNTIFS(总表!$F:$F,$A5,总表!$I:$I,D$1)</f>
        <v>0</v>
      </c>
      <c r="E5">
        <f ca="1">COUNTIFS(总表!$F:$F,$A5,总表!$I:$I,E$1)</f>
        <v>0</v>
      </c>
      <c r="F5">
        <f ca="1">COUNTIFS(总表!$F:$F,$A5,总表!$I:$I,F$1)</f>
        <v>0</v>
      </c>
      <c r="G5">
        <f ca="1">COUNTIFS(总表!$F:$F,$A5,总表!$I:$I,G$1)</f>
        <v>0</v>
      </c>
      <c r="H5">
        <f ca="1">COUNTIFS(总表!$F:$F,$A5,总表!$I:$I,H$1)</f>
        <v>0</v>
      </c>
      <c r="I5">
        <f ca="1">COUNTIFS(总表!$F:$F,$A5,总表!$I:$I,I$1)</f>
        <v>0</v>
      </c>
      <c r="J5" s="56">
        <f t="shared" ca="1" si="0"/>
        <v>0</v>
      </c>
      <c r="K5" s="56">
        <f ca="1">COUNTIFS(总表!$F:$F,$A5,总表!$I:$I,"&lt;"&amp;C$1,总表!$I:$I,"&gt;="&amp;(C$1-7))</f>
        <v>5</v>
      </c>
      <c r="L5">
        <f ca="1">COUNTIFS(总表!$F:$F,$A5,总表!$A:$A,L$1,总表!$E:$E,"&gt;"&amp;$C$1)</f>
        <v>0</v>
      </c>
      <c r="M5">
        <f ca="1">COUNTIFS(总表!$F:$F,$A5,总表!$A:$A,M$1,总表!$E:$E,"&gt;"&amp;$C$1)</f>
        <v>0</v>
      </c>
      <c r="N5">
        <f ca="1">COUNTIFS(总表!$F:$F,$A5,总表!$A:$A,N$1,总表!$E:$E,"&gt;"&amp;$C$1)</f>
        <v>0</v>
      </c>
      <c r="O5">
        <f ca="1">COUNTIFS(总表!$F:$F,$A5,总表!$A:$A,O$1,总表!$E:$E,"&gt;"&amp;$C$1)</f>
        <v>0</v>
      </c>
      <c r="P5">
        <f ca="1">COUNTIFS(总表!$F:$F,$A5,总表!$A:$A,P$1,总表!$E:$E,"&gt;"&amp;$C$1)</f>
        <v>0</v>
      </c>
      <c r="Q5">
        <f ca="1">COUNTIFS(总表!$F:$F,$A5,总表!$A:$A,Q$1,总表!$E:$E,"&gt;"&amp;$C$1)</f>
        <v>0</v>
      </c>
    </row>
    <row r="6" spans="1:17" x14ac:dyDescent="0.15">
      <c r="A6" s="18" t="s">
        <v>613</v>
      </c>
      <c r="B6">
        <f>COUNTIF(总表!$F:$F,$A6)</f>
        <v>31</v>
      </c>
      <c r="C6">
        <f ca="1">COUNTIFS(总表!$F:$F,$A6,总表!$I:$I,C$1)</f>
        <v>2</v>
      </c>
      <c r="D6">
        <f ca="1">COUNTIFS(总表!$F:$F,$A6,总表!$I:$I,D$1)</f>
        <v>0</v>
      </c>
      <c r="E6">
        <f ca="1">COUNTIFS(总表!$F:$F,$A6,总表!$I:$I,E$1)</f>
        <v>1</v>
      </c>
      <c r="F6">
        <f ca="1">COUNTIFS(总表!$F:$F,$A6,总表!$I:$I,F$1)</f>
        <v>0</v>
      </c>
      <c r="G6">
        <f ca="1">COUNTIFS(总表!$F:$F,$A6,总表!$I:$I,G$1)</f>
        <v>0</v>
      </c>
      <c r="H6">
        <f ca="1">COUNTIFS(总表!$F:$F,$A6,总表!$I:$I,H$1)</f>
        <v>0</v>
      </c>
      <c r="I6">
        <f ca="1">COUNTIFS(总表!$F:$F,$A6,总表!$I:$I,I$1)</f>
        <v>0</v>
      </c>
      <c r="J6" s="56">
        <f t="shared" ca="1" si="0"/>
        <v>3</v>
      </c>
      <c r="K6" s="56">
        <f ca="1">COUNTIFS(总表!$F:$F,$A6,总表!$I:$I,"&lt;"&amp;C$1,总表!$I:$I,"&gt;="&amp;(C$1-7))</f>
        <v>0</v>
      </c>
      <c r="L6">
        <f ca="1">COUNTIFS(总表!$F:$F,$A6,总表!$A:$A,L$1,总表!$E:$E,"&gt;"&amp;$C$1)</f>
        <v>0</v>
      </c>
      <c r="M6">
        <f ca="1">COUNTIFS(总表!$F:$F,$A6,总表!$A:$A,M$1,总表!$E:$E,"&gt;"&amp;$C$1)</f>
        <v>0</v>
      </c>
      <c r="N6">
        <f ca="1">COUNTIFS(总表!$F:$F,$A6,总表!$A:$A,N$1,总表!$E:$E,"&gt;"&amp;$C$1)</f>
        <v>0</v>
      </c>
      <c r="O6">
        <f ca="1">COUNTIFS(总表!$F:$F,$A6,总表!$A:$A,O$1,总表!$E:$E,"&gt;"&amp;$C$1)</f>
        <v>0</v>
      </c>
      <c r="P6">
        <f ca="1">COUNTIFS(总表!$F:$F,$A6,总表!$A:$A,P$1,总表!$E:$E,"&gt;"&amp;$C$1)</f>
        <v>0</v>
      </c>
      <c r="Q6">
        <f ca="1">COUNTIFS(总表!$F:$F,$A6,总表!$A:$A,Q$1,总表!$E:$E,"&gt;"&amp;$C$1)</f>
        <v>1</v>
      </c>
    </row>
    <row r="7" spans="1:17" x14ac:dyDescent="0.15">
      <c r="A7" s="18" t="s">
        <v>615</v>
      </c>
      <c r="B7">
        <f>COUNTIF(总表!$F:$F,$A7)</f>
        <v>31</v>
      </c>
      <c r="C7">
        <f ca="1">COUNTIFS(总表!$F:$F,$A7,总表!$I:$I,C$1)</f>
        <v>0</v>
      </c>
      <c r="D7">
        <f ca="1">COUNTIFS(总表!$F:$F,$A7,总表!$I:$I,D$1)</f>
        <v>0</v>
      </c>
      <c r="E7">
        <f ca="1">COUNTIFS(总表!$F:$F,$A7,总表!$I:$I,E$1)</f>
        <v>1</v>
      </c>
      <c r="F7">
        <f ca="1">COUNTIFS(总表!$F:$F,$A7,总表!$I:$I,F$1)</f>
        <v>0</v>
      </c>
      <c r="G7">
        <f ca="1">COUNTIFS(总表!$F:$F,$A7,总表!$I:$I,G$1)</f>
        <v>0</v>
      </c>
      <c r="H7">
        <f ca="1">COUNTIFS(总表!$F:$F,$A7,总表!$I:$I,H$1)</f>
        <v>0</v>
      </c>
      <c r="I7">
        <f ca="1">COUNTIFS(总表!$F:$F,$A7,总表!$I:$I,I$1)</f>
        <v>0</v>
      </c>
      <c r="J7" s="56">
        <f t="shared" ca="1" si="0"/>
        <v>1</v>
      </c>
      <c r="K7" s="56">
        <f ca="1">COUNTIFS(总表!$F:$F,$A7,总表!$I:$I,"&lt;"&amp;C$1,总表!$I:$I,"&gt;="&amp;(C$1-7))</f>
        <v>2</v>
      </c>
      <c r="L7">
        <f ca="1">COUNTIFS(总表!$F:$F,$A7,总表!$A:$A,L$1,总表!$E:$E,"&gt;"&amp;$C$1)</f>
        <v>0</v>
      </c>
      <c r="M7">
        <f ca="1">COUNTIFS(总表!$F:$F,$A7,总表!$A:$A,M$1,总表!$E:$E,"&gt;"&amp;$C$1)</f>
        <v>0</v>
      </c>
      <c r="N7">
        <f ca="1">COUNTIFS(总表!$F:$F,$A7,总表!$A:$A,N$1,总表!$E:$E,"&gt;"&amp;$C$1)</f>
        <v>0</v>
      </c>
      <c r="O7">
        <f ca="1">COUNTIFS(总表!$F:$F,$A7,总表!$A:$A,O$1,总表!$E:$E,"&gt;"&amp;$C$1)</f>
        <v>0</v>
      </c>
      <c r="P7">
        <f ca="1">COUNTIFS(总表!$F:$F,$A7,总表!$A:$A,P$1,总表!$E:$E,"&gt;"&amp;$C$1)</f>
        <v>1</v>
      </c>
      <c r="Q7">
        <f ca="1">COUNTIFS(总表!$F:$F,$A7,总表!$A:$A,Q$1,总表!$E:$E,"&gt;"&amp;$C$1)</f>
        <v>0</v>
      </c>
    </row>
    <row r="8" spans="1:17" x14ac:dyDescent="0.15">
      <c r="A8" s="19" t="s">
        <v>818</v>
      </c>
      <c r="B8">
        <f>COUNTIF(总表!$F:$F,$A8)</f>
        <v>32</v>
      </c>
      <c r="C8">
        <f ca="1">COUNTIFS(总表!$F:$F,$A8,总表!$I:$I,C$1)</f>
        <v>0</v>
      </c>
      <c r="D8">
        <f ca="1">COUNTIFS(总表!$F:$F,$A8,总表!$I:$I,D$1)</f>
        <v>0</v>
      </c>
      <c r="E8">
        <f ca="1">COUNTIFS(总表!$F:$F,$A8,总表!$I:$I,E$1)</f>
        <v>1</v>
      </c>
      <c r="F8">
        <f ca="1">COUNTIFS(总表!$F:$F,$A8,总表!$I:$I,F$1)</f>
        <v>0</v>
      </c>
      <c r="G8">
        <f ca="1">COUNTIFS(总表!$F:$F,$A8,总表!$I:$I,G$1)</f>
        <v>0</v>
      </c>
      <c r="H8">
        <f ca="1">COUNTIFS(总表!$F:$F,$A8,总表!$I:$I,H$1)</f>
        <v>0</v>
      </c>
      <c r="I8">
        <f ca="1">COUNTIFS(总表!$F:$F,$A8,总表!$I:$I,I$1)</f>
        <v>0</v>
      </c>
      <c r="J8" s="56">
        <f t="shared" ca="1" si="0"/>
        <v>1</v>
      </c>
      <c r="K8" s="56">
        <f ca="1">COUNTIFS(总表!$F:$F,$A8,总表!$I:$I,"&lt;"&amp;C$1,总表!$I:$I,"&gt;="&amp;(C$1-7))</f>
        <v>2</v>
      </c>
      <c r="L8">
        <f ca="1">COUNTIFS(总表!$F:$F,$A8,总表!$A:$A,L$1,总表!$E:$E,"&gt;"&amp;$C$1)</f>
        <v>0</v>
      </c>
      <c r="M8">
        <f ca="1">COUNTIFS(总表!$F:$F,$A8,总表!$A:$A,M$1,总表!$E:$E,"&gt;"&amp;$C$1)</f>
        <v>1</v>
      </c>
      <c r="N8">
        <f ca="1">COUNTIFS(总表!$F:$F,$A8,总表!$A:$A,N$1,总表!$E:$E,"&gt;"&amp;$C$1)</f>
        <v>0</v>
      </c>
      <c r="O8">
        <f ca="1">COUNTIFS(总表!$F:$F,$A8,总表!$A:$A,O$1,总表!$E:$E,"&gt;"&amp;$C$1)</f>
        <v>0</v>
      </c>
      <c r="P8">
        <f ca="1">COUNTIFS(总表!$F:$F,$A8,总表!$A:$A,P$1,总表!$E:$E,"&gt;"&amp;$C$1)</f>
        <v>0</v>
      </c>
      <c r="Q8">
        <f ca="1">COUNTIFS(总表!$F:$F,$A8,总表!$A:$A,Q$1,总表!$E:$E,"&gt;"&amp;$C$1)</f>
        <v>0</v>
      </c>
    </row>
    <row r="9" spans="1:17" x14ac:dyDescent="0.15">
      <c r="A9" s="18" t="s">
        <v>600</v>
      </c>
      <c r="B9">
        <f>COUNTIF(总表!$F:$F,$A9)</f>
        <v>61</v>
      </c>
      <c r="C9">
        <f ca="1">COUNTIFS(总表!$F:$F,$A9,总表!$I:$I,C$1)</f>
        <v>0</v>
      </c>
      <c r="D9">
        <f ca="1">COUNTIFS(总表!$F:$F,$A9,总表!$I:$I,D$1)</f>
        <v>0</v>
      </c>
      <c r="E9">
        <f ca="1">COUNTIFS(总表!$F:$F,$A9,总表!$I:$I,E$1)</f>
        <v>0</v>
      </c>
      <c r="F9">
        <f ca="1">COUNTIFS(总表!$F:$F,$A9,总表!$I:$I,F$1)</f>
        <v>0</v>
      </c>
      <c r="G9">
        <f ca="1">COUNTIFS(总表!$F:$F,$A9,总表!$I:$I,G$1)</f>
        <v>0</v>
      </c>
      <c r="H9">
        <f ca="1">COUNTIFS(总表!$F:$F,$A9,总表!$I:$I,H$1)</f>
        <v>0</v>
      </c>
      <c r="I9">
        <f ca="1">COUNTIFS(总表!$F:$F,$A9,总表!$I:$I,I$1)</f>
        <v>0</v>
      </c>
      <c r="J9" s="56">
        <f t="shared" ca="1" si="0"/>
        <v>0</v>
      </c>
      <c r="K9" s="56">
        <f ca="1">COUNTIFS(总表!$F:$F,$A9,总表!$I:$I,"&lt;"&amp;C$1,总表!$I:$I,"&gt;="&amp;(C$1-7))</f>
        <v>2</v>
      </c>
      <c r="L9">
        <f ca="1">COUNTIFS(总表!$F:$F,$A9,总表!$A:$A,L$1,总表!$E:$E,"&gt;"&amp;$C$1)</f>
        <v>0</v>
      </c>
      <c r="M9">
        <f ca="1">COUNTIFS(总表!$F:$F,$A9,总表!$A:$A,M$1,总表!$E:$E,"&gt;"&amp;$C$1)</f>
        <v>0</v>
      </c>
      <c r="N9">
        <f ca="1">COUNTIFS(总表!$F:$F,$A9,总表!$A:$A,N$1,总表!$E:$E,"&gt;"&amp;$C$1)</f>
        <v>0</v>
      </c>
      <c r="O9">
        <f ca="1">COUNTIFS(总表!$F:$F,$A9,总表!$A:$A,O$1,总表!$E:$E,"&gt;"&amp;$C$1)</f>
        <v>0</v>
      </c>
      <c r="P9">
        <f ca="1">COUNTIFS(总表!$F:$F,$A9,总表!$A:$A,P$1,总表!$E:$E,"&gt;"&amp;$C$1)</f>
        <v>0</v>
      </c>
      <c r="Q9">
        <f ca="1">COUNTIFS(总表!$F:$F,$A9,总表!$A:$A,Q$1,总表!$E:$E,"&gt;"&amp;$C$1)</f>
        <v>0</v>
      </c>
    </row>
    <row r="10" spans="1:17" x14ac:dyDescent="0.15">
      <c r="A10" s="19" t="s">
        <v>797</v>
      </c>
      <c r="B10">
        <f>COUNTIF(总表!$F:$F,$A10)</f>
        <v>16</v>
      </c>
      <c r="C10">
        <f ca="1">COUNTIFS(总表!$F:$F,$A10,总表!$I:$I,C$1)</f>
        <v>0</v>
      </c>
      <c r="D10">
        <f ca="1">COUNTIFS(总表!$F:$F,$A10,总表!$I:$I,D$1)</f>
        <v>0</v>
      </c>
      <c r="E10">
        <f ca="1">COUNTIFS(总表!$F:$F,$A10,总表!$I:$I,E$1)</f>
        <v>0</v>
      </c>
      <c r="F10">
        <f ca="1">COUNTIFS(总表!$F:$F,$A10,总表!$I:$I,F$1)</f>
        <v>0</v>
      </c>
      <c r="G10">
        <f ca="1">COUNTIFS(总表!$F:$F,$A10,总表!$I:$I,G$1)</f>
        <v>0</v>
      </c>
      <c r="H10">
        <f ca="1">COUNTIFS(总表!$F:$F,$A10,总表!$I:$I,H$1)</f>
        <v>0</v>
      </c>
      <c r="I10">
        <f ca="1">COUNTIFS(总表!$F:$F,$A10,总表!$I:$I,I$1)</f>
        <v>0</v>
      </c>
      <c r="J10" s="56">
        <f t="shared" ca="1" si="0"/>
        <v>0</v>
      </c>
      <c r="K10" s="56">
        <f ca="1">COUNTIFS(总表!$F:$F,$A10,总表!$I:$I,"&lt;"&amp;C$1,总表!$I:$I,"&gt;="&amp;(C$1-7))</f>
        <v>0</v>
      </c>
      <c r="L10">
        <f ca="1">COUNTIFS(总表!$F:$F,$A10,总表!$A:$A,L$1,总表!$E:$E,"&gt;"&amp;$C$1)</f>
        <v>0</v>
      </c>
      <c r="M10">
        <f ca="1">COUNTIFS(总表!$F:$F,$A10,总表!$A:$A,M$1,总表!$E:$E,"&gt;"&amp;$C$1)</f>
        <v>0</v>
      </c>
      <c r="N10">
        <f ca="1">COUNTIFS(总表!$F:$F,$A10,总表!$A:$A,N$1,总表!$E:$E,"&gt;"&amp;$C$1)</f>
        <v>0</v>
      </c>
      <c r="O10">
        <f ca="1">COUNTIFS(总表!$F:$F,$A10,总表!$A:$A,O$1,总表!$E:$E,"&gt;"&amp;$C$1)</f>
        <v>0</v>
      </c>
      <c r="P10">
        <f ca="1">COUNTIFS(总表!$F:$F,$A10,总表!$A:$A,P$1,总表!$E:$E,"&gt;"&amp;$C$1)</f>
        <v>0</v>
      </c>
      <c r="Q10">
        <f ca="1">COUNTIFS(总表!$F:$F,$A10,总表!$A:$A,Q$1,总表!$E:$E,"&gt;"&amp;$C$1)</f>
        <v>0</v>
      </c>
    </row>
    <row r="11" spans="1:17" x14ac:dyDescent="0.15">
      <c r="A11" s="19" t="s">
        <v>811</v>
      </c>
      <c r="B11">
        <f>COUNTIF(总表!$F:$F,$A11)</f>
        <v>10</v>
      </c>
      <c r="C11">
        <f ca="1">COUNTIFS(总表!$F:$F,$A11,总表!$I:$I,C$1)</f>
        <v>0</v>
      </c>
      <c r="D11">
        <f ca="1">COUNTIFS(总表!$F:$F,$A11,总表!$I:$I,D$1)</f>
        <v>0</v>
      </c>
      <c r="E11">
        <f ca="1">COUNTIFS(总表!$F:$F,$A11,总表!$I:$I,E$1)</f>
        <v>0</v>
      </c>
      <c r="F11">
        <f ca="1">COUNTIFS(总表!$F:$F,$A11,总表!$I:$I,F$1)</f>
        <v>0</v>
      </c>
      <c r="G11">
        <f ca="1">COUNTIFS(总表!$F:$F,$A11,总表!$I:$I,G$1)</f>
        <v>0</v>
      </c>
      <c r="H11">
        <f ca="1">COUNTIFS(总表!$F:$F,$A11,总表!$I:$I,H$1)</f>
        <v>0</v>
      </c>
      <c r="I11">
        <f ca="1">COUNTIFS(总表!$F:$F,$A11,总表!$I:$I,I$1)</f>
        <v>0</v>
      </c>
      <c r="J11" s="56">
        <f t="shared" ca="1" si="0"/>
        <v>0</v>
      </c>
      <c r="K11" s="56">
        <f ca="1">COUNTIFS(总表!$F:$F,$A11,总表!$I:$I,"&lt;"&amp;C$1,总表!$I:$I,"&gt;="&amp;(C$1-7))</f>
        <v>2</v>
      </c>
      <c r="L11">
        <f ca="1">COUNTIFS(总表!$F:$F,$A11,总表!$A:$A,L$1,总表!$E:$E,"&gt;"&amp;$C$1)</f>
        <v>0</v>
      </c>
      <c r="M11">
        <f ca="1">COUNTIFS(总表!$F:$F,$A11,总表!$A:$A,M$1,总表!$E:$E,"&gt;"&amp;$C$1)</f>
        <v>0</v>
      </c>
      <c r="N11">
        <f ca="1">COUNTIFS(总表!$F:$F,$A11,总表!$A:$A,N$1,总表!$E:$E,"&gt;"&amp;$C$1)</f>
        <v>0</v>
      </c>
      <c r="O11">
        <f ca="1">COUNTIFS(总表!$F:$F,$A11,总表!$A:$A,O$1,总表!$E:$E,"&gt;"&amp;$C$1)</f>
        <v>0</v>
      </c>
      <c r="P11">
        <f ca="1">COUNTIFS(总表!$F:$F,$A11,总表!$A:$A,P$1,总表!$E:$E,"&gt;"&amp;$C$1)</f>
        <v>0</v>
      </c>
      <c r="Q11">
        <f ca="1">COUNTIFS(总表!$F:$F,$A11,总表!$A:$A,Q$1,总表!$E:$E,"&gt;"&amp;$C$1)</f>
        <v>0</v>
      </c>
    </row>
    <row r="12" spans="1:17" x14ac:dyDescent="0.15">
      <c r="A12" s="18" t="s">
        <v>328</v>
      </c>
      <c r="B12">
        <f>COUNTIF(总表!$F:$F,$A12)</f>
        <v>16</v>
      </c>
      <c r="C12">
        <f ca="1">COUNTIFS(总表!$F:$F,$A12,总表!$I:$I,C$1)</f>
        <v>0</v>
      </c>
      <c r="D12">
        <f ca="1">COUNTIFS(总表!$F:$F,$A12,总表!$I:$I,D$1)</f>
        <v>0</v>
      </c>
      <c r="E12">
        <f ca="1">COUNTIFS(总表!$F:$F,$A12,总表!$I:$I,E$1)</f>
        <v>0</v>
      </c>
      <c r="F12">
        <f ca="1">COUNTIFS(总表!$F:$F,$A12,总表!$I:$I,F$1)</f>
        <v>0</v>
      </c>
      <c r="G12">
        <f ca="1">COUNTIFS(总表!$F:$F,$A12,总表!$I:$I,G$1)</f>
        <v>0</v>
      </c>
      <c r="H12">
        <f ca="1">COUNTIFS(总表!$F:$F,$A12,总表!$I:$I,H$1)</f>
        <v>0</v>
      </c>
      <c r="I12">
        <f ca="1">COUNTIFS(总表!$F:$F,$A12,总表!$I:$I,I$1)</f>
        <v>0</v>
      </c>
      <c r="J12" s="56">
        <f t="shared" ca="1" si="0"/>
        <v>0</v>
      </c>
      <c r="K12" s="56">
        <f ca="1">COUNTIFS(总表!$F:$F,$A12,总表!$I:$I,"&lt;"&amp;C$1,总表!$I:$I,"&gt;="&amp;(C$1-7))</f>
        <v>0</v>
      </c>
      <c r="L12">
        <f ca="1">COUNTIFS(总表!$F:$F,$A12,总表!$A:$A,L$1,总表!$E:$E,"&gt;"&amp;$C$1)</f>
        <v>0</v>
      </c>
      <c r="M12">
        <f ca="1">COUNTIFS(总表!$F:$F,$A12,总表!$A:$A,M$1,总表!$E:$E,"&gt;"&amp;$C$1)</f>
        <v>0</v>
      </c>
      <c r="N12">
        <f ca="1">COUNTIFS(总表!$F:$F,$A12,总表!$A:$A,N$1,总表!$E:$E,"&gt;"&amp;$C$1)</f>
        <v>0</v>
      </c>
      <c r="O12">
        <f ca="1">COUNTIFS(总表!$F:$F,$A12,总表!$A:$A,O$1,总表!$E:$E,"&gt;"&amp;$C$1)</f>
        <v>0</v>
      </c>
      <c r="P12">
        <f ca="1">COUNTIFS(总表!$F:$F,$A12,总表!$A:$A,P$1,总表!$E:$E,"&gt;"&amp;$C$1)</f>
        <v>0</v>
      </c>
      <c r="Q12">
        <f ca="1">COUNTIFS(总表!$F:$F,$A12,总表!$A:$A,Q$1,总表!$E:$E,"&gt;"&amp;$C$1)</f>
        <v>0</v>
      </c>
    </row>
    <row r="13" spans="1:17" x14ac:dyDescent="0.15">
      <c r="A13" s="18" t="s">
        <v>612</v>
      </c>
      <c r="B13">
        <f>COUNTIF(总表!$F:$F,$A13)</f>
        <v>0</v>
      </c>
      <c r="C13">
        <f ca="1">COUNTIFS(总表!$F:$F,$A13,总表!$I:$I,C$1)</f>
        <v>0</v>
      </c>
      <c r="D13">
        <f ca="1">COUNTIFS(总表!$F:$F,$A13,总表!$I:$I,D$1)</f>
        <v>0</v>
      </c>
      <c r="E13">
        <f ca="1">COUNTIFS(总表!$F:$F,$A13,总表!$I:$I,E$1)</f>
        <v>0</v>
      </c>
      <c r="F13">
        <f ca="1">COUNTIFS(总表!$F:$F,$A13,总表!$I:$I,F$1)</f>
        <v>0</v>
      </c>
      <c r="G13">
        <f ca="1">COUNTIFS(总表!$F:$F,$A13,总表!$I:$I,G$1)</f>
        <v>0</v>
      </c>
      <c r="H13">
        <f ca="1">COUNTIFS(总表!$F:$F,$A13,总表!$I:$I,H$1)</f>
        <v>0</v>
      </c>
      <c r="I13">
        <f ca="1">COUNTIFS(总表!$F:$F,$A13,总表!$I:$I,I$1)</f>
        <v>0</v>
      </c>
      <c r="J13" s="56">
        <f t="shared" ca="1" si="0"/>
        <v>0</v>
      </c>
      <c r="K13" s="56">
        <f ca="1">COUNTIFS(总表!$F:$F,$A13,总表!$I:$I,"&lt;"&amp;C$1,总表!$I:$I,"&gt;="&amp;(C$1-7))</f>
        <v>0</v>
      </c>
      <c r="L13">
        <f ca="1">COUNTIFS(总表!$F:$F,$A13,总表!$A:$A,L$1,总表!$E:$E,"&gt;"&amp;$C$1)</f>
        <v>0</v>
      </c>
      <c r="M13">
        <f ca="1">COUNTIFS(总表!$F:$F,$A13,总表!$A:$A,M$1,总表!$E:$E,"&gt;"&amp;$C$1)</f>
        <v>0</v>
      </c>
      <c r="N13">
        <f ca="1">COUNTIFS(总表!$F:$F,$A13,总表!$A:$A,N$1,总表!$E:$E,"&gt;"&amp;$C$1)</f>
        <v>0</v>
      </c>
      <c r="O13">
        <f ca="1">COUNTIFS(总表!$F:$F,$A13,总表!$A:$A,O$1,总表!$E:$E,"&gt;"&amp;$C$1)</f>
        <v>0</v>
      </c>
      <c r="P13">
        <f ca="1">COUNTIFS(总表!$F:$F,$A13,总表!$A:$A,P$1,总表!$E:$E,"&gt;"&amp;$C$1)</f>
        <v>0</v>
      </c>
      <c r="Q13">
        <f ca="1">COUNTIFS(总表!$F:$F,$A13,总表!$A:$A,Q$1,总表!$E:$E,"&gt;"&amp;$C$1)</f>
        <v>0</v>
      </c>
    </row>
    <row r="14" spans="1:17" x14ac:dyDescent="0.15">
      <c r="A14" s="19" t="s">
        <v>333</v>
      </c>
      <c r="B14">
        <f>COUNTIF(总表!$F:$F,$A14)</f>
        <v>0</v>
      </c>
      <c r="C14">
        <f ca="1">COUNTIFS(总表!$F:$F,$A14,总表!$I:$I,C$1)</f>
        <v>0</v>
      </c>
      <c r="D14">
        <f ca="1">COUNTIFS(总表!$F:$F,$A14,总表!$I:$I,D$1)</f>
        <v>0</v>
      </c>
      <c r="E14">
        <f ca="1">COUNTIFS(总表!$F:$F,$A14,总表!$I:$I,E$1)</f>
        <v>0</v>
      </c>
      <c r="F14">
        <f ca="1">COUNTIFS(总表!$F:$F,$A14,总表!$I:$I,F$1)</f>
        <v>0</v>
      </c>
      <c r="G14">
        <f ca="1">COUNTIFS(总表!$F:$F,$A14,总表!$I:$I,G$1)</f>
        <v>0</v>
      </c>
      <c r="H14">
        <f ca="1">COUNTIFS(总表!$F:$F,$A14,总表!$I:$I,H$1)</f>
        <v>0</v>
      </c>
      <c r="I14">
        <f ca="1">COUNTIFS(总表!$F:$F,$A14,总表!$I:$I,I$1)</f>
        <v>0</v>
      </c>
      <c r="J14" s="56">
        <f t="shared" ca="1" si="0"/>
        <v>0</v>
      </c>
      <c r="K14" s="56">
        <f ca="1">COUNTIFS(总表!$F:$F,$A14,总表!$I:$I,"&lt;"&amp;C$1,总表!$I:$I,"&gt;="&amp;(C$1-7))</f>
        <v>0</v>
      </c>
      <c r="L14">
        <f ca="1">COUNTIFS(总表!$F:$F,$A14,总表!$A:$A,L$1,总表!$E:$E,"&gt;"&amp;$C$1)</f>
        <v>0</v>
      </c>
      <c r="M14">
        <f ca="1">COUNTIFS(总表!$F:$F,$A14,总表!$A:$A,M$1,总表!$E:$E,"&gt;"&amp;$C$1)</f>
        <v>0</v>
      </c>
      <c r="N14">
        <f ca="1">COUNTIFS(总表!$F:$F,$A14,总表!$A:$A,N$1,总表!$E:$E,"&gt;"&amp;$C$1)</f>
        <v>0</v>
      </c>
      <c r="O14">
        <f ca="1">COUNTIFS(总表!$F:$F,$A14,总表!$A:$A,O$1,总表!$E:$E,"&gt;"&amp;$C$1)</f>
        <v>0</v>
      </c>
      <c r="P14">
        <f ca="1">COUNTIFS(总表!$F:$F,$A14,总表!$A:$A,P$1,总表!$E:$E,"&gt;"&amp;$C$1)</f>
        <v>0</v>
      </c>
      <c r="Q14">
        <f ca="1">COUNTIFS(总表!$F:$F,$A14,总表!$A:$A,Q$1,总表!$E:$E,"&gt;"&amp;$C$1)</f>
        <v>0</v>
      </c>
    </row>
    <row r="15" spans="1:17" x14ac:dyDescent="0.15">
      <c r="A15"/>
    </row>
    <row r="16" spans="1:17" x14ac:dyDescent="0.15">
      <c r="A16"/>
    </row>
    <row r="17" spans="1:1" x14ac:dyDescent="0.15">
      <c r="A17"/>
    </row>
    <row r="18" spans="1:1" x14ac:dyDescent="0.15">
      <c r="A18"/>
    </row>
    <row r="19" spans="1:1" x14ac:dyDescent="0.15">
      <c r="A19"/>
    </row>
    <row r="20" spans="1:1" x14ac:dyDescent="0.15">
      <c r="A20"/>
    </row>
    <row r="21" spans="1:1" x14ac:dyDescent="0.15">
      <c r="A21"/>
    </row>
    <row r="22" spans="1:1" x14ac:dyDescent="0.15">
      <c r="A22"/>
    </row>
    <row r="23" spans="1:1" x14ac:dyDescent="0.15">
      <c r="A23"/>
    </row>
    <row r="24" spans="1:1" x14ac:dyDescent="0.15">
      <c r="A24"/>
    </row>
    <row r="25" spans="1:1" x14ac:dyDescent="0.15">
      <c r="A25"/>
    </row>
    <row r="26" spans="1:1" x14ac:dyDescent="0.15">
      <c r="A26"/>
    </row>
    <row r="27" spans="1:1" x14ac:dyDescent="0.15">
      <c r="A27"/>
    </row>
    <row r="28" spans="1:1" x14ac:dyDescent="0.15">
      <c r="A28"/>
    </row>
    <row r="29" spans="1:1" x14ac:dyDescent="0.15">
      <c r="A29"/>
    </row>
    <row r="30" spans="1:1" x14ac:dyDescent="0.15">
      <c r="A30"/>
    </row>
    <row r="31" spans="1:1" x14ac:dyDescent="0.15">
      <c r="A31"/>
    </row>
    <row r="32" spans="1:1" x14ac:dyDescent="0.15">
      <c r="A32"/>
    </row>
    <row r="33" spans="1:1" x14ac:dyDescent="0.15">
      <c r="A33"/>
    </row>
    <row r="34" spans="1:1" x14ac:dyDescent="0.15">
      <c r="A34"/>
    </row>
    <row r="35" spans="1:1" x14ac:dyDescent="0.15">
      <c r="A35"/>
    </row>
    <row r="36" spans="1:1" x14ac:dyDescent="0.15">
      <c r="A36"/>
    </row>
    <row r="37" spans="1:1" x14ac:dyDescent="0.15">
      <c r="A37"/>
    </row>
    <row r="38" spans="1:1" x14ac:dyDescent="0.15">
      <c r="A38"/>
    </row>
    <row r="39" spans="1:1" x14ac:dyDescent="0.15">
      <c r="A39"/>
    </row>
    <row r="40" spans="1:1" x14ac:dyDescent="0.15">
      <c r="A40"/>
    </row>
    <row r="41" spans="1:1" x14ac:dyDescent="0.15">
      <c r="A41"/>
    </row>
    <row r="42" spans="1:1" x14ac:dyDescent="0.15">
      <c r="A42"/>
    </row>
    <row r="43" spans="1:1" x14ac:dyDescent="0.15">
      <c r="A43"/>
    </row>
    <row r="44" spans="1:1" x14ac:dyDescent="0.15">
      <c r="A44"/>
    </row>
    <row r="45" spans="1:1" x14ac:dyDescent="0.15">
      <c r="A45"/>
    </row>
    <row r="46" spans="1:1" x14ac:dyDescent="0.15">
      <c r="A46"/>
    </row>
    <row r="47" spans="1:1" x14ac:dyDescent="0.15">
      <c r="A47"/>
    </row>
    <row r="48" spans="1:1" x14ac:dyDescent="0.15">
      <c r="A48"/>
    </row>
    <row r="49" spans="1:1" x14ac:dyDescent="0.15">
      <c r="A49"/>
    </row>
    <row r="50" spans="1:1" x14ac:dyDescent="0.15">
      <c r="A50"/>
    </row>
    <row r="51" spans="1:1" x14ac:dyDescent="0.15">
      <c r="A51"/>
    </row>
    <row r="52" spans="1:1" x14ac:dyDescent="0.15">
      <c r="A52"/>
    </row>
    <row r="53" spans="1:1" x14ac:dyDescent="0.15">
      <c r="A53"/>
    </row>
    <row r="54" spans="1:1" x14ac:dyDescent="0.15">
      <c r="A54"/>
    </row>
    <row r="55" spans="1:1" x14ac:dyDescent="0.15">
      <c r="A55"/>
    </row>
    <row r="56" spans="1:1" x14ac:dyDescent="0.15">
      <c r="A56"/>
    </row>
    <row r="57" spans="1:1" x14ac:dyDescent="0.15">
      <c r="A57"/>
    </row>
    <row r="58" spans="1:1" x14ac:dyDescent="0.15">
      <c r="A58"/>
    </row>
    <row r="59" spans="1:1" x14ac:dyDescent="0.15">
      <c r="A59"/>
    </row>
    <row r="60" spans="1:1" x14ac:dyDescent="0.15">
      <c r="A60"/>
    </row>
    <row r="61" spans="1:1" x14ac:dyDescent="0.15">
      <c r="A61"/>
    </row>
    <row r="62" spans="1:1" x14ac:dyDescent="0.15">
      <c r="A62"/>
    </row>
    <row r="63" spans="1:1" x14ac:dyDescent="0.15">
      <c r="A63"/>
    </row>
    <row r="64" spans="1:1" x14ac:dyDescent="0.15">
      <c r="A64"/>
    </row>
    <row r="65" spans="1:1" x14ac:dyDescent="0.15">
      <c r="A65"/>
    </row>
    <row r="66" spans="1:1" x14ac:dyDescent="0.15">
      <c r="A66"/>
    </row>
    <row r="67" spans="1:1" x14ac:dyDescent="0.15">
      <c r="A67"/>
    </row>
    <row r="68" spans="1:1" x14ac:dyDescent="0.15">
      <c r="A68"/>
    </row>
    <row r="69" spans="1:1" x14ac:dyDescent="0.15">
      <c r="A69"/>
    </row>
    <row r="70" spans="1:1" x14ac:dyDescent="0.15">
      <c r="A70"/>
    </row>
    <row r="71" spans="1:1" x14ac:dyDescent="0.15">
      <c r="A71"/>
    </row>
    <row r="72" spans="1:1" x14ac:dyDescent="0.15">
      <c r="A72"/>
    </row>
    <row r="73" spans="1:1" x14ac:dyDescent="0.15">
      <c r="A73"/>
    </row>
    <row r="74" spans="1:1" x14ac:dyDescent="0.15">
      <c r="A74"/>
    </row>
    <row r="75" spans="1:1" x14ac:dyDescent="0.15">
      <c r="A75"/>
    </row>
    <row r="76" spans="1:1" x14ac:dyDescent="0.15">
      <c r="A76"/>
    </row>
    <row r="77" spans="1:1" x14ac:dyDescent="0.15">
      <c r="A77"/>
    </row>
    <row r="78" spans="1:1" x14ac:dyDescent="0.15">
      <c r="A78"/>
    </row>
    <row r="79" spans="1:1" x14ac:dyDescent="0.15">
      <c r="A79"/>
    </row>
    <row r="80" spans="1:1" x14ac:dyDescent="0.15">
      <c r="A80"/>
    </row>
    <row r="81" spans="1:1" x14ac:dyDescent="0.15">
      <c r="A81"/>
    </row>
    <row r="82" spans="1:1" x14ac:dyDescent="0.15">
      <c r="A82"/>
    </row>
    <row r="83" spans="1:1" x14ac:dyDescent="0.15">
      <c r="A83"/>
    </row>
    <row r="84" spans="1:1" x14ac:dyDescent="0.15">
      <c r="A84"/>
    </row>
    <row r="85" spans="1:1" x14ac:dyDescent="0.15">
      <c r="A85"/>
    </row>
    <row r="86" spans="1:1" x14ac:dyDescent="0.15">
      <c r="A86"/>
    </row>
    <row r="87" spans="1:1" x14ac:dyDescent="0.15">
      <c r="A87"/>
    </row>
    <row r="88" spans="1:1" x14ac:dyDescent="0.15">
      <c r="A88"/>
    </row>
    <row r="89" spans="1:1" x14ac:dyDescent="0.15">
      <c r="A89"/>
    </row>
    <row r="90" spans="1:1" x14ac:dyDescent="0.15">
      <c r="A90"/>
    </row>
    <row r="91" spans="1:1" x14ac:dyDescent="0.15">
      <c r="A91"/>
    </row>
    <row r="92" spans="1:1" x14ac:dyDescent="0.15">
      <c r="A92"/>
    </row>
    <row r="93" spans="1:1" x14ac:dyDescent="0.15">
      <c r="A93"/>
    </row>
    <row r="94" spans="1:1" x14ac:dyDescent="0.15">
      <c r="A94"/>
    </row>
    <row r="95" spans="1:1" x14ac:dyDescent="0.15">
      <c r="A95"/>
    </row>
    <row r="96" spans="1:1" x14ac:dyDescent="0.15">
      <c r="A96"/>
    </row>
    <row r="97" spans="1:1" x14ac:dyDescent="0.15">
      <c r="A97"/>
    </row>
    <row r="98" spans="1:1" x14ac:dyDescent="0.15">
      <c r="A98"/>
    </row>
    <row r="99" spans="1:1" x14ac:dyDescent="0.15">
      <c r="A99"/>
    </row>
    <row r="100" spans="1:1" x14ac:dyDescent="0.15">
      <c r="A100"/>
    </row>
    <row r="101" spans="1:1" x14ac:dyDescent="0.15">
      <c r="A101"/>
    </row>
    <row r="102" spans="1:1" x14ac:dyDescent="0.15">
      <c r="A102"/>
    </row>
    <row r="103" spans="1:1" x14ac:dyDescent="0.15">
      <c r="A103"/>
    </row>
    <row r="104" spans="1:1" x14ac:dyDescent="0.15">
      <c r="A104"/>
    </row>
    <row r="105" spans="1:1" x14ac:dyDescent="0.15">
      <c r="A105"/>
    </row>
    <row r="106" spans="1:1" x14ac:dyDescent="0.15">
      <c r="A106"/>
    </row>
    <row r="107" spans="1:1" x14ac:dyDescent="0.15">
      <c r="A107"/>
    </row>
    <row r="108" spans="1:1" x14ac:dyDescent="0.15">
      <c r="A108"/>
    </row>
    <row r="109" spans="1:1" x14ac:dyDescent="0.15">
      <c r="A109"/>
    </row>
    <row r="110" spans="1:1" x14ac:dyDescent="0.15">
      <c r="A110"/>
    </row>
    <row r="111" spans="1:1" x14ac:dyDescent="0.15">
      <c r="A111"/>
    </row>
    <row r="112" spans="1:1" x14ac:dyDescent="0.15">
      <c r="A112"/>
    </row>
    <row r="113" spans="1:1" x14ac:dyDescent="0.15">
      <c r="A113"/>
    </row>
    <row r="114" spans="1:1" x14ac:dyDescent="0.15">
      <c r="A114"/>
    </row>
    <row r="115" spans="1:1" x14ac:dyDescent="0.15">
      <c r="A115"/>
    </row>
    <row r="116" spans="1:1" x14ac:dyDescent="0.15">
      <c r="A116"/>
    </row>
    <row r="117" spans="1:1" x14ac:dyDescent="0.15">
      <c r="A117"/>
    </row>
    <row r="118" spans="1:1" x14ac:dyDescent="0.15">
      <c r="A118"/>
    </row>
    <row r="119" spans="1:1" x14ac:dyDescent="0.15">
      <c r="A119"/>
    </row>
    <row r="120" spans="1:1" x14ac:dyDescent="0.15">
      <c r="A120"/>
    </row>
    <row r="121" spans="1:1" x14ac:dyDescent="0.15">
      <c r="A121"/>
    </row>
    <row r="122" spans="1:1" x14ac:dyDescent="0.15">
      <c r="A122"/>
    </row>
    <row r="123" spans="1:1" x14ac:dyDescent="0.15">
      <c r="A123"/>
    </row>
    <row r="124" spans="1:1" x14ac:dyDescent="0.15">
      <c r="A124"/>
    </row>
    <row r="125" spans="1:1" x14ac:dyDescent="0.15">
      <c r="A125"/>
    </row>
    <row r="126" spans="1:1" x14ac:dyDescent="0.15">
      <c r="A126"/>
    </row>
    <row r="127" spans="1:1" x14ac:dyDescent="0.15">
      <c r="A127"/>
    </row>
    <row r="128" spans="1:1" x14ac:dyDescent="0.15">
      <c r="A128"/>
    </row>
    <row r="129" spans="1:1" x14ac:dyDescent="0.15">
      <c r="A129"/>
    </row>
    <row r="130" spans="1:1" x14ac:dyDescent="0.15">
      <c r="A130"/>
    </row>
    <row r="131" spans="1:1" x14ac:dyDescent="0.15">
      <c r="A131"/>
    </row>
    <row r="132" spans="1:1" x14ac:dyDescent="0.15">
      <c r="A132"/>
    </row>
    <row r="133" spans="1:1" x14ac:dyDescent="0.15">
      <c r="A133"/>
    </row>
    <row r="134" spans="1:1" x14ac:dyDescent="0.15">
      <c r="A134"/>
    </row>
    <row r="135" spans="1:1" x14ac:dyDescent="0.15">
      <c r="A135"/>
    </row>
    <row r="136" spans="1:1" x14ac:dyDescent="0.15">
      <c r="A136"/>
    </row>
    <row r="137" spans="1:1" x14ac:dyDescent="0.15">
      <c r="A137"/>
    </row>
    <row r="138" spans="1:1" x14ac:dyDescent="0.15">
      <c r="A138"/>
    </row>
    <row r="139" spans="1:1" x14ac:dyDescent="0.15">
      <c r="A139"/>
    </row>
    <row r="140" spans="1:1" x14ac:dyDescent="0.15">
      <c r="A140"/>
    </row>
    <row r="141" spans="1:1" x14ac:dyDescent="0.15">
      <c r="A141"/>
    </row>
    <row r="142" spans="1:1" x14ac:dyDescent="0.15">
      <c r="A142"/>
    </row>
    <row r="143" spans="1:1" x14ac:dyDescent="0.15">
      <c r="A143"/>
    </row>
    <row r="144" spans="1:1" x14ac:dyDescent="0.15">
      <c r="A144"/>
    </row>
    <row r="145" spans="1:1" x14ac:dyDescent="0.15">
      <c r="A145"/>
    </row>
    <row r="146" spans="1:1" x14ac:dyDescent="0.15">
      <c r="A146"/>
    </row>
    <row r="147" spans="1:1" x14ac:dyDescent="0.15">
      <c r="A147"/>
    </row>
    <row r="148" spans="1:1" x14ac:dyDescent="0.15">
      <c r="A148"/>
    </row>
    <row r="149" spans="1:1" x14ac:dyDescent="0.15">
      <c r="A149"/>
    </row>
    <row r="150" spans="1:1" x14ac:dyDescent="0.15">
      <c r="A150"/>
    </row>
    <row r="151" spans="1:1" x14ac:dyDescent="0.15">
      <c r="A151"/>
    </row>
    <row r="152" spans="1:1" x14ac:dyDescent="0.15">
      <c r="A152"/>
    </row>
    <row r="153" spans="1:1" x14ac:dyDescent="0.15">
      <c r="A153"/>
    </row>
    <row r="154" spans="1:1" x14ac:dyDescent="0.15">
      <c r="A154"/>
    </row>
    <row r="155" spans="1:1" x14ac:dyDescent="0.15">
      <c r="A155"/>
    </row>
    <row r="156" spans="1:1" x14ac:dyDescent="0.15">
      <c r="A156"/>
    </row>
    <row r="157" spans="1:1" x14ac:dyDescent="0.15">
      <c r="A157"/>
    </row>
    <row r="158" spans="1:1" x14ac:dyDescent="0.15">
      <c r="A158"/>
    </row>
    <row r="159" spans="1:1" x14ac:dyDescent="0.15">
      <c r="A159"/>
    </row>
    <row r="160" spans="1:1" x14ac:dyDescent="0.15">
      <c r="A160"/>
    </row>
    <row r="161" spans="1:1" x14ac:dyDescent="0.15">
      <c r="A161"/>
    </row>
    <row r="162" spans="1:1" x14ac:dyDescent="0.15">
      <c r="A162"/>
    </row>
    <row r="163" spans="1:1" x14ac:dyDescent="0.15">
      <c r="A163"/>
    </row>
    <row r="164" spans="1:1" x14ac:dyDescent="0.15">
      <c r="A164"/>
    </row>
    <row r="165" spans="1:1" x14ac:dyDescent="0.15">
      <c r="A165"/>
    </row>
    <row r="166" spans="1:1" x14ac:dyDescent="0.15">
      <c r="A166"/>
    </row>
    <row r="167" spans="1:1" x14ac:dyDescent="0.15">
      <c r="A167"/>
    </row>
    <row r="168" spans="1:1" x14ac:dyDescent="0.15">
      <c r="A168"/>
    </row>
    <row r="169" spans="1:1" x14ac:dyDescent="0.15">
      <c r="A169"/>
    </row>
    <row r="170" spans="1:1" x14ac:dyDescent="0.15">
      <c r="A170"/>
    </row>
    <row r="171" spans="1:1" x14ac:dyDescent="0.15">
      <c r="A171"/>
    </row>
    <row r="172" spans="1:1" x14ac:dyDescent="0.15">
      <c r="A172"/>
    </row>
    <row r="173" spans="1:1" x14ac:dyDescent="0.15">
      <c r="A173"/>
    </row>
    <row r="174" spans="1:1" x14ac:dyDescent="0.15">
      <c r="A174"/>
    </row>
    <row r="175" spans="1:1" x14ac:dyDescent="0.15">
      <c r="A175"/>
    </row>
    <row r="176" spans="1:1" x14ac:dyDescent="0.15">
      <c r="A176"/>
    </row>
    <row r="177" spans="1:1" x14ac:dyDescent="0.15">
      <c r="A177"/>
    </row>
    <row r="178" spans="1:1" x14ac:dyDescent="0.15">
      <c r="A178"/>
    </row>
    <row r="179" spans="1:1" x14ac:dyDescent="0.15">
      <c r="A179"/>
    </row>
    <row r="180" spans="1:1" x14ac:dyDescent="0.15">
      <c r="A180"/>
    </row>
    <row r="181" spans="1:1" x14ac:dyDescent="0.15">
      <c r="A181"/>
    </row>
    <row r="182" spans="1:1" x14ac:dyDescent="0.15">
      <c r="A182"/>
    </row>
    <row r="183" spans="1:1" x14ac:dyDescent="0.15">
      <c r="A183"/>
    </row>
    <row r="184" spans="1:1" x14ac:dyDescent="0.15">
      <c r="A184"/>
    </row>
    <row r="185" spans="1:1" x14ac:dyDescent="0.15">
      <c r="A185"/>
    </row>
    <row r="186" spans="1:1" x14ac:dyDescent="0.15">
      <c r="A186"/>
    </row>
    <row r="187" spans="1:1" x14ac:dyDescent="0.15">
      <c r="A187"/>
    </row>
    <row r="188" spans="1:1" x14ac:dyDescent="0.15">
      <c r="A188"/>
    </row>
    <row r="189" spans="1:1" x14ac:dyDescent="0.15">
      <c r="A189"/>
    </row>
    <row r="190" spans="1:1" x14ac:dyDescent="0.15">
      <c r="A190"/>
    </row>
    <row r="191" spans="1:1" x14ac:dyDescent="0.15">
      <c r="A191"/>
    </row>
    <row r="192" spans="1:1" x14ac:dyDescent="0.15">
      <c r="A192"/>
    </row>
    <row r="193" spans="1:1" x14ac:dyDescent="0.15">
      <c r="A193"/>
    </row>
    <row r="194" spans="1:1" x14ac:dyDescent="0.15">
      <c r="A194"/>
    </row>
    <row r="195" spans="1:1" x14ac:dyDescent="0.15">
      <c r="A195"/>
    </row>
    <row r="196" spans="1:1" x14ac:dyDescent="0.15">
      <c r="A196"/>
    </row>
    <row r="197" spans="1:1" x14ac:dyDescent="0.15">
      <c r="A197"/>
    </row>
    <row r="198" spans="1:1" x14ac:dyDescent="0.15">
      <c r="A198"/>
    </row>
    <row r="199" spans="1:1" x14ac:dyDescent="0.15">
      <c r="A199"/>
    </row>
    <row r="200" spans="1:1" x14ac:dyDescent="0.15">
      <c r="A200"/>
    </row>
    <row r="201" spans="1:1" x14ac:dyDescent="0.15">
      <c r="A201"/>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x14ac:dyDescent="0.15">
      <c r="A208"/>
    </row>
    <row r="209" spans="1:1" x14ac:dyDescent="0.15">
      <c r="A209"/>
    </row>
    <row r="210" spans="1:1" x14ac:dyDescent="0.15">
      <c r="A210"/>
    </row>
    <row r="211" spans="1:1" x14ac:dyDescent="0.15">
      <c r="A211"/>
    </row>
    <row r="212" spans="1:1" x14ac:dyDescent="0.15">
      <c r="A212"/>
    </row>
    <row r="213" spans="1:1" x14ac:dyDescent="0.15">
      <c r="A213"/>
    </row>
    <row r="214" spans="1:1" x14ac:dyDescent="0.15">
      <c r="A214"/>
    </row>
    <row r="215" spans="1:1" x14ac:dyDescent="0.15">
      <c r="A215"/>
    </row>
    <row r="216" spans="1:1" x14ac:dyDescent="0.15">
      <c r="A216"/>
    </row>
    <row r="217" spans="1:1" x14ac:dyDescent="0.15">
      <c r="A217"/>
    </row>
    <row r="218" spans="1:1" x14ac:dyDescent="0.15">
      <c r="A218"/>
    </row>
    <row r="219" spans="1:1" x14ac:dyDescent="0.15">
      <c r="A219"/>
    </row>
    <row r="220" spans="1:1" x14ac:dyDescent="0.15">
      <c r="A220"/>
    </row>
    <row r="221" spans="1:1" x14ac:dyDescent="0.15">
      <c r="A221"/>
    </row>
    <row r="222" spans="1:1" x14ac:dyDescent="0.15">
      <c r="A222"/>
    </row>
    <row r="223" spans="1:1" x14ac:dyDescent="0.15">
      <c r="A223"/>
    </row>
    <row r="224" spans="1:1" x14ac:dyDescent="0.15">
      <c r="A224"/>
    </row>
    <row r="225" spans="1:1" x14ac:dyDescent="0.15">
      <c r="A225"/>
    </row>
    <row r="226" spans="1:1" x14ac:dyDescent="0.15">
      <c r="A226"/>
    </row>
    <row r="227" spans="1:1" x14ac:dyDescent="0.15">
      <c r="A227"/>
    </row>
    <row r="228" spans="1:1" x14ac:dyDescent="0.15">
      <c r="A228"/>
    </row>
    <row r="229" spans="1:1" x14ac:dyDescent="0.15">
      <c r="A229"/>
    </row>
    <row r="230" spans="1:1" x14ac:dyDescent="0.15">
      <c r="A230"/>
    </row>
    <row r="231" spans="1:1" x14ac:dyDescent="0.15">
      <c r="A231"/>
    </row>
    <row r="232" spans="1:1" x14ac:dyDescent="0.15">
      <c r="A232"/>
    </row>
    <row r="233" spans="1:1" x14ac:dyDescent="0.15">
      <c r="A233"/>
    </row>
    <row r="234" spans="1:1" x14ac:dyDescent="0.15">
      <c r="A234"/>
    </row>
    <row r="235" spans="1:1" x14ac:dyDescent="0.15">
      <c r="A235"/>
    </row>
    <row r="236" spans="1:1" x14ac:dyDescent="0.15">
      <c r="A236"/>
    </row>
    <row r="237" spans="1:1" x14ac:dyDescent="0.15">
      <c r="A237"/>
    </row>
    <row r="238" spans="1:1" x14ac:dyDescent="0.15">
      <c r="A238"/>
    </row>
    <row r="239" spans="1:1" x14ac:dyDescent="0.15">
      <c r="A239"/>
    </row>
    <row r="240" spans="1:1" x14ac:dyDescent="0.15">
      <c r="A240"/>
    </row>
    <row r="241" spans="1:1" x14ac:dyDescent="0.15">
      <c r="A241"/>
    </row>
    <row r="242" spans="1:1" x14ac:dyDescent="0.15">
      <c r="A242"/>
    </row>
    <row r="243" spans="1:1" x14ac:dyDescent="0.15">
      <c r="A243"/>
    </row>
    <row r="244" spans="1:1" x14ac:dyDescent="0.15">
      <c r="A244"/>
    </row>
    <row r="245" spans="1:1" x14ac:dyDescent="0.15">
      <c r="A245"/>
    </row>
    <row r="246" spans="1:1" x14ac:dyDescent="0.15">
      <c r="A246"/>
    </row>
    <row r="247" spans="1:1" x14ac:dyDescent="0.15">
      <c r="A247"/>
    </row>
    <row r="248" spans="1:1" x14ac:dyDescent="0.15">
      <c r="A248"/>
    </row>
    <row r="249" spans="1:1" x14ac:dyDescent="0.15">
      <c r="A249"/>
    </row>
    <row r="250" spans="1:1" x14ac:dyDescent="0.15">
      <c r="A250"/>
    </row>
    <row r="251" spans="1:1" x14ac:dyDescent="0.15">
      <c r="A251"/>
    </row>
    <row r="252" spans="1:1" x14ac:dyDescent="0.15">
      <c r="A252"/>
    </row>
    <row r="253" spans="1:1" x14ac:dyDescent="0.15">
      <c r="A253"/>
    </row>
  </sheetData>
  <sortState ref="A2:P14">
    <sortCondition descending="1" ref="J5"/>
  </sortState>
  <phoneticPr fontId="13" type="noConversion"/>
  <dataValidations count="1">
    <dataValidation type="list" allowBlank="1" showInputMessage="1" showErrorMessage="1" sqref="A254:A1048576 A1:A14">
      <formula1>"噪声污染,水体污染,垃圾污染,油烟污染,焚烧污染,企业排污,扬尘污染,养殖污染,其他污染,其他问题"</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9"/>
  <sheetViews>
    <sheetView workbookViewId="0">
      <selection activeCell="L9" sqref="L9"/>
    </sheetView>
  </sheetViews>
  <sheetFormatPr defaultRowHeight="13.5" x14ac:dyDescent="0.15"/>
  <cols>
    <col min="1" max="1" width="13.125" style="21" customWidth="1"/>
    <col min="2" max="2" width="5.25" bestFit="1" customWidth="1"/>
    <col min="3" max="9" width="11.625" bestFit="1" customWidth="1"/>
    <col min="10" max="10" width="9.75" bestFit="1" customWidth="1"/>
    <col min="11" max="11" width="9.75" customWidth="1"/>
    <col min="17" max="17" width="5.25" bestFit="1" customWidth="1"/>
  </cols>
  <sheetData>
    <row r="1" spans="1:17" x14ac:dyDescent="0.15">
      <c r="A1" s="40" t="s">
        <v>1779</v>
      </c>
      <c r="B1" s="40" t="s">
        <v>1051</v>
      </c>
      <c r="C1" s="29">
        <f ca="1">区域分布情况!C1</f>
        <v>43063</v>
      </c>
      <c r="D1" s="29">
        <f ca="1">区域分布情况!D1</f>
        <v>43064</v>
      </c>
      <c r="E1" s="29">
        <f ca="1">区域分布情况!E1</f>
        <v>43065</v>
      </c>
      <c r="F1" s="29">
        <f ca="1">区域分布情况!F1</f>
        <v>43066</v>
      </c>
      <c r="G1" s="29">
        <f ca="1">区域分布情况!G1</f>
        <v>43067</v>
      </c>
      <c r="H1" s="29">
        <f ca="1">区域分布情况!H1</f>
        <v>43068</v>
      </c>
      <c r="I1" s="29">
        <f ca="1">区域分布情况!I1</f>
        <v>43069</v>
      </c>
      <c r="J1" s="56" t="s">
        <v>1209</v>
      </c>
      <c r="K1" s="56" t="s">
        <v>2837</v>
      </c>
      <c r="L1" s="56" t="s">
        <v>1780</v>
      </c>
      <c r="M1" s="56" t="s">
        <v>1781</v>
      </c>
      <c r="N1" s="56" t="s">
        <v>1782</v>
      </c>
      <c r="O1" s="56" t="s">
        <v>1784</v>
      </c>
      <c r="P1" s="56" t="s">
        <v>1785</v>
      </c>
      <c r="Q1" s="56" t="s">
        <v>1783</v>
      </c>
    </row>
    <row r="2" spans="1:17" x14ac:dyDescent="0.15">
      <c r="A2" s="16" t="s">
        <v>20</v>
      </c>
      <c r="B2">
        <f>COUNTIF(总表!$D:$D,A2)</f>
        <v>423</v>
      </c>
      <c r="C2">
        <f ca="1">COUNTIFS(总表!$D:$D,$A2,总表!$I:$I,C$1,总表!$E:$E,"&gt;"&amp;$C$1)</f>
        <v>6</v>
      </c>
      <c r="D2">
        <f ca="1">COUNTIFS(总表!$D:$D,$A2,总表!$I:$I,D$1,总表!$E:$E,"&gt;"&amp;$C$1)</f>
        <v>1</v>
      </c>
      <c r="E2">
        <f ca="1">COUNTIFS(总表!$D:$D,$A2,总表!$I:$I,E$1,总表!$E:$E,"&gt;"&amp;$C$1)</f>
        <v>4</v>
      </c>
      <c r="F2">
        <f ca="1">COUNTIFS(总表!$D:$D,$A2,总表!$I:$I,F$1,总表!$E:$E,"&gt;"&amp;$C$1)</f>
        <v>0</v>
      </c>
      <c r="G2">
        <f ca="1">COUNTIFS(总表!$D:$D,$A2,总表!$I:$I,G$1,总表!$E:$E,"&gt;"&amp;$C$1)</f>
        <v>0</v>
      </c>
      <c r="H2">
        <f ca="1">COUNTIFS(总表!$D:$D,$A2,总表!$I:$I,H$1,总表!$E:$E,"&gt;"&amp;$C$1)</f>
        <v>0</v>
      </c>
      <c r="I2">
        <f ca="1">COUNTIFS(总表!$D:$D,$A2,总表!$I:$I,I$1,总表!$E:$E,"&gt;"&amp;$C$1)</f>
        <v>0</v>
      </c>
      <c r="J2" s="56">
        <f t="shared" ref="J2:J14" ca="1" si="0">SUM(C2:I2)</f>
        <v>11</v>
      </c>
      <c r="K2" s="56">
        <f ca="1">COUNTIFS(总表!$D:$D,$A2,总表!$I:$I,"&lt;"&amp;C$1,总表!$I:$I,"&gt;="&amp;(C$1-7))</f>
        <v>22</v>
      </c>
      <c r="L2">
        <f ca="1">COUNTIFS(总表!$D:$D,$A2,总表!$F:$F,L$1,总表!$E:$E,"&gt;"&amp;$C$1)</f>
        <v>4</v>
      </c>
      <c r="M2">
        <f ca="1">COUNTIFS(总表!$D:$D,$A2,总表!$F:$F,M$1,总表!$E:$E,"&gt;"&amp;$C$1)</f>
        <v>0</v>
      </c>
      <c r="N2">
        <f ca="1">COUNTIFS(总表!$D:$D,$A2,总表!$F:$F,N$1,总表!$E:$E,"&gt;"&amp;$C$1)</f>
        <v>0</v>
      </c>
      <c r="O2">
        <f ca="1">COUNTIFS(总表!$D:$D,$A2,总表!$F:$F,O$1,总表!$E:$E,"&gt;"&amp;$C$1)</f>
        <v>0</v>
      </c>
      <c r="P2">
        <f ca="1">COUNTIFS(总表!$D:$D,$A2,总表!$F:$F,P$1,总表!$E:$E,"&gt;"&amp;$C$1)</f>
        <v>3</v>
      </c>
      <c r="Q2">
        <f t="shared" ref="Q2:Q14" ca="1" si="1">SUM(L2:P2)</f>
        <v>7</v>
      </c>
    </row>
    <row r="3" spans="1:17" x14ac:dyDescent="0.15">
      <c r="A3" s="16" t="s">
        <v>10</v>
      </c>
      <c r="B3">
        <f>COUNTIF(总表!$D:$D,A3)</f>
        <v>192</v>
      </c>
      <c r="C3">
        <f ca="1">COUNTIFS(总表!$D:$D,$A3,总表!$I:$I,C$1,总表!$E:$E,"&gt;"&amp;$C$1)</f>
        <v>3</v>
      </c>
      <c r="D3">
        <f ca="1">COUNTIFS(总表!$D:$D,$A3,总表!$I:$I,D$1,总表!$E:$E,"&gt;"&amp;$C$1)</f>
        <v>1</v>
      </c>
      <c r="E3">
        <f ca="1">COUNTIFS(总表!$D:$D,$A3,总表!$I:$I,E$1,总表!$E:$E,"&gt;"&amp;$C$1)</f>
        <v>0</v>
      </c>
      <c r="F3">
        <f ca="1">COUNTIFS(总表!$D:$D,$A3,总表!$I:$I,F$1,总表!$E:$E,"&gt;"&amp;$C$1)</f>
        <v>0</v>
      </c>
      <c r="G3">
        <f ca="1">COUNTIFS(总表!$D:$D,$A3,总表!$I:$I,G$1,总表!$E:$E,"&gt;"&amp;$C$1)</f>
        <v>0</v>
      </c>
      <c r="H3">
        <f ca="1">COUNTIFS(总表!$D:$D,$A3,总表!$I:$I,H$1,总表!$E:$E,"&gt;"&amp;$C$1)</f>
        <v>0</v>
      </c>
      <c r="I3">
        <f ca="1">COUNTIFS(总表!$D:$D,$A3,总表!$I:$I,I$1,总表!$E:$E,"&gt;"&amp;$C$1)</f>
        <v>0</v>
      </c>
      <c r="J3" s="56">
        <f t="shared" ca="1" si="0"/>
        <v>4</v>
      </c>
      <c r="K3" s="56">
        <f ca="1">COUNTIFS(总表!$D:$D,$A3,总表!$I:$I,"&lt;"&amp;C$1,总表!$I:$I,"&gt;="&amp;(C$1-7))</f>
        <v>17</v>
      </c>
      <c r="L3">
        <f ca="1">COUNTIFS(总表!$D:$D,$A3,总表!$F:$F,L$1,总表!$E:$E,"&gt;"&amp;$C$1)</f>
        <v>3</v>
      </c>
      <c r="M3">
        <f ca="1">COUNTIFS(总表!$D:$D,$A3,总表!$F:$F,M$1,总表!$E:$E,"&gt;"&amp;$C$1)</f>
        <v>0</v>
      </c>
      <c r="N3">
        <f ca="1">COUNTIFS(总表!$D:$D,$A3,总表!$F:$F,N$1,总表!$E:$E,"&gt;"&amp;$C$1)</f>
        <v>0</v>
      </c>
      <c r="O3">
        <f ca="1">COUNTIFS(总表!$D:$D,$A3,总表!$F:$F,O$1,总表!$E:$E,"&gt;"&amp;$C$1)</f>
        <v>0</v>
      </c>
      <c r="P3">
        <f ca="1">COUNTIFS(总表!$D:$D,$A3,总表!$F:$F,P$1,总表!$E:$E,"&gt;"&amp;$C$1)</f>
        <v>0</v>
      </c>
      <c r="Q3">
        <f t="shared" ca="1" si="1"/>
        <v>3</v>
      </c>
    </row>
    <row r="4" spans="1:17" x14ac:dyDescent="0.15">
      <c r="A4" s="7" t="s">
        <v>2013</v>
      </c>
      <c r="B4">
        <f>COUNTIF(总表!$D:$D,A4)</f>
        <v>10</v>
      </c>
      <c r="C4">
        <f ca="1">COUNTIFS(总表!$D:$D,$A4,总表!$I:$I,C$1,总表!$E:$E,"&gt;"&amp;$C$1)</f>
        <v>0</v>
      </c>
      <c r="D4">
        <f ca="1">COUNTIFS(总表!$D:$D,$A4,总表!$I:$I,D$1,总表!$E:$E,"&gt;"&amp;$C$1)</f>
        <v>0</v>
      </c>
      <c r="E4">
        <f ca="1">COUNTIFS(总表!$D:$D,$A4,总表!$I:$I,E$1,总表!$E:$E,"&gt;"&amp;$C$1)</f>
        <v>0</v>
      </c>
      <c r="F4">
        <f ca="1">COUNTIFS(总表!$D:$D,$A4,总表!$I:$I,F$1,总表!$E:$E,"&gt;"&amp;$C$1)</f>
        <v>0</v>
      </c>
      <c r="G4">
        <f ca="1">COUNTIFS(总表!$D:$D,$A4,总表!$I:$I,G$1,总表!$E:$E,"&gt;"&amp;$C$1)</f>
        <v>0</v>
      </c>
      <c r="H4">
        <f ca="1">COUNTIFS(总表!$D:$D,$A4,总表!$I:$I,H$1,总表!$E:$E,"&gt;"&amp;$C$1)</f>
        <v>0</v>
      </c>
      <c r="I4">
        <f ca="1">COUNTIFS(总表!$D:$D,$A4,总表!$I:$I,I$1,总表!$E:$E,"&gt;"&amp;$C$1)</f>
        <v>0</v>
      </c>
      <c r="J4" s="56">
        <f t="shared" ca="1" si="0"/>
        <v>0</v>
      </c>
      <c r="K4" s="56">
        <f ca="1">COUNTIFS(总表!$D:$D,$A4,总表!$I:$I,"&lt;"&amp;C$1,总表!$I:$I,"&gt;="&amp;(C$1-7))</f>
        <v>3</v>
      </c>
      <c r="L4">
        <f ca="1">COUNTIFS(总表!$D:$D,$A4,总表!$F:$F,L$1,总表!$E:$E,"&gt;"&amp;$C$1)</f>
        <v>0</v>
      </c>
      <c r="M4">
        <f ca="1">COUNTIFS(总表!$D:$D,$A4,总表!$F:$F,M$1,总表!$E:$E,"&gt;"&amp;$C$1)</f>
        <v>0</v>
      </c>
      <c r="N4">
        <f ca="1">COUNTIFS(总表!$D:$D,$A4,总表!$F:$F,N$1,总表!$E:$E,"&gt;"&amp;$C$1)</f>
        <v>0</v>
      </c>
      <c r="O4">
        <f ca="1">COUNTIFS(总表!$D:$D,$A4,总表!$F:$F,O$1,总表!$E:$E,"&gt;"&amp;$C$1)</f>
        <v>0</v>
      </c>
      <c r="P4">
        <f ca="1">COUNTIFS(总表!$D:$D,$A4,总表!$F:$F,P$1,总表!$E:$E,"&gt;"&amp;$C$1)</f>
        <v>0</v>
      </c>
      <c r="Q4">
        <f t="shared" ca="1" si="1"/>
        <v>0</v>
      </c>
    </row>
    <row r="5" spans="1:17" x14ac:dyDescent="0.15">
      <c r="A5" s="7" t="s">
        <v>2045</v>
      </c>
      <c r="B5">
        <f>COUNTIF(总表!$D:$D,A5)</f>
        <v>25</v>
      </c>
      <c r="C5">
        <f ca="1">COUNTIFS(总表!$D:$D,$A5,总表!$I:$I,C$1,总表!$E:$E,"&gt;"&amp;$C$1)</f>
        <v>0</v>
      </c>
      <c r="D5">
        <f ca="1">COUNTIFS(总表!$D:$D,$A5,总表!$I:$I,D$1,总表!$E:$E,"&gt;"&amp;$C$1)</f>
        <v>0</v>
      </c>
      <c r="E5">
        <f ca="1">COUNTIFS(总表!$D:$D,$A5,总表!$I:$I,E$1,总表!$E:$E,"&gt;"&amp;$C$1)</f>
        <v>0</v>
      </c>
      <c r="F5">
        <f ca="1">COUNTIFS(总表!$D:$D,$A5,总表!$I:$I,F$1,总表!$E:$E,"&gt;"&amp;$C$1)</f>
        <v>0</v>
      </c>
      <c r="G5">
        <f ca="1">COUNTIFS(总表!$D:$D,$A5,总表!$I:$I,G$1,总表!$E:$E,"&gt;"&amp;$C$1)</f>
        <v>0</v>
      </c>
      <c r="H5">
        <f ca="1">COUNTIFS(总表!$D:$D,$A5,总表!$I:$I,H$1,总表!$E:$E,"&gt;"&amp;$C$1)</f>
        <v>0</v>
      </c>
      <c r="I5">
        <f ca="1">COUNTIFS(总表!$D:$D,$A5,总表!$I:$I,I$1,总表!$E:$E,"&gt;"&amp;$C$1)</f>
        <v>0</v>
      </c>
      <c r="J5" s="56">
        <f t="shared" ca="1" si="0"/>
        <v>0</v>
      </c>
      <c r="K5" s="56">
        <f ca="1">COUNTIFS(总表!$D:$D,$A5,总表!$I:$I,"&lt;"&amp;C$1,总表!$I:$I,"&gt;="&amp;(C$1-7))</f>
        <v>4</v>
      </c>
      <c r="L5">
        <f ca="1">COUNTIFS(总表!$D:$D,$A5,总表!$F:$F,L$1,总表!$E:$E,"&gt;"&amp;$C$1)</f>
        <v>0</v>
      </c>
      <c r="M5">
        <f ca="1">COUNTIFS(总表!$D:$D,$A5,总表!$F:$F,M$1,总表!$E:$E,"&gt;"&amp;$C$1)</f>
        <v>0</v>
      </c>
      <c r="N5">
        <f ca="1">COUNTIFS(总表!$D:$D,$A5,总表!$F:$F,N$1,总表!$E:$E,"&gt;"&amp;$C$1)</f>
        <v>0</v>
      </c>
      <c r="O5">
        <f ca="1">COUNTIFS(总表!$D:$D,$A5,总表!$F:$F,O$1,总表!$E:$E,"&gt;"&amp;$C$1)</f>
        <v>0</v>
      </c>
      <c r="P5">
        <f ca="1">COUNTIFS(总表!$D:$D,$A5,总表!$F:$F,P$1,总表!$E:$E,"&gt;"&amp;$C$1)</f>
        <v>0</v>
      </c>
      <c r="Q5">
        <f t="shared" ca="1" si="1"/>
        <v>0</v>
      </c>
    </row>
    <row r="6" spans="1:17" x14ac:dyDescent="0.15">
      <c r="A6" s="7" t="s">
        <v>2785</v>
      </c>
      <c r="B6">
        <f>COUNTIF(总表!$D:$D,A6)</f>
        <v>1</v>
      </c>
      <c r="C6">
        <f ca="1">COUNTIFS(总表!$D:$D,$A6,总表!$I:$I,C$1,总表!$E:$E,"&gt;"&amp;$C$1)</f>
        <v>0</v>
      </c>
      <c r="D6">
        <f ca="1">COUNTIFS(总表!$D:$D,$A6,总表!$I:$I,D$1,总表!$E:$E,"&gt;"&amp;$C$1)</f>
        <v>0</v>
      </c>
      <c r="E6">
        <f ca="1">COUNTIFS(总表!$D:$D,$A6,总表!$I:$I,E$1,总表!$E:$E,"&gt;"&amp;$C$1)</f>
        <v>0</v>
      </c>
      <c r="F6">
        <f ca="1">COUNTIFS(总表!$D:$D,$A6,总表!$I:$I,F$1,总表!$E:$E,"&gt;"&amp;$C$1)</f>
        <v>0</v>
      </c>
      <c r="G6">
        <f ca="1">COUNTIFS(总表!$D:$D,$A6,总表!$I:$I,G$1,总表!$E:$E,"&gt;"&amp;$C$1)</f>
        <v>0</v>
      </c>
      <c r="H6">
        <f ca="1">COUNTIFS(总表!$D:$D,$A6,总表!$I:$I,H$1,总表!$E:$E,"&gt;"&amp;$C$1)</f>
        <v>0</v>
      </c>
      <c r="I6">
        <f ca="1">COUNTIFS(总表!$D:$D,$A6,总表!$I:$I,I$1,总表!$E:$E,"&gt;"&amp;$C$1)</f>
        <v>0</v>
      </c>
      <c r="J6" s="56">
        <f t="shared" ca="1" si="0"/>
        <v>0</v>
      </c>
      <c r="K6" s="56">
        <f ca="1">COUNTIFS(总表!$D:$D,$A6,总表!$I:$I,"&lt;"&amp;C$1,总表!$I:$I,"&gt;="&amp;(C$1-7))</f>
        <v>1</v>
      </c>
      <c r="L6">
        <f ca="1">COUNTIFS(总表!$D:$D,$A6,总表!$F:$F,L$1,总表!$E:$E,"&gt;"&amp;$C$1)</f>
        <v>0</v>
      </c>
      <c r="M6">
        <f ca="1">COUNTIFS(总表!$D:$D,$A6,总表!$F:$F,M$1,总表!$E:$E,"&gt;"&amp;$C$1)</f>
        <v>0</v>
      </c>
      <c r="N6">
        <f ca="1">COUNTIFS(总表!$D:$D,$A6,总表!$F:$F,N$1,总表!$E:$E,"&gt;"&amp;$C$1)</f>
        <v>0</v>
      </c>
      <c r="O6">
        <f ca="1">COUNTIFS(总表!$D:$D,$A6,总表!$F:$F,O$1,总表!$E:$E,"&gt;"&amp;$C$1)</f>
        <v>0</v>
      </c>
      <c r="P6">
        <f ca="1">COUNTIFS(总表!$D:$D,$A6,总表!$F:$F,P$1,总表!$E:$E,"&gt;"&amp;$C$1)</f>
        <v>0</v>
      </c>
      <c r="Q6">
        <f t="shared" ca="1" si="1"/>
        <v>0</v>
      </c>
    </row>
    <row r="7" spans="1:17" x14ac:dyDescent="0.15">
      <c r="A7" s="16" t="s">
        <v>12</v>
      </c>
      <c r="B7">
        <f>COUNTIF(总表!$D:$D,A7)</f>
        <v>5</v>
      </c>
      <c r="C7">
        <f ca="1">COUNTIFS(总表!$D:$D,$A7,总表!$I:$I,C$1,总表!$E:$E,"&gt;"&amp;$C$1)</f>
        <v>0</v>
      </c>
      <c r="D7">
        <f ca="1">COUNTIFS(总表!$D:$D,$A7,总表!$I:$I,D$1,总表!$E:$E,"&gt;"&amp;$C$1)</f>
        <v>0</v>
      </c>
      <c r="E7">
        <f ca="1">COUNTIFS(总表!$D:$D,$A7,总表!$I:$I,E$1,总表!$E:$E,"&gt;"&amp;$C$1)</f>
        <v>0</v>
      </c>
      <c r="F7">
        <f ca="1">COUNTIFS(总表!$D:$D,$A7,总表!$I:$I,F$1,总表!$E:$E,"&gt;"&amp;$C$1)</f>
        <v>0</v>
      </c>
      <c r="G7">
        <f ca="1">COUNTIFS(总表!$D:$D,$A7,总表!$I:$I,G$1,总表!$E:$E,"&gt;"&amp;$C$1)</f>
        <v>0</v>
      </c>
      <c r="H7">
        <f ca="1">COUNTIFS(总表!$D:$D,$A7,总表!$I:$I,H$1,总表!$E:$E,"&gt;"&amp;$C$1)</f>
        <v>0</v>
      </c>
      <c r="I7">
        <f ca="1">COUNTIFS(总表!$D:$D,$A7,总表!$I:$I,I$1,总表!$E:$E,"&gt;"&amp;$C$1)</f>
        <v>0</v>
      </c>
      <c r="J7" s="56">
        <f t="shared" ca="1" si="0"/>
        <v>0</v>
      </c>
      <c r="K7" s="56">
        <f ca="1">COUNTIFS(总表!$D:$D,$A7,总表!$I:$I,"&lt;"&amp;C$1,总表!$I:$I,"&gt;="&amp;(C$1-7))</f>
        <v>0</v>
      </c>
      <c r="L7">
        <f ca="1">COUNTIFS(总表!$D:$D,$A7,总表!$F:$F,L$1,总表!$E:$E,"&gt;"&amp;$C$1)</f>
        <v>0</v>
      </c>
      <c r="M7">
        <f ca="1">COUNTIFS(总表!$D:$D,$A7,总表!$F:$F,M$1,总表!$E:$E,"&gt;"&amp;$C$1)</f>
        <v>0</v>
      </c>
      <c r="N7">
        <f ca="1">COUNTIFS(总表!$D:$D,$A7,总表!$F:$F,N$1,总表!$E:$E,"&gt;"&amp;$C$1)</f>
        <v>0</v>
      </c>
      <c r="O7">
        <f ca="1">COUNTIFS(总表!$D:$D,$A7,总表!$F:$F,O$1,总表!$E:$E,"&gt;"&amp;$C$1)</f>
        <v>0</v>
      </c>
      <c r="P7">
        <f ca="1">COUNTIFS(总表!$D:$D,$A7,总表!$F:$F,P$1,总表!$E:$E,"&gt;"&amp;$C$1)</f>
        <v>0</v>
      </c>
      <c r="Q7">
        <f t="shared" ca="1" si="1"/>
        <v>0</v>
      </c>
    </row>
    <row r="8" spans="1:17" x14ac:dyDescent="0.15">
      <c r="A8" s="7" t="s">
        <v>1109</v>
      </c>
      <c r="B8">
        <f>COUNTIF(总表!$D:$D,A8)</f>
        <v>2</v>
      </c>
      <c r="C8">
        <f ca="1">COUNTIFS(总表!$D:$D,$A8,总表!$I:$I,C$1,总表!$E:$E,"&gt;"&amp;$C$1)</f>
        <v>0</v>
      </c>
      <c r="D8">
        <f ca="1">COUNTIFS(总表!$D:$D,$A8,总表!$I:$I,D$1,总表!$E:$E,"&gt;"&amp;$C$1)</f>
        <v>0</v>
      </c>
      <c r="E8">
        <f ca="1">COUNTIFS(总表!$D:$D,$A8,总表!$I:$I,E$1,总表!$E:$E,"&gt;"&amp;$C$1)</f>
        <v>0</v>
      </c>
      <c r="F8">
        <f ca="1">COUNTIFS(总表!$D:$D,$A8,总表!$I:$I,F$1,总表!$E:$E,"&gt;"&amp;$C$1)</f>
        <v>0</v>
      </c>
      <c r="G8">
        <f ca="1">COUNTIFS(总表!$D:$D,$A8,总表!$I:$I,G$1,总表!$E:$E,"&gt;"&amp;$C$1)</f>
        <v>0</v>
      </c>
      <c r="H8">
        <f ca="1">COUNTIFS(总表!$D:$D,$A8,总表!$I:$I,H$1,总表!$E:$E,"&gt;"&amp;$C$1)</f>
        <v>0</v>
      </c>
      <c r="I8">
        <f ca="1">COUNTIFS(总表!$D:$D,$A8,总表!$I:$I,I$1,总表!$E:$E,"&gt;"&amp;$C$1)</f>
        <v>0</v>
      </c>
      <c r="J8" s="56">
        <f t="shared" ca="1" si="0"/>
        <v>0</v>
      </c>
      <c r="K8" s="56">
        <f ca="1">COUNTIFS(总表!$D:$D,$A8,总表!$I:$I,"&lt;"&amp;C$1,总表!$I:$I,"&gt;="&amp;(C$1-7))</f>
        <v>0</v>
      </c>
      <c r="L8">
        <f ca="1">COUNTIFS(总表!$D:$D,$A8,总表!$F:$F,L$1,总表!$E:$E,"&gt;"&amp;$C$1)</f>
        <v>0</v>
      </c>
      <c r="M8">
        <f ca="1">COUNTIFS(总表!$D:$D,$A8,总表!$F:$F,M$1,总表!$E:$E,"&gt;"&amp;$C$1)</f>
        <v>0</v>
      </c>
      <c r="N8">
        <f ca="1">COUNTIFS(总表!$D:$D,$A8,总表!$F:$F,N$1,总表!$E:$E,"&gt;"&amp;$C$1)</f>
        <v>0</v>
      </c>
      <c r="O8">
        <f ca="1">COUNTIFS(总表!$D:$D,$A8,总表!$F:$F,O$1,总表!$E:$E,"&gt;"&amp;$C$1)</f>
        <v>0</v>
      </c>
      <c r="P8">
        <f ca="1">COUNTIFS(总表!$D:$D,$A8,总表!$F:$F,P$1,总表!$E:$E,"&gt;"&amp;$C$1)</f>
        <v>0</v>
      </c>
      <c r="Q8">
        <f t="shared" ca="1" si="1"/>
        <v>0</v>
      </c>
    </row>
    <row r="9" spans="1:17" x14ac:dyDescent="0.15">
      <c r="A9" s="7" t="s">
        <v>2646</v>
      </c>
      <c r="B9">
        <f>COUNTIF(总表!$D:$D,A9)</f>
        <v>1</v>
      </c>
      <c r="C9">
        <f ca="1">COUNTIFS(总表!$D:$D,$A9,总表!$I:$I,C$1,总表!$E:$E,"&gt;"&amp;$C$1)</f>
        <v>0</v>
      </c>
      <c r="D9">
        <f ca="1">COUNTIFS(总表!$D:$D,$A9,总表!$I:$I,D$1,总表!$E:$E,"&gt;"&amp;$C$1)</f>
        <v>0</v>
      </c>
      <c r="E9">
        <f ca="1">COUNTIFS(总表!$D:$D,$A9,总表!$I:$I,E$1,总表!$E:$E,"&gt;"&amp;$C$1)</f>
        <v>0</v>
      </c>
      <c r="F9">
        <f ca="1">COUNTIFS(总表!$D:$D,$A9,总表!$I:$I,F$1,总表!$E:$E,"&gt;"&amp;$C$1)</f>
        <v>0</v>
      </c>
      <c r="G9">
        <f ca="1">COUNTIFS(总表!$D:$D,$A9,总表!$I:$I,G$1,总表!$E:$E,"&gt;"&amp;$C$1)</f>
        <v>0</v>
      </c>
      <c r="H9">
        <f ca="1">COUNTIFS(总表!$D:$D,$A9,总表!$I:$I,H$1,总表!$E:$E,"&gt;"&amp;$C$1)</f>
        <v>0</v>
      </c>
      <c r="I9">
        <f ca="1">COUNTIFS(总表!$D:$D,$A9,总表!$I:$I,I$1,总表!$E:$E,"&gt;"&amp;$C$1)</f>
        <v>0</v>
      </c>
      <c r="J9" s="56">
        <f t="shared" ca="1" si="0"/>
        <v>0</v>
      </c>
      <c r="K9" s="56">
        <f ca="1">COUNTIFS(总表!$D:$D,$A9,总表!$I:$I,"&lt;"&amp;C$1,总表!$I:$I,"&gt;="&amp;(C$1-7))</f>
        <v>1</v>
      </c>
      <c r="L9">
        <f ca="1">COUNTIFS(总表!$D:$D,$A9,总表!$F:$F,L$1,总表!$E:$E,"&gt;"&amp;$C$1)</f>
        <v>0</v>
      </c>
      <c r="M9">
        <f ca="1">COUNTIFS(总表!$D:$D,$A9,总表!$F:$F,M$1,总表!$E:$E,"&gt;"&amp;$C$1)</f>
        <v>0</v>
      </c>
      <c r="N9">
        <f ca="1">COUNTIFS(总表!$D:$D,$A9,总表!$F:$F,N$1,总表!$E:$E,"&gt;"&amp;$C$1)</f>
        <v>0</v>
      </c>
      <c r="O9">
        <f ca="1">COUNTIFS(总表!$D:$D,$A9,总表!$F:$F,O$1,总表!$E:$E,"&gt;"&amp;$C$1)</f>
        <v>0</v>
      </c>
      <c r="P9">
        <f ca="1">COUNTIFS(总表!$D:$D,$A9,总表!$F:$F,P$1,总表!$E:$E,"&gt;"&amp;$C$1)</f>
        <v>0</v>
      </c>
      <c r="Q9">
        <f t="shared" ca="1" si="1"/>
        <v>0</v>
      </c>
    </row>
    <row r="10" spans="1:17" x14ac:dyDescent="0.15">
      <c r="A10" s="16" t="s">
        <v>2100</v>
      </c>
      <c r="B10">
        <f>COUNTIF(总表!$D:$D,A10)</f>
        <v>12</v>
      </c>
      <c r="C10">
        <f ca="1">COUNTIFS(总表!$D:$D,$A10,总表!$I:$I,C$1,总表!$E:$E,"&gt;"&amp;$C$1)</f>
        <v>0</v>
      </c>
      <c r="D10">
        <f ca="1">COUNTIFS(总表!$D:$D,$A10,总表!$I:$I,D$1,总表!$E:$E,"&gt;"&amp;$C$1)</f>
        <v>0</v>
      </c>
      <c r="E10">
        <f ca="1">COUNTIFS(总表!$D:$D,$A10,总表!$I:$I,E$1,总表!$E:$E,"&gt;"&amp;$C$1)</f>
        <v>0</v>
      </c>
      <c r="F10">
        <f ca="1">COUNTIFS(总表!$D:$D,$A10,总表!$I:$I,F$1,总表!$E:$E,"&gt;"&amp;$C$1)</f>
        <v>0</v>
      </c>
      <c r="G10">
        <f ca="1">COUNTIFS(总表!$D:$D,$A10,总表!$I:$I,G$1,总表!$E:$E,"&gt;"&amp;$C$1)</f>
        <v>0</v>
      </c>
      <c r="H10">
        <f ca="1">COUNTIFS(总表!$D:$D,$A10,总表!$I:$I,H$1,总表!$E:$E,"&gt;"&amp;$C$1)</f>
        <v>0</v>
      </c>
      <c r="I10">
        <f ca="1">COUNTIFS(总表!$D:$D,$A10,总表!$I:$I,I$1,总表!$E:$E,"&gt;"&amp;$C$1)</f>
        <v>0</v>
      </c>
      <c r="J10" s="56">
        <f t="shared" ca="1" si="0"/>
        <v>0</v>
      </c>
      <c r="K10" s="56">
        <f ca="1">COUNTIFS(总表!$D:$D,$A10,总表!$I:$I,"&lt;"&amp;C$1,总表!$I:$I,"&gt;="&amp;(C$1-7))</f>
        <v>0</v>
      </c>
      <c r="L10">
        <f ca="1">COUNTIFS(总表!$D:$D,$A10,总表!$F:$F,L$1,总表!$E:$E,"&gt;"&amp;$C$1)</f>
        <v>0</v>
      </c>
      <c r="M10">
        <f ca="1">COUNTIFS(总表!$D:$D,$A10,总表!$F:$F,M$1,总表!$E:$E,"&gt;"&amp;$C$1)</f>
        <v>0</v>
      </c>
      <c r="N10">
        <f ca="1">COUNTIFS(总表!$D:$D,$A10,总表!$F:$F,N$1,总表!$E:$E,"&gt;"&amp;$C$1)</f>
        <v>0</v>
      </c>
      <c r="O10">
        <f ca="1">COUNTIFS(总表!$D:$D,$A10,总表!$F:$F,O$1,总表!$E:$E,"&gt;"&amp;$C$1)</f>
        <v>0</v>
      </c>
      <c r="P10">
        <f ca="1">COUNTIFS(总表!$D:$D,$A10,总表!$F:$F,P$1,总表!$E:$E,"&gt;"&amp;$C$1)</f>
        <v>0</v>
      </c>
      <c r="Q10">
        <f t="shared" ca="1" si="1"/>
        <v>0</v>
      </c>
    </row>
    <row r="11" spans="1:17" x14ac:dyDescent="0.15">
      <c r="A11" s="32" t="s">
        <v>92</v>
      </c>
      <c r="B11">
        <f>COUNTIF(总表!$D:$D,A11)</f>
        <v>13</v>
      </c>
      <c r="C11">
        <f ca="1">COUNTIFS(总表!$D:$D,$A11,总表!$I:$I,C$1,总表!$E:$E,"&gt;"&amp;$C$1)</f>
        <v>0</v>
      </c>
      <c r="D11">
        <f ca="1">COUNTIFS(总表!$D:$D,$A11,总表!$I:$I,D$1,总表!$E:$E,"&gt;"&amp;$C$1)</f>
        <v>0</v>
      </c>
      <c r="E11">
        <f ca="1">COUNTIFS(总表!$D:$D,$A11,总表!$I:$I,E$1,总表!$E:$E,"&gt;"&amp;$C$1)</f>
        <v>0</v>
      </c>
      <c r="F11">
        <f ca="1">COUNTIFS(总表!$D:$D,$A11,总表!$I:$I,F$1,总表!$E:$E,"&gt;"&amp;$C$1)</f>
        <v>0</v>
      </c>
      <c r="G11">
        <f ca="1">COUNTIFS(总表!$D:$D,$A11,总表!$I:$I,G$1,总表!$E:$E,"&gt;"&amp;$C$1)</f>
        <v>0</v>
      </c>
      <c r="H11">
        <f ca="1">COUNTIFS(总表!$D:$D,$A11,总表!$I:$I,H$1,总表!$E:$E,"&gt;"&amp;$C$1)</f>
        <v>0</v>
      </c>
      <c r="I11">
        <f ca="1">COUNTIFS(总表!$D:$D,$A11,总表!$I:$I,I$1,总表!$E:$E,"&gt;"&amp;$C$1)</f>
        <v>0</v>
      </c>
      <c r="J11" s="56">
        <f t="shared" ca="1" si="0"/>
        <v>0</v>
      </c>
      <c r="K11" s="56">
        <f ca="1">COUNTIFS(总表!$D:$D,$A11,总表!$I:$I,"&lt;"&amp;C$1,总表!$I:$I,"&gt;="&amp;(C$1-7))</f>
        <v>0</v>
      </c>
      <c r="L11">
        <f ca="1">COUNTIFS(总表!$D:$D,$A11,总表!$F:$F,L$1,总表!$E:$E,"&gt;"&amp;$C$1)</f>
        <v>0</v>
      </c>
      <c r="M11">
        <f ca="1">COUNTIFS(总表!$D:$D,$A11,总表!$F:$F,M$1,总表!$E:$E,"&gt;"&amp;$C$1)</f>
        <v>0</v>
      </c>
      <c r="N11">
        <f ca="1">COUNTIFS(总表!$D:$D,$A11,总表!$F:$F,N$1,总表!$E:$E,"&gt;"&amp;$C$1)</f>
        <v>0</v>
      </c>
      <c r="O11">
        <f ca="1">COUNTIFS(总表!$D:$D,$A11,总表!$F:$F,O$1,总表!$E:$E,"&gt;"&amp;$C$1)</f>
        <v>0</v>
      </c>
      <c r="P11">
        <f ca="1">COUNTIFS(总表!$D:$D,$A11,总表!$F:$F,P$1,总表!$E:$E,"&gt;"&amp;$C$1)</f>
        <v>0</v>
      </c>
      <c r="Q11">
        <f t="shared" ca="1" si="1"/>
        <v>0</v>
      </c>
    </row>
    <row r="12" spans="1:17" x14ac:dyDescent="0.15">
      <c r="A12" s="7" t="s">
        <v>789</v>
      </c>
      <c r="B12">
        <f>COUNTIF(总表!$D:$D,A12)</f>
        <v>3</v>
      </c>
      <c r="C12">
        <f ca="1">COUNTIFS(总表!$D:$D,$A12,总表!$I:$I,C$1,总表!$E:$E,"&gt;"&amp;$C$1)</f>
        <v>0</v>
      </c>
      <c r="D12">
        <f ca="1">COUNTIFS(总表!$D:$D,$A12,总表!$I:$I,D$1,总表!$E:$E,"&gt;"&amp;$C$1)</f>
        <v>0</v>
      </c>
      <c r="E12">
        <f ca="1">COUNTIFS(总表!$D:$D,$A12,总表!$I:$I,E$1,总表!$E:$E,"&gt;"&amp;$C$1)</f>
        <v>0</v>
      </c>
      <c r="F12">
        <f ca="1">COUNTIFS(总表!$D:$D,$A12,总表!$I:$I,F$1,总表!$E:$E,"&gt;"&amp;$C$1)</f>
        <v>0</v>
      </c>
      <c r="G12">
        <f ca="1">COUNTIFS(总表!$D:$D,$A12,总表!$I:$I,G$1,总表!$E:$E,"&gt;"&amp;$C$1)</f>
        <v>0</v>
      </c>
      <c r="H12">
        <f ca="1">COUNTIFS(总表!$D:$D,$A12,总表!$I:$I,H$1,总表!$E:$E,"&gt;"&amp;$C$1)</f>
        <v>0</v>
      </c>
      <c r="I12">
        <f ca="1">COUNTIFS(总表!$D:$D,$A12,总表!$I:$I,I$1,总表!$E:$E,"&gt;"&amp;$C$1)</f>
        <v>0</v>
      </c>
      <c r="J12" s="56">
        <f t="shared" ca="1" si="0"/>
        <v>0</v>
      </c>
      <c r="K12" s="56">
        <f ca="1">COUNTIFS(总表!$D:$D,$A12,总表!$I:$I,"&lt;"&amp;C$1,总表!$I:$I,"&gt;="&amp;(C$1-7))</f>
        <v>0</v>
      </c>
      <c r="L12">
        <f ca="1">COUNTIFS(总表!$D:$D,$A12,总表!$F:$F,L$1,总表!$E:$E,"&gt;"&amp;$C$1)</f>
        <v>0</v>
      </c>
      <c r="M12">
        <f ca="1">COUNTIFS(总表!$D:$D,$A12,总表!$F:$F,M$1,总表!$E:$E,"&gt;"&amp;$C$1)</f>
        <v>0</v>
      </c>
      <c r="N12">
        <f ca="1">COUNTIFS(总表!$D:$D,$A12,总表!$F:$F,N$1,总表!$E:$E,"&gt;"&amp;$C$1)</f>
        <v>0</v>
      </c>
      <c r="O12">
        <f ca="1">COUNTIFS(总表!$D:$D,$A12,总表!$F:$F,O$1,总表!$E:$E,"&gt;"&amp;$C$1)</f>
        <v>0</v>
      </c>
      <c r="P12">
        <f ca="1">COUNTIFS(总表!$D:$D,$A12,总表!$F:$F,P$1,总表!$E:$E,"&gt;"&amp;$C$1)</f>
        <v>0</v>
      </c>
      <c r="Q12">
        <f t="shared" ca="1" si="1"/>
        <v>0</v>
      </c>
    </row>
    <row r="13" spans="1:17" x14ac:dyDescent="0.15">
      <c r="A13" s="31" t="s">
        <v>27</v>
      </c>
      <c r="B13">
        <f>COUNTIF(总表!$D:$D,A13)</f>
        <v>1</v>
      </c>
      <c r="C13">
        <f ca="1">COUNTIFS(总表!$D:$D,$A13,总表!$I:$I,C$1,总表!$E:$E,"&gt;"&amp;$C$1)</f>
        <v>0</v>
      </c>
      <c r="D13">
        <f ca="1">COUNTIFS(总表!$D:$D,$A13,总表!$I:$I,D$1,总表!$E:$E,"&gt;"&amp;$C$1)</f>
        <v>0</v>
      </c>
      <c r="E13">
        <f ca="1">COUNTIFS(总表!$D:$D,$A13,总表!$I:$I,E$1,总表!$E:$E,"&gt;"&amp;$C$1)</f>
        <v>0</v>
      </c>
      <c r="F13">
        <f ca="1">COUNTIFS(总表!$D:$D,$A13,总表!$I:$I,F$1,总表!$E:$E,"&gt;"&amp;$C$1)</f>
        <v>0</v>
      </c>
      <c r="G13">
        <f ca="1">COUNTIFS(总表!$D:$D,$A13,总表!$I:$I,G$1,总表!$E:$E,"&gt;"&amp;$C$1)</f>
        <v>0</v>
      </c>
      <c r="H13">
        <f ca="1">COUNTIFS(总表!$D:$D,$A13,总表!$I:$I,H$1,总表!$E:$E,"&gt;"&amp;$C$1)</f>
        <v>0</v>
      </c>
      <c r="I13">
        <f ca="1">COUNTIFS(总表!$D:$D,$A13,总表!$I:$I,I$1,总表!$E:$E,"&gt;"&amp;$C$1)</f>
        <v>0</v>
      </c>
      <c r="J13" s="56">
        <f t="shared" ca="1" si="0"/>
        <v>0</v>
      </c>
      <c r="K13" s="56">
        <f ca="1">COUNTIFS(总表!$D:$D,$A13,总表!$I:$I,"&lt;"&amp;C$1,总表!$I:$I,"&gt;="&amp;(C$1-7))</f>
        <v>0</v>
      </c>
      <c r="L13">
        <f ca="1">COUNTIFS(总表!$D:$D,$A13,总表!$F:$F,L$1,总表!$E:$E,"&gt;"&amp;$C$1)</f>
        <v>0</v>
      </c>
      <c r="M13">
        <f ca="1">COUNTIFS(总表!$D:$D,$A13,总表!$F:$F,M$1,总表!$E:$E,"&gt;"&amp;$C$1)</f>
        <v>0</v>
      </c>
      <c r="N13">
        <f ca="1">COUNTIFS(总表!$D:$D,$A13,总表!$F:$F,N$1,总表!$E:$E,"&gt;"&amp;$C$1)</f>
        <v>0</v>
      </c>
      <c r="O13">
        <f ca="1">COUNTIFS(总表!$D:$D,$A13,总表!$F:$F,O$1,总表!$E:$E,"&gt;"&amp;$C$1)</f>
        <v>0</v>
      </c>
      <c r="P13">
        <f ca="1">COUNTIFS(总表!$D:$D,$A13,总表!$F:$F,P$1,总表!$E:$E,"&gt;"&amp;$C$1)</f>
        <v>0</v>
      </c>
      <c r="Q13">
        <f t="shared" ca="1" si="1"/>
        <v>0</v>
      </c>
    </row>
    <row r="14" spans="1:17" x14ac:dyDescent="0.15">
      <c r="A14" s="7" t="s">
        <v>468</v>
      </c>
      <c r="B14">
        <f>COUNTIF(总表!$D:$D,A14)</f>
        <v>1</v>
      </c>
      <c r="C14">
        <f ca="1">COUNTIFS(总表!$D:$D,$A14,总表!$I:$I,C$1,总表!$E:$E,"&gt;"&amp;$C$1)</f>
        <v>0</v>
      </c>
      <c r="D14">
        <f ca="1">COUNTIFS(总表!$D:$D,$A14,总表!$I:$I,D$1,总表!$E:$E,"&gt;"&amp;$C$1)</f>
        <v>0</v>
      </c>
      <c r="E14">
        <f ca="1">COUNTIFS(总表!$D:$D,$A14,总表!$I:$I,E$1,总表!$E:$E,"&gt;"&amp;$C$1)</f>
        <v>0</v>
      </c>
      <c r="F14">
        <f ca="1">COUNTIFS(总表!$D:$D,$A14,总表!$I:$I,F$1,总表!$E:$E,"&gt;"&amp;$C$1)</f>
        <v>0</v>
      </c>
      <c r="G14">
        <f ca="1">COUNTIFS(总表!$D:$D,$A14,总表!$I:$I,G$1,总表!$E:$E,"&gt;"&amp;$C$1)</f>
        <v>0</v>
      </c>
      <c r="H14">
        <f ca="1">COUNTIFS(总表!$D:$D,$A14,总表!$I:$I,H$1,总表!$E:$E,"&gt;"&amp;$C$1)</f>
        <v>0</v>
      </c>
      <c r="I14">
        <f ca="1">COUNTIFS(总表!$D:$D,$A14,总表!$I:$I,I$1,总表!$E:$E,"&gt;"&amp;$C$1)</f>
        <v>0</v>
      </c>
      <c r="J14" s="56">
        <f t="shared" ca="1" si="0"/>
        <v>0</v>
      </c>
      <c r="K14" s="56">
        <f ca="1">COUNTIFS(总表!$D:$D,$A14,总表!$I:$I,"&lt;"&amp;C$1,总表!$I:$I,"&gt;="&amp;(C$1-7))</f>
        <v>0</v>
      </c>
      <c r="L14">
        <f ca="1">COUNTIFS(总表!$D:$D,$A14,总表!$F:$F,L$1,总表!$E:$E,"&gt;"&amp;$C$1)</f>
        <v>0</v>
      </c>
      <c r="M14">
        <f ca="1">COUNTIFS(总表!$D:$D,$A14,总表!$F:$F,M$1,总表!$E:$E,"&gt;"&amp;$C$1)</f>
        <v>0</v>
      </c>
      <c r="N14">
        <f ca="1">COUNTIFS(总表!$D:$D,$A14,总表!$F:$F,N$1,总表!$E:$E,"&gt;"&amp;$C$1)</f>
        <v>0</v>
      </c>
      <c r="O14">
        <f ca="1">COUNTIFS(总表!$D:$D,$A14,总表!$F:$F,O$1,总表!$E:$E,"&gt;"&amp;$C$1)</f>
        <v>0</v>
      </c>
      <c r="P14">
        <f ca="1">COUNTIFS(总表!$D:$D,$A14,总表!$F:$F,P$1,总表!$E:$E,"&gt;"&amp;$C$1)</f>
        <v>0</v>
      </c>
      <c r="Q14">
        <f t="shared" ca="1" si="1"/>
        <v>0</v>
      </c>
    </row>
    <row r="15" spans="1:17" x14ac:dyDescent="0.15">
      <c r="A15"/>
    </row>
    <row r="16" spans="1:17" x14ac:dyDescent="0.15">
      <c r="A16"/>
    </row>
    <row r="17" spans="1:1" x14ac:dyDescent="0.15">
      <c r="A17"/>
    </row>
    <row r="18" spans="1:1" x14ac:dyDescent="0.15">
      <c r="A18"/>
    </row>
    <row r="19" spans="1:1" x14ac:dyDescent="0.15">
      <c r="A19"/>
    </row>
    <row r="20" spans="1:1" x14ac:dyDescent="0.15">
      <c r="A20"/>
    </row>
    <row r="21" spans="1:1" x14ac:dyDescent="0.15">
      <c r="A21"/>
    </row>
    <row r="22" spans="1:1" x14ac:dyDescent="0.15">
      <c r="A22"/>
    </row>
    <row r="23" spans="1:1" x14ac:dyDescent="0.15">
      <c r="A23"/>
    </row>
    <row r="24" spans="1:1" x14ac:dyDescent="0.15">
      <c r="A24"/>
    </row>
    <row r="25" spans="1:1" x14ac:dyDescent="0.15">
      <c r="A25"/>
    </row>
    <row r="26" spans="1:1" x14ac:dyDescent="0.15">
      <c r="A26"/>
    </row>
    <row r="27" spans="1:1" x14ac:dyDescent="0.15">
      <c r="A27"/>
    </row>
    <row r="28" spans="1:1" x14ac:dyDescent="0.15">
      <c r="A28"/>
    </row>
    <row r="29" spans="1:1" x14ac:dyDescent="0.15">
      <c r="A29"/>
    </row>
    <row r="30" spans="1:1" x14ac:dyDescent="0.15">
      <c r="A30"/>
    </row>
    <row r="31" spans="1:1" x14ac:dyDescent="0.15">
      <c r="A31"/>
    </row>
    <row r="32" spans="1:1" x14ac:dyDescent="0.15">
      <c r="A32"/>
    </row>
    <row r="33" spans="1:1" x14ac:dyDescent="0.15">
      <c r="A33"/>
    </row>
    <row r="34" spans="1:1" x14ac:dyDescent="0.15">
      <c r="A34"/>
    </row>
    <row r="35" spans="1:1" x14ac:dyDescent="0.15">
      <c r="A35"/>
    </row>
    <row r="36" spans="1:1" x14ac:dyDescent="0.15">
      <c r="A36"/>
    </row>
    <row r="37" spans="1:1" x14ac:dyDescent="0.15">
      <c r="A37"/>
    </row>
    <row r="38" spans="1:1" x14ac:dyDescent="0.15">
      <c r="A38"/>
    </row>
    <row r="39" spans="1:1" x14ac:dyDescent="0.15">
      <c r="A39"/>
    </row>
    <row r="40" spans="1:1" x14ac:dyDescent="0.15">
      <c r="A40"/>
    </row>
    <row r="41" spans="1:1" x14ac:dyDescent="0.15">
      <c r="A41"/>
    </row>
    <row r="42" spans="1:1" x14ac:dyDescent="0.15">
      <c r="A42"/>
    </row>
    <row r="43" spans="1:1" x14ac:dyDescent="0.15">
      <c r="A43"/>
    </row>
    <row r="44" spans="1:1" x14ac:dyDescent="0.15">
      <c r="A44"/>
    </row>
    <row r="45" spans="1:1" x14ac:dyDescent="0.15">
      <c r="A45"/>
    </row>
    <row r="46" spans="1:1" x14ac:dyDescent="0.15">
      <c r="A46"/>
    </row>
    <row r="47" spans="1:1" x14ac:dyDescent="0.15">
      <c r="A47"/>
    </row>
    <row r="48" spans="1:1" x14ac:dyDescent="0.15">
      <c r="A48"/>
    </row>
    <row r="49" spans="1:1" x14ac:dyDescent="0.15">
      <c r="A49"/>
    </row>
    <row r="50" spans="1:1" x14ac:dyDescent="0.15">
      <c r="A50"/>
    </row>
    <row r="51" spans="1:1" x14ac:dyDescent="0.15">
      <c r="A51"/>
    </row>
    <row r="52" spans="1:1" x14ac:dyDescent="0.15">
      <c r="A52"/>
    </row>
    <row r="53" spans="1:1" x14ac:dyDescent="0.15">
      <c r="A53"/>
    </row>
    <row r="54" spans="1:1" x14ac:dyDescent="0.15">
      <c r="A54"/>
    </row>
    <row r="55" spans="1:1" x14ac:dyDescent="0.15">
      <c r="A55"/>
    </row>
    <row r="56" spans="1:1" x14ac:dyDescent="0.15">
      <c r="A56"/>
    </row>
    <row r="57" spans="1:1" x14ac:dyDescent="0.15">
      <c r="A57"/>
    </row>
    <row r="58" spans="1:1" x14ac:dyDescent="0.15">
      <c r="A58"/>
    </row>
    <row r="59" spans="1:1" x14ac:dyDescent="0.15">
      <c r="A59"/>
    </row>
    <row r="60" spans="1:1" x14ac:dyDescent="0.15">
      <c r="A60"/>
    </row>
    <row r="61" spans="1:1" x14ac:dyDescent="0.15">
      <c r="A61"/>
    </row>
    <row r="62" spans="1:1" x14ac:dyDescent="0.15">
      <c r="A62"/>
    </row>
    <row r="63" spans="1:1" x14ac:dyDescent="0.15">
      <c r="A63"/>
    </row>
    <row r="64" spans="1:1" x14ac:dyDescent="0.15">
      <c r="A64"/>
    </row>
    <row r="65" spans="1:1" x14ac:dyDescent="0.15">
      <c r="A65"/>
    </row>
    <row r="66" spans="1:1" x14ac:dyDescent="0.15">
      <c r="A66"/>
    </row>
    <row r="67" spans="1:1" x14ac:dyDescent="0.15">
      <c r="A67"/>
    </row>
    <row r="68" spans="1:1" x14ac:dyDescent="0.15">
      <c r="A68"/>
    </row>
    <row r="69" spans="1:1" x14ac:dyDescent="0.15">
      <c r="A69"/>
    </row>
    <row r="70" spans="1:1" x14ac:dyDescent="0.15">
      <c r="A70"/>
    </row>
    <row r="71" spans="1:1" x14ac:dyDescent="0.15">
      <c r="A71"/>
    </row>
    <row r="72" spans="1:1" x14ac:dyDescent="0.15">
      <c r="A72"/>
    </row>
    <row r="73" spans="1:1" x14ac:dyDescent="0.15">
      <c r="A73"/>
    </row>
    <row r="74" spans="1:1" x14ac:dyDescent="0.15">
      <c r="A74"/>
    </row>
    <row r="75" spans="1:1" x14ac:dyDescent="0.15">
      <c r="A75"/>
    </row>
    <row r="76" spans="1:1" x14ac:dyDescent="0.15">
      <c r="A76"/>
    </row>
    <row r="77" spans="1:1" x14ac:dyDescent="0.15">
      <c r="A77"/>
    </row>
    <row r="78" spans="1:1" x14ac:dyDescent="0.15">
      <c r="A78"/>
    </row>
    <row r="79" spans="1:1" x14ac:dyDescent="0.15">
      <c r="A79"/>
    </row>
    <row r="80" spans="1:1" x14ac:dyDescent="0.15">
      <c r="A80"/>
    </row>
    <row r="81" spans="1:1" x14ac:dyDescent="0.15">
      <c r="A81"/>
    </row>
    <row r="82" spans="1:1" x14ac:dyDescent="0.15">
      <c r="A82"/>
    </row>
    <row r="83" spans="1:1" x14ac:dyDescent="0.15">
      <c r="A83"/>
    </row>
    <row r="84" spans="1:1" x14ac:dyDescent="0.15">
      <c r="A84"/>
    </row>
    <row r="85" spans="1:1" x14ac:dyDescent="0.15">
      <c r="A85"/>
    </row>
    <row r="86" spans="1:1" x14ac:dyDescent="0.15">
      <c r="A86"/>
    </row>
    <row r="87" spans="1:1" x14ac:dyDescent="0.15">
      <c r="A87"/>
    </row>
    <row r="88" spans="1:1" x14ac:dyDescent="0.15">
      <c r="A88"/>
    </row>
    <row r="89" spans="1:1" x14ac:dyDescent="0.15">
      <c r="A89"/>
    </row>
    <row r="90" spans="1:1" x14ac:dyDescent="0.15">
      <c r="A90"/>
    </row>
    <row r="91" spans="1:1" x14ac:dyDescent="0.15">
      <c r="A91"/>
    </row>
    <row r="92" spans="1:1" x14ac:dyDescent="0.15">
      <c r="A92"/>
    </row>
    <row r="93" spans="1:1" x14ac:dyDescent="0.15">
      <c r="A93"/>
    </row>
    <row r="94" spans="1:1" x14ac:dyDescent="0.15">
      <c r="A94"/>
    </row>
    <row r="95" spans="1:1" x14ac:dyDescent="0.15">
      <c r="A95"/>
    </row>
    <row r="96" spans="1:1" x14ac:dyDescent="0.15">
      <c r="A96"/>
    </row>
    <row r="97" spans="1:1" x14ac:dyDescent="0.15">
      <c r="A97"/>
    </row>
    <row r="98" spans="1:1" x14ac:dyDescent="0.15">
      <c r="A98"/>
    </row>
    <row r="99" spans="1:1" x14ac:dyDescent="0.15">
      <c r="A99"/>
    </row>
    <row r="100" spans="1:1" x14ac:dyDescent="0.15">
      <c r="A100"/>
    </row>
    <row r="101" spans="1:1" x14ac:dyDescent="0.15">
      <c r="A101"/>
    </row>
    <row r="102" spans="1:1" x14ac:dyDescent="0.15">
      <c r="A102"/>
    </row>
    <row r="103" spans="1:1" x14ac:dyDescent="0.15">
      <c r="A103"/>
    </row>
    <row r="104" spans="1:1" x14ac:dyDescent="0.15">
      <c r="A104"/>
    </row>
    <row r="105" spans="1:1" x14ac:dyDescent="0.15">
      <c r="A105"/>
    </row>
    <row r="106" spans="1:1" x14ac:dyDescent="0.15">
      <c r="A106"/>
    </row>
    <row r="107" spans="1:1" x14ac:dyDescent="0.15">
      <c r="A107"/>
    </row>
    <row r="108" spans="1:1" x14ac:dyDescent="0.15">
      <c r="A108"/>
    </row>
    <row r="109" spans="1:1" x14ac:dyDescent="0.15">
      <c r="A109"/>
    </row>
    <row r="110" spans="1:1" x14ac:dyDescent="0.15">
      <c r="A110"/>
    </row>
    <row r="111" spans="1:1" x14ac:dyDescent="0.15">
      <c r="A111"/>
    </row>
    <row r="112" spans="1:1" x14ac:dyDescent="0.15">
      <c r="A112"/>
    </row>
    <row r="113" spans="1:1" x14ac:dyDescent="0.15">
      <c r="A113"/>
    </row>
    <row r="114" spans="1:1" x14ac:dyDescent="0.15">
      <c r="A114"/>
    </row>
    <row r="115" spans="1:1" x14ac:dyDescent="0.15">
      <c r="A115"/>
    </row>
    <row r="116" spans="1:1" x14ac:dyDescent="0.15">
      <c r="A116"/>
    </row>
    <row r="117" spans="1:1" x14ac:dyDescent="0.15">
      <c r="A117"/>
    </row>
    <row r="118" spans="1:1" x14ac:dyDescent="0.15">
      <c r="A118"/>
    </row>
    <row r="119" spans="1:1" x14ac:dyDescent="0.15">
      <c r="A119"/>
    </row>
    <row r="120" spans="1:1" x14ac:dyDescent="0.15">
      <c r="A120"/>
    </row>
    <row r="121" spans="1:1" x14ac:dyDescent="0.15">
      <c r="A121"/>
    </row>
    <row r="122" spans="1:1" x14ac:dyDescent="0.15">
      <c r="A122"/>
    </row>
    <row r="123" spans="1:1" x14ac:dyDescent="0.15">
      <c r="A123"/>
    </row>
    <row r="124" spans="1:1" x14ac:dyDescent="0.15">
      <c r="A124"/>
    </row>
    <row r="125" spans="1:1" x14ac:dyDescent="0.15">
      <c r="A125"/>
    </row>
    <row r="126" spans="1:1" x14ac:dyDescent="0.15">
      <c r="A126"/>
    </row>
    <row r="127" spans="1:1" x14ac:dyDescent="0.15">
      <c r="A127"/>
    </row>
    <row r="128" spans="1:1" x14ac:dyDescent="0.15">
      <c r="A128"/>
    </row>
    <row r="129" spans="1:1" x14ac:dyDescent="0.15">
      <c r="A129"/>
    </row>
    <row r="130" spans="1:1" x14ac:dyDescent="0.15">
      <c r="A130"/>
    </row>
    <row r="131" spans="1:1" x14ac:dyDescent="0.15">
      <c r="A131"/>
    </row>
    <row r="132" spans="1:1" x14ac:dyDescent="0.15">
      <c r="A132"/>
    </row>
    <row r="133" spans="1:1" x14ac:dyDescent="0.15">
      <c r="A133"/>
    </row>
    <row r="134" spans="1:1" x14ac:dyDescent="0.15">
      <c r="A134"/>
    </row>
    <row r="135" spans="1:1" x14ac:dyDescent="0.15">
      <c r="A135"/>
    </row>
    <row r="136" spans="1:1" x14ac:dyDescent="0.15">
      <c r="A136"/>
    </row>
    <row r="137" spans="1:1" x14ac:dyDescent="0.15">
      <c r="A137"/>
    </row>
    <row r="138" spans="1:1" x14ac:dyDescent="0.15">
      <c r="A138"/>
    </row>
    <row r="139" spans="1:1" x14ac:dyDescent="0.15">
      <c r="A139"/>
    </row>
    <row r="140" spans="1:1" x14ac:dyDescent="0.15">
      <c r="A140"/>
    </row>
    <row r="141" spans="1:1" x14ac:dyDescent="0.15">
      <c r="A141"/>
    </row>
    <row r="142" spans="1:1" x14ac:dyDescent="0.15">
      <c r="A142"/>
    </row>
    <row r="143" spans="1:1" x14ac:dyDescent="0.15">
      <c r="A143"/>
    </row>
    <row r="144" spans="1:1" x14ac:dyDescent="0.15">
      <c r="A144"/>
    </row>
    <row r="145" spans="1:1" x14ac:dyDescent="0.15">
      <c r="A145"/>
    </row>
    <row r="146" spans="1:1" x14ac:dyDescent="0.15">
      <c r="A146"/>
    </row>
    <row r="147" spans="1:1" x14ac:dyDescent="0.15">
      <c r="A147"/>
    </row>
    <row r="148" spans="1:1" x14ac:dyDescent="0.15">
      <c r="A148"/>
    </row>
    <row r="149" spans="1:1" x14ac:dyDescent="0.15">
      <c r="A149"/>
    </row>
    <row r="150" spans="1:1" x14ac:dyDescent="0.15">
      <c r="A150"/>
    </row>
    <row r="151" spans="1:1" x14ac:dyDescent="0.15">
      <c r="A151"/>
    </row>
    <row r="152" spans="1:1" x14ac:dyDescent="0.15">
      <c r="A152"/>
    </row>
    <row r="153" spans="1:1" x14ac:dyDescent="0.15">
      <c r="A153"/>
    </row>
    <row r="154" spans="1:1" x14ac:dyDescent="0.15">
      <c r="A154"/>
    </row>
    <row r="155" spans="1:1" x14ac:dyDescent="0.15">
      <c r="A155"/>
    </row>
    <row r="156" spans="1:1" x14ac:dyDescent="0.15">
      <c r="A156"/>
    </row>
    <row r="157" spans="1:1" x14ac:dyDescent="0.15">
      <c r="A157"/>
    </row>
    <row r="158" spans="1:1" x14ac:dyDescent="0.15">
      <c r="A158"/>
    </row>
    <row r="159" spans="1:1" x14ac:dyDescent="0.15">
      <c r="A159"/>
    </row>
    <row r="160" spans="1:1" x14ac:dyDescent="0.15">
      <c r="A160"/>
    </row>
    <row r="161" spans="1:1" x14ac:dyDescent="0.15">
      <c r="A161"/>
    </row>
    <row r="162" spans="1:1" x14ac:dyDescent="0.15">
      <c r="A162"/>
    </row>
    <row r="163" spans="1:1" x14ac:dyDescent="0.15">
      <c r="A163"/>
    </row>
    <row r="164" spans="1:1" x14ac:dyDescent="0.15">
      <c r="A164"/>
    </row>
    <row r="165" spans="1:1" x14ac:dyDescent="0.15">
      <c r="A165"/>
    </row>
    <row r="166" spans="1:1" x14ac:dyDescent="0.15">
      <c r="A166"/>
    </row>
    <row r="167" spans="1:1" x14ac:dyDescent="0.15">
      <c r="A167"/>
    </row>
    <row r="168" spans="1:1" x14ac:dyDescent="0.15">
      <c r="A168"/>
    </row>
    <row r="169" spans="1:1" x14ac:dyDescent="0.15">
      <c r="A169"/>
    </row>
    <row r="170" spans="1:1" x14ac:dyDescent="0.15">
      <c r="A170"/>
    </row>
    <row r="171" spans="1:1" x14ac:dyDescent="0.15">
      <c r="A171"/>
    </row>
    <row r="172" spans="1:1" x14ac:dyDescent="0.15">
      <c r="A172"/>
    </row>
    <row r="173" spans="1:1" x14ac:dyDescent="0.15">
      <c r="A173"/>
    </row>
    <row r="174" spans="1:1" x14ac:dyDescent="0.15">
      <c r="A174"/>
    </row>
    <row r="175" spans="1:1" x14ac:dyDescent="0.15">
      <c r="A175"/>
    </row>
    <row r="176" spans="1:1" x14ac:dyDescent="0.15">
      <c r="A176"/>
    </row>
    <row r="177" spans="1:1" x14ac:dyDescent="0.15">
      <c r="A177"/>
    </row>
    <row r="178" spans="1:1" x14ac:dyDescent="0.15">
      <c r="A178"/>
    </row>
    <row r="179" spans="1:1" x14ac:dyDescent="0.15">
      <c r="A179"/>
    </row>
    <row r="180" spans="1:1" x14ac:dyDescent="0.15">
      <c r="A180"/>
    </row>
    <row r="181" spans="1:1" x14ac:dyDescent="0.15">
      <c r="A181"/>
    </row>
    <row r="182" spans="1:1" x14ac:dyDescent="0.15">
      <c r="A182"/>
    </row>
    <row r="183" spans="1:1" x14ac:dyDescent="0.15">
      <c r="A183"/>
    </row>
    <row r="184" spans="1:1" x14ac:dyDescent="0.15">
      <c r="A184"/>
    </row>
    <row r="185" spans="1:1" x14ac:dyDescent="0.15">
      <c r="A185"/>
    </row>
    <row r="186" spans="1:1" x14ac:dyDescent="0.15">
      <c r="A186"/>
    </row>
    <row r="187" spans="1:1" x14ac:dyDescent="0.15">
      <c r="A187"/>
    </row>
    <row r="188" spans="1:1" x14ac:dyDescent="0.15">
      <c r="A188"/>
    </row>
    <row r="189" spans="1:1" x14ac:dyDescent="0.15">
      <c r="A189"/>
    </row>
    <row r="190" spans="1:1" x14ac:dyDescent="0.15">
      <c r="A190"/>
    </row>
    <row r="191" spans="1:1" x14ac:dyDescent="0.15">
      <c r="A191"/>
    </row>
    <row r="192" spans="1:1" x14ac:dyDescent="0.15">
      <c r="A192"/>
    </row>
    <row r="193" spans="1:1" x14ac:dyDescent="0.15">
      <c r="A193"/>
    </row>
    <row r="194" spans="1:1" x14ac:dyDescent="0.15">
      <c r="A194"/>
    </row>
    <row r="195" spans="1:1" x14ac:dyDescent="0.15">
      <c r="A195"/>
    </row>
    <row r="196" spans="1:1" x14ac:dyDescent="0.15">
      <c r="A196"/>
    </row>
    <row r="197" spans="1:1" x14ac:dyDescent="0.15">
      <c r="A197"/>
    </row>
    <row r="198" spans="1:1" x14ac:dyDescent="0.15">
      <c r="A198"/>
    </row>
    <row r="199" spans="1:1" x14ac:dyDescent="0.15">
      <c r="A199"/>
    </row>
    <row r="200" spans="1:1" x14ac:dyDescent="0.15">
      <c r="A200"/>
    </row>
    <row r="201" spans="1:1" x14ac:dyDescent="0.15">
      <c r="A201"/>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x14ac:dyDescent="0.15">
      <c r="A208"/>
    </row>
    <row r="209" spans="1:1" x14ac:dyDescent="0.15">
      <c r="A209"/>
    </row>
    <row r="210" spans="1:1" x14ac:dyDescent="0.15">
      <c r="A210"/>
    </row>
    <row r="211" spans="1:1" x14ac:dyDescent="0.15">
      <c r="A211"/>
    </row>
    <row r="212" spans="1:1" x14ac:dyDescent="0.15">
      <c r="A212"/>
    </row>
    <row r="213" spans="1:1" x14ac:dyDescent="0.15">
      <c r="A213"/>
    </row>
    <row r="214" spans="1:1" x14ac:dyDescent="0.15">
      <c r="A214"/>
    </row>
    <row r="215" spans="1:1" x14ac:dyDescent="0.15">
      <c r="A215"/>
    </row>
    <row r="216" spans="1:1" x14ac:dyDescent="0.15">
      <c r="A216"/>
    </row>
    <row r="217" spans="1:1" x14ac:dyDescent="0.15">
      <c r="A217"/>
    </row>
    <row r="218" spans="1:1" x14ac:dyDescent="0.15">
      <c r="A218"/>
    </row>
    <row r="219" spans="1:1" x14ac:dyDescent="0.15">
      <c r="A219"/>
    </row>
    <row r="220" spans="1:1" x14ac:dyDescent="0.15">
      <c r="A220"/>
    </row>
    <row r="221" spans="1:1" x14ac:dyDescent="0.15">
      <c r="A221"/>
    </row>
    <row r="222" spans="1:1" x14ac:dyDescent="0.15">
      <c r="A222"/>
    </row>
    <row r="223" spans="1:1" x14ac:dyDescent="0.15">
      <c r="A223"/>
    </row>
    <row r="224" spans="1:1" x14ac:dyDescent="0.15">
      <c r="A224"/>
    </row>
    <row r="225" spans="1:1" x14ac:dyDescent="0.15">
      <c r="A225"/>
    </row>
    <row r="226" spans="1:1" x14ac:dyDescent="0.15">
      <c r="A226"/>
    </row>
    <row r="227" spans="1:1" x14ac:dyDescent="0.15">
      <c r="A227"/>
    </row>
    <row r="228" spans="1:1" x14ac:dyDescent="0.15">
      <c r="A228"/>
    </row>
    <row r="229" spans="1:1" x14ac:dyDescent="0.15">
      <c r="A229"/>
    </row>
    <row r="230" spans="1:1" x14ac:dyDescent="0.15">
      <c r="A230"/>
    </row>
    <row r="231" spans="1:1" x14ac:dyDescent="0.15">
      <c r="A231"/>
    </row>
    <row r="232" spans="1:1" x14ac:dyDescent="0.15">
      <c r="A232"/>
    </row>
    <row r="233" spans="1:1" x14ac:dyDescent="0.15">
      <c r="A233"/>
    </row>
    <row r="234" spans="1:1" x14ac:dyDescent="0.15">
      <c r="A234"/>
    </row>
    <row r="235" spans="1:1" x14ac:dyDescent="0.15">
      <c r="A235"/>
    </row>
    <row r="236" spans="1:1" x14ac:dyDescent="0.15">
      <c r="A236"/>
    </row>
    <row r="237" spans="1:1" x14ac:dyDescent="0.15">
      <c r="A237"/>
    </row>
    <row r="238" spans="1:1" x14ac:dyDescent="0.15">
      <c r="A238"/>
    </row>
    <row r="239" spans="1:1" x14ac:dyDescent="0.15">
      <c r="A239"/>
    </row>
    <row r="240" spans="1:1" x14ac:dyDescent="0.15">
      <c r="A240"/>
    </row>
    <row r="241" spans="1:1" x14ac:dyDescent="0.15">
      <c r="A241"/>
    </row>
    <row r="242" spans="1:1" x14ac:dyDescent="0.15">
      <c r="A242"/>
    </row>
    <row r="243" spans="1:1" x14ac:dyDescent="0.15">
      <c r="A243"/>
    </row>
    <row r="244" spans="1:1" x14ac:dyDescent="0.15">
      <c r="A244"/>
    </row>
    <row r="245" spans="1:1" x14ac:dyDescent="0.15">
      <c r="A245"/>
    </row>
    <row r="246" spans="1:1" x14ac:dyDescent="0.15">
      <c r="A246"/>
    </row>
    <row r="247" spans="1:1" x14ac:dyDescent="0.15">
      <c r="A247"/>
    </row>
    <row r="248" spans="1:1" x14ac:dyDescent="0.15">
      <c r="A248"/>
    </row>
    <row r="249" spans="1:1" x14ac:dyDescent="0.15">
      <c r="A249"/>
    </row>
  </sheetData>
  <sortState ref="A2:P14">
    <sortCondition descending="1" ref="J4"/>
  </sortState>
  <phoneticPr fontId="13" type="noConversion"/>
  <dataValidations disablePrompts="1" count="1">
    <dataValidation type="list" allowBlank="1" showInputMessage="1" showErrorMessage="1" sqref="O1:P1">
      <formula1>"噪声污染,水体污染,垃圾污染,油烟污染,焚烧污染,企业排污,扬尘污染,养殖污染,其他污染,其他问题"</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4"/>
  <sheetViews>
    <sheetView topLeftCell="A91" workbookViewId="0">
      <selection activeCell="K82" sqref="K82"/>
    </sheetView>
  </sheetViews>
  <sheetFormatPr defaultColWidth="9" defaultRowHeight="13.5" x14ac:dyDescent="0.15"/>
  <cols>
    <col min="1" max="1" width="11.375" customWidth="1"/>
    <col min="4" max="4" width="11.625" bestFit="1" customWidth="1"/>
    <col min="7" max="7" width="13" bestFit="1" customWidth="1"/>
  </cols>
  <sheetData>
    <row r="1" spans="1:2" ht="14.25" x14ac:dyDescent="0.15">
      <c r="A1" s="27" t="s">
        <v>262</v>
      </c>
      <c r="B1" s="27" t="s">
        <v>263</v>
      </c>
    </row>
    <row r="2" spans="1:2" x14ac:dyDescent="0.15">
      <c r="A2" s="30">
        <v>42948</v>
      </c>
      <c r="B2">
        <f>COUNTIF(总表!I:I,A2)</f>
        <v>0</v>
      </c>
    </row>
    <row r="3" spans="1:2" x14ac:dyDescent="0.15">
      <c r="A3" s="29">
        <v>42949</v>
      </c>
      <c r="B3">
        <f>COUNTIF(总表!I:I,A3)</f>
        <v>0</v>
      </c>
    </row>
    <row r="4" spans="1:2" x14ac:dyDescent="0.15">
      <c r="A4" s="29">
        <v>42950</v>
      </c>
      <c r="B4">
        <f>COUNTIF(总表!I:I,A4)</f>
        <v>0</v>
      </c>
    </row>
    <row r="5" spans="1:2" x14ac:dyDescent="0.15">
      <c r="A5" s="29">
        <v>42951</v>
      </c>
      <c r="B5">
        <f>COUNTIF(总表!I:I,A5)</f>
        <v>0</v>
      </c>
    </row>
    <row r="6" spans="1:2" x14ac:dyDescent="0.15">
      <c r="A6" s="29">
        <v>42952</v>
      </c>
      <c r="B6">
        <f>COUNTIF(总表!I:I,A6)</f>
        <v>6</v>
      </c>
    </row>
    <row r="7" spans="1:2" x14ac:dyDescent="0.15">
      <c r="A7" s="29">
        <v>42953</v>
      </c>
      <c r="B7">
        <f>COUNTIF(总表!I:I,A7)</f>
        <v>5</v>
      </c>
    </row>
    <row r="8" spans="1:2" x14ac:dyDescent="0.15">
      <c r="A8" s="29">
        <v>42954</v>
      </c>
      <c r="B8">
        <f>COUNTIF(总表!I:I,A8)</f>
        <v>5</v>
      </c>
    </row>
    <row r="9" spans="1:2" x14ac:dyDescent="0.15">
      <c r="A9" s="29">
        <v>42955</v>
      </c>
      <c r="B9">
        <f>COUNTIF(总表!I:I,A9)</f>
        <v>9</v>
      </c>
    </row>
    <row r="10" spans="1:2" x14ac:dyDescent="0.15">
      <c r="A10" s="29">
        <v>42956</v>
      </c>
      <c r="B10">
        <f>COUNTIF(总表!I:I,A10)</f>
        <v>7</v>
      </c>
    </row>
    <row r="11" spans="1:2" x14ac:dyDescent="0.15">
      <c r="A11" s="29">
        <v>42957</v>
      </c>
      <c r="B11">
        <f>COUNTIF(总表!I:I,A11)</f>
        <v>6</v>
      </c>
    </row>
    <row r="12" spans="1:2" x14ac:dyDescent="0.15">
      <c r="A12" s="29">
        <v>42958</v>
      </c>
      <c r="B12">
        <f>COUNTIF(总表!I:I,A12)</f>
        <v>3</v>
      </c>
    </row>
    <row r="13" spans="1:2" x14ac:dyDescent="0.15">
      <c r="A13" s="29">
        <v>42959</v>
      </c>
      <c r="B13">
        <f>COUNTIF(总表!I:I,A13)</f>
        <v>7</v>
      </c>
    </row>
    <row r="14" spans="1:2" x14ac:dyDescent="0.15">
      <c r="A14" s="29">
        <v>42960</v>
      </c>
      <c r="B14">
        <f>COUNTIF(总表!I:I,A14)</f>
        <v>4</v>
      </c>
    </row>
    <row r="15" spans="1:2" x14ac:dyDescent="0.15">
      <c r="A15" s="29">
        <v>42961</v>
      </c>
      <c r="B15">
        <f>COUNTIF(总表!I:I,A15)</f>
        <v>11</v>
      </c>
    </row>
    <row r="16" spans="1:2" x14ac:dyDescent="0.15">
      <c r="A16" s="29">
        <v>42962</v>
      </c>
      <c r="B16">
        <f>COUNTIF(总表!I:I,A16)</f>
        <v>12</v>
      </c>
    </row>
    <row r="17" spans="1:2" x14ac:dyDescent="0.15">
      <c r="A17" s="29">
        <v>42963</v>
      </c>
      <c r="B17">
        <f>COUNTIF(总表!I:I,A17)</f>
        <v>10</v>
      </c>
    </row>
    <row r="18" spans="1:2" x14ac:dyDescent="0.15">
      <c r="A18" s="29">
        <v>42964</v>
      </c>
      <c r="B18">
        <f>COUNTIF(总表!I:I,A18)</f>
        <v>10</v>
      </c>
    </row>
    <row r="19" spans="1:2" x14ac:dyDescent="0.15">
      <c r="A19" s="29">
        <v>42965</v>
      </c>
      <c r="B19">
        <f>COUNTIF(总表!I:I,A19)</f>
        <v>15</v>
      </c>
    </row>
    <row r="20" spans="1:2" x14ac:dyDescent="0.15">
      <c r="A20" s="29">
        <v>42966</v>
      </c>
      <c r="B20">
        <f>COUNTIF(总表!I:I,A20)</f>
        <v>3</v>
      </c>
    </row>
    <row r="21" spans="1:2" x14ac:dyDescent="0.15">
      <c r="A21" s="29">
        <v>42967</v>
      </c>
      <c r="B21">
        <f>COUNTIF(总表!I:I,A21)</f>
        <v>8</v>
      </c>
    </row>
    <row r="22" spans="1:2" x14ac:dyDescent="0.15">
      <c r="A22" s="29">
        <v>42968</v>
      </c>
      <c r="B22">
        <f>COUNTIF(总表!I:I,A22)</f>
        <v>3</v>
      </c>
    </row>
    <row r="23" spans="1:2" x14ac:dyDescent="0.15">
      <c r="A23" s="29">
        <v>42969</v>
      </c>
      <c r="B23">
        <f>COUNTIF(总表!I:I,A23)</f>
        <v>2</v>
      </c>
    </row>
    <row r="24" spans="1:2" x14ac:dyDescent="0.15">
      <c r="A24" s="29">
        <v>42970</v>
      </c>
      <c r="B24">
        <f>COUNTIF(总表!I:I,A24)</f>
        <v>7</v>
      </c>
    </row>
    <row r="25" spans="1:2" x14ac:dyDescent="0.15">
      <c r="A25" s="29">
        <v>42971</v>
      </c>
      <c r="B25">
        <f>COUNTIF(总表!I:I,A25)</f>
        <v>4</v>
      </c>
    </row>
    <row r="26" spans="1:2" x14ac:dyDescent="0.15">
      <c r="A26" s="29">
        <v>42972</v>
      </c>
      <c r="B26">
        <f>COUNTIF(总表!I:I,A26)</f>
        <v>4</v>
      </c>
    </row>
    <row r="27" spans="1:2" x14ac:dyDescent="0.15">
      <c r="A27" s="29">
        <v>42973</v>
      </c>
      <c r="B27">
        <f>COUNTIF(总表!I:I,A27)</f>
        <v>10</v>
      </c>
    </row>
    <row r="28" spans="1:2" x14ac:dyDescent="0.15">
      <c r="A28" s="29">
        <v>42974</v>
      </c>
      <c r="B28">
        <f>COUNTIF(总表!I:I,A28)</f>
        <v>1</v>
      </c>
    </row>
    <row r="29" spans="1:2" x14ac:dyDescent="0.15">
      <c r="A29" s="29">
        <v>42975</v>
      </c>
      <c r="B29">
        <f>COUNTIF(总表!I:I,A29)</f>
        <v>6</v>
      </c>
    </row>
    <row r="30" spans="1:2" x14ac:dyDescent="0.15">
      <c r="A30" s="29">
        <v>42976</v>
      </c>
      <c r="B30">
        <f>COUNTIF(总表!I:I,A30)</f>
        <v>2</v>
      </c>
    </row>
    <row r="31" spans="1:2" x14ac:dyDescent="0.15">
      <c r="A31" s="29">
        <v>42977</v>
      </c>
      <c r="B31">
        <f>COUNTIF(总表!I:I,A31)</f>
        <v>11</v>
      </c>
    </row>
    <row r="32" spans="1:2" x14ac:dyDescent="0.15">
      <c r="A32" s="29">
        <v>42978</v>
      </c>
      <c r="B32">
        <f>COUNTIF(总表!I:I,A32)</f>
        <v>6</v>
      </c>
    </row>
    <row r="33" spans="1:2" x14ac:dyDescent="0.15">
      <c r="A33" s="30">
        <v>42979</v>
      </c>
      <c r="B33">
        <f>COUNTIF(总表!I:I,A33)</f>
        <v>4</v>
      </c>
    </row>
    <row r="34" spans="1:2" x14ac:dyDescent="0.15">
      <c r="A34" s="29">
        <v>42980</v>
      </c>
      <c r="B34">
        <f>COUNTIF(总表!I:I,A34)</f>
        <v>9</v>
      </c>
    </row>
    <row r="35" spans="1:2" x14ac:dyDescent="0.15">
      <c r="A35" s="29">
        <v>42981</v>
      </c>
      <c r="B35">
        <f>COUNTIF(总表!I:I,A35)</f>
        <v>4</v>
      </c>
    </row>
    <row r="36" spans="1:2" x14ac:dyDescent="0.15">
      <c r="A36" s="29">
        <v>42982</v>
      </c>
      <c r="B36">
        <f>COUNTIF(总表!I:I,A36)</f>
        <v>10</v>
      </c>
    </row>
    <row r="37" spans="1:2" x14ac:dyDescent="0.15">
      <c r="A37" s="29">
        <v>42983</v>
      </c>
      <c r="B37">
        <f>COUNTIF(总表!I:I,A37)</f>
        <v>6</v>
      </c>
    </row>
    <row r="38" spans="1:2" x14ac:dyDescent="0.15">
      <c r="A38" s="29">
        <v>42984</v>
      </c>
      <c r="B38">
        <f>COUNTIF(总表!I:I,A38)</f>
        <v>5</v>
      </c>
    </row>
    <row r="39" spans="1:2" x14ac:dyDescent="0.15">
      <c r="A39" s="29">
        <v>42985</v>
      </c>
      <c r="B39">
        <f>COUNTIF(总表!I:I,A39)</f>
        <v>4</v>
      </c>
    </row>
    <row r="40" spans="1:2" x14ac:dyDescent="0.15">
      <c r="A40" s="29">
        <v>42986</v>
      </c>
      <c r="B40">
        <f>COUNTIF(总表!I:I,A40)</f>
        <v>3</v>
      </c>
    </row>
    <row r="41" spans="1:2" x14ac:dyDescent="0.15">
      <c r="A41" s="29">
        <v>42987</v>
      </c>
      <c r="B41">
        <f>COUNTIF(总表!I:I,A41)</f>
        <v>6</v>
      </c>
    </row>
    <row r="42" spans="1:2" x14ac:dyDescent="0.15">
      <c r="A42" s="29">
        <v>42988</v>
      </c>
      <c r="B42">
        <f>COUNTIF(总表!I:I,A42)</f>
        <v>4</v>
      </c>
    </row>
    <row r="43" spans="1:2" x14ac:dyDescent="0.15">
      <c r="A43" s="29">
        <v>42989</v>
      </c>
      <c r="B43">
        <f>COUNTIF(总表!I:I,A43)</f>
        <v>6</v>
      </c>
    </row>
    <row r="44" spans="1:2" x14ac:dyDescent="0.15">
      <c r="A44" s="29">
        <v>42990</v>
      </c>
      <c r="B44">
        <f>COUNTIF(总表!I:I,A44)</f>
        <v>5</v>
      </c>
    </row>
    <row r="45" spans="1:2" x14ac:dyDescent="0.15">
      <c r="A45" s="29">
        <v>42991</v>
      </c>
      <c r="B45">
        <f>COUNTIF(总表!I:I,A45)</f>
        <v>14</v>
      </c>
    </row>
    <row r="46" spans="1:2" x14ac:dyDescent="0.15">
      <c r="A46" s="29">
        <v>42992</v>
      </c>
      <c r="B46">
        <f>COUNTIF(总表!I:I,A46)</f>
        <v>5</v>
      </c>
    </row>
    <row r="47" spans="1:2" x14ac:dyDescent="0.15">
      <c r="A47" s="29">
        <v>42993</v>
      </c>
      <c r="B47">
        <f>COUNTIF(总表!I:I,A47)</f>
        <v>8</v>
      </c>
    </row>
    <row r="48" spans="1:2" x14ac:dyDescent="0.15">
      <c r="A48" s="29">
        <v>42994</v>
      </c>
      <c r="B48">
        <f>COUNTIF(总表!I:I,A48)</f>
        <v>18</v>
      </c>
    </row>
    <row r="49" spans="1:2" x14ac:dyDescent="0.15">
      <c r="A49" s="29">
        <v>42995</v>
      </c>
      <c r="B49">
        <f>COUNTIF(总表!I:I,A49)</f>
        <v>7</v>
      </c>
    </row>
    <row r="50" spans="1:2" x14ac:dyDescent="0.15">
      <c r="A50" s="29">
        <v>42996</v>
      </c>
      <c r="B50">
        <f>COUNTIF(总表!I:I,A50)</f>
        <v>6</v>
      </c>
    </row>
    <row r="51" spans="1:2" x14ac:dyDescent="0.15">
      <c r="A51" s="29">
        <v>42997</v>
      </c>
      <c r="B51">
        <f>COUNTIF(总表!I:I,A51)</f>
        <v>13</v>
      </c>
    </row>
    <row r="52" spans="1:2" x14ac:dyDescent="0.15">
      <c r="A52" s="29">
        <v>42998</v>
      </c>
      <c r="B52">
        <f>COUNTIF(总表!I:I,A52)</f>
        <v>5</v>
      </c>
    </row>
    <row r="53" spans="1:2" x14ac:dyDescent="0.15">
      <c r="A53" s="29">
        <v>42999</v>
      </c>
      <c r="B53">
        <f>COUNTIF(总表!I:I,A53)</f>
        <v>10</v>
      </c>
    </row>
    <row r="54" spans="1:2" x14ac:dyDescent="0.15">
      <c r="A54" s="29">
        <v>43000</v>
      </c>
      <c r="B54">
        <f>COUNTIF(总表!I:I,A54)</f>
        <v>6</v>
      </c>
    </row>
    <row r="55" spans="1:2" x14ac:dyDescent="0.15">
      <c r="A55" s="29">
        <v>43001</v>
      </c>
      <c r="B55">
        <f>COUNTIF(总表!I:I,A55)</f>
        <v>7</v>
      </c>
    </row>
    <row r="56" spans="1:2" x14ac:dyDescent="0.15">
      <c r="A56" s="29">
        <v>43002</v>
      </c>
      <c r="B56">
        <f>COUNTIF(总表!I:I,A56)</f>
        <v>7</v>
      </c>
    </row>
    <row r="57" spans="1:2" x14ac:dyDescent="0.15">
      <c r="A57" s="30">
        <v>43003</v>
      </c>
      <c r="B57">
        <f>COUNTIF(总表!I:I,A57)</f>
        <v>10</v>
      </c>
    </row>
    <row r="58" spans="1:2" x14ac:dyDescent="0.15">
      <c r="A58" s="29">
        <v>43004</v>
      </c>
      <c r="B58">
        <f>COUNTIF(总表!I:I,A58)</f>
        <v>7</v>
      </c>
    </row>
    <row r="59" spans="1:2" x14ac:dyDescent="0.15">
      <c r="A59" s="29">
        <v>43005</v>
      </c>
      <c r="B59">
        <f>COUNTIF(总表!I:I,A59)</f>
        <v>4</v>
      </c>
    </row>
    <row r="60" spans="1:2" x14ac:dyDescent="0.15">
      <c r="A60" s="29">
        <v>43006</v>
      </c>
      <c r="B60">
        <f>COUNTIF(总表!I:I,A60)</f>
        <v>6</v>
      </c>
    </row>
    <row r="61" spans="1:2" x14ac:dyDescent="0.15">
      <c r="A61" s="29">
        <v>43007</v>
      </c>
      <c r="B61">
        <f>COUNTIF(总表!I:I,A61)</f>
        <v>5</v>
      </c>
    </row>
    <row r="62" spans="1:2" x14ac:dyDescent="0.15">
      <c r="A62" s="29">
        <v>43008</v>
      </c>
      <c r="B62">
        <f>COUNTIF(总表!I:I,A62)</f>
        <v>2</v>
      </c>
    </row>
    <row r="63" spans="1:2" x14ac:dyDescent="0.15">
      <c r="A63" s="29">
        <v>43009</v>
      </c>
      <c r="B63">
        <f>COUNTIF(总表!I:I,A63)</f>
        <v>4</v>
      </c>
    </row>
    <row r="64" spans="1:2" x14ac:dyDescent="0.15">
      <c r="A64" s="29">
        <v>43010</v>
      </c>
      <c r="B64">
        <f>COUNTIF(总表!I:I,A64)</f>
        <v>2</v>
      </c>
    </row>
    <row r="65" spans="1:11" x14ac:dyDescent="0.15">
      <c r="A65" s="29">
        <v>43011</v>
      </c>
      <c r="B65">
        <f>COUNTIF(总表!I:I,A65)</f>
        <v>2</v>
      </c>
    </row>
    <row r="66" spans="1:11" x14ac:dyDescent="0.15">
      <c r="A66" s="29">
        <v>43012</v>
      </c>
      <c r="B66">
        <f>COUNTIF(总表!I:I,A66)</f>
        <v>1</v>
      </c>
    </row>
    <row r="67" spans="1:11" x14ac:dyDescent="0.15">
      <c r="A67" s="29">
        <v>43013</v>
      </c>
      <c r="B67">
        <f>COUNTIF(总表!I:I,A67)</f>
        <v>0</v>
      </c>
    </row>
    <row r="68" spans="1:11" x14ac:dyDescent="0.15">
      <c r="A68" s="29">
        <v>43014</v>
      </c>
      <c r="B68">
        <f>COUNTIF(总表!I:I,A68)</f>
        <v>3</v>
      </c>
    </row>
    <row r="69" spans="1:11" x14ac:dyDescent="0.15">
      <c r="A69" s="29">
        <v>43015</v>
      </c>
      <c r="B69">
        <f>COUNTIF(总表!I:I,A69)</f>
        <v>4</v>
      </c>
    </row>
    <row r="70" spans="1:11" x14ac:dyDescent="0.15">
      <c r="A70" s="29">
        <v>43016</v>
      </c>
      <c r="B70">
        <f>COUNTIF(总表!I:I,A70)</f>
        <v>10</v>
      </c>
    </row>
    <row r="71" spans="1:11" x14ac:dyDescent="0.15">
      <c r="A71" s="29">
        <v>43017</v>
      </c>
      <c r="B71">
        <f>COUNTIF(总表!I:I,A71)</f>
        <v>6</v>
      </c>
    </row>
    <row r="72" spans="1:11" x14ac:dyDescent="0.15">
      <c r="A72" s="29">
        <v>43018</v>
      </c>
      <c r="B72">
        <f>COUNTIF(总表!I:I,A72)</f>
        <v>8</v>
      </c>
    </row>
    <row r="73" spans="1:11" x14ac:dyDescent="0.15">
      <c r="A73" s="29">
        <v>43019</v>
      </c>
      <c r="B73">
        <f>COUNTIF(总表!I:I,A73)</f>
        <v>5</v>
      </c>
    </row>
    <row r="74" spans="1:11" x14ac:dyDescent="0.15">
      <c r="A74" s="29">
        <v>43020</v>
      </c>
      <c r="B74">
        <f>COUNTIF(总表!I:I,A74)</f>
        <v>3</v>
      </c>
    </row>
    <row r="75" spans="1:11" x14ac:dyDescent="0.15">
      <c r="A75" s="29">
        <v>43021</v>
      </c>
      <c r="B75">
        <f>COUNTIF(总表!I:I,A75)</f>
        <v>3</v>
      </c>
      <c r="D75" s="29"/>
      <c r="E75" s="29"/>
      <c r="F75" s="29"/>
      <c r="G75" s="29"/>
      <c r="H75" s="29"/>
      <c r="I75" s="29"/>
      <c r="J75" s="29"/>
    </row>
    <row r="76" spans="1:11" x14ac:dyDescent="0.15">
      <c r="A76" s="29">
        <v>43022</v>
      </c>
      <c r="B76">
        <f>COUNTIF(总表!I:I,A76)</f>
        <v>5</v>
      </c>
    </row>
    <row r="77" spans="1:11" x14ac:dyDescent="0.15">
      <c r="A77" s="29">
        <v>43023</v>
      </c>
      <c r="B77">
        <f>COUNTIF(总表!I:I,A77)</f>
        <v>6</v>
      </c>
    </row>
    <row r="78" spans="1:11" x14ac:dyDescent="0.15">
      <c r="A78" s="29">
        <v>43024</v>
      </c>
      <c r="B78">
        <f>COUNTIF(总表!I:I,A78)</f>
        <v>1</v>
      </c>
      <c r="D78" s="55" t="s">
        <v>2253</v>
      </c>
      <c r="E78" s="55" t="s">
        <v>2254</v>
      </c>
      <c r="G78" s="56" t="s">
        <v>2641</v>
      </c>
      <c r="H78" s="56" t="s">
        <v>2642</v>
      </c>
      <c r="I78" s="56" t="s">
        <v>2644</v>
      </c>
      <c r="J78" s="56" t="s">
        <v>2643</v>
      </c>
      <c r="K78">
        <v>11.2</v>
      </c>
    </row>
    <row r="79" spans="1:11" x14ac:dyDescent="0.15">
      <c r="A79" s="29">
        <v>43025</v>
      </c>
      <c r="B79">
        <f>COUNTIF(总表!I:I,A79)</f>
        <v>5</v>
      </c>
      <c r="D79" s="30">
        <f ca="1">区域分布情况!C1</f>
        <v>43063</v>
      </c>
      <c r="E79">
        <f ca="1">VLOOKUP(D79,A:B,2,FALSE)</f>
        <v>9</v>
      </c>
      <c r="G79" s="30">
        <f ca="1">D79</f>
        <v>43063</v>
      </c>
      <c r="H79">
        <f ca="1">INT(I79*$K$78+RANDBETWEEN(1,10))</f>
        <v>6371</v>
      </c>
      <c r="I79">
        <v>568</v>
      </c>
    </row>
    <row r="80" spans="1:11" x14ac:dyDescent="0.15">
      <c r="A80" s="29">
        <v>43026</v>
      </c>
      <c r="B80">
        <f>COUNTIF(总表!I:I,A80)</f>
        <v>2</v>
      </c>
      <c r="D80" s="30">
        <f ca="1">区域分布情况!D1</f>
        <v>43064</v>
      </c>
      <c r="E80">
        <f t="shared" ref="E80:E85" ca="1" si="0">VLOOKUP(D80,A:B,2,FALSE)</f>
        <v>2</v>
      </c>
      <c r="G80" s="30">
        <f t="shared" ref="G80:G85" ca="1" si="1">D80</f>
        <v>43064</v>
      </c>
      <c r="H80">
        <f t="shared" ref="H80:H85" ca="1" si="2">INT(I80*$K$78+RANDBETWEEN(1,10))</f>
        <v>6209</v>
      </c>
      <c r="I80">
        <v>554</v>
      </c>
    </row>
    <row r="81" spans="1:9" x14ac:dyDescent="0.15">
      <c r="A81" s="29">
        <v>43027</v>
      </c>
      <c r="B81">
        <f>COUNTIF(总表!I:I,A81)</f>
        <v>3</v>
      </c>
      <c r="D81" s="30">
        <f ca="1">区域分布情况!E1</f>
        <v>43065</v>
      </c>
      <c r="E81">
        <f t="shared" ca="1" si="0"/>
        <v>4</v>
      </c>
      <c r="G81" s="30">
        <f t="shared" ca="1" si="1"/>
        <v>43065</v>
      </c>
      <c r="H81">
        <f t="shared" ca="1" si="2"/>
        <v>9050</v>
      </c>
      <c r="I81">
        <v>808</v>
      </c>
    </row>
    <row r="82" spans="1:9" x14ac:dyDescent="0.15">
      <c r="A82" s="29">
        <v>43028</v>
      </c>
      <c r="B82">
        <f>COUNTIF(总表!I:I,A82)</f>
        <v>7</v>
      </c>
      <c r="D82" s="30">
        <f ca="1">区域分布情况!F1</f>
        <v>43066</v>
      </c>
      <c r="E82">
        <f t="shared" ca="1" si="0"/>
        <v>0</v>
      </c>
      <c r="G82" s="30">
        <f t="shared" ca="1" si="1"/>
        <v>43066</v>
      </c>
      <c r="H82">
        <f t="shared" ca="1" si="2"/>
        <v>6248</v>
      </c>
      <c r="I82">
        <v>557</v>
      </c>
    </row>
    <row r="83" spans="1:9" x14ac:dyDescent="0.15">
      <c r="A83" s="29">
        <v>43029</v>
      </c>
      <c r="B83">
        <f>COUNTIF(总表!I:I,A83)</f>
        <v>9</v>
      </c>
      <c r="D83" s="30">
        <f ca="1">区域分布情况!G1</f>
        <v>43067</v>
      </c>
      <c r="E83">
        <f t="shared" ca="1" si="0"/>
        <v>0</v>
      </c>
      <c r="G83" s="30">
        <f t="shared" ca="1" si="1"/>
        <v>43067</v>
      </c>
      <c r="H83">
        <f t="shared" ca="1" si="2"/>
        <v>6254</v>
      </c>
      <c r="I83">
        <v>558</v>
      </c>
    </row>
    <row r="84" spans="1:9" x14ac:dyDescent="0.15">
      <c r="A84" s="29">
        <v>43030</v>
      </c>
      <c r="B84">
        <f>COUNTIF(总表!I:I,A84)</f>
        <v>2</v>
      </c>
      <c r="D84" s="30">
        <f ca="1">区域分布情况!H1</f>
        <v>43068</v>
      </c>
      <c r="E84">
        <f t="shared" ca="1" si="0"/>
        <v>0</v>
      </c>
      <c r="G84" s="30">
        <f t="shared" ca="1" si="1"/>
        <v>43068</v>
      </c>
      <c r="H84">
        <f t="shared" ca="1" si="2"/>
        <v>3208</v>
      </c>
      <c r="I84">
        <v>286</v>
      </c>
    </row>
    <row r="85" spans="1:9" x14ac:dyDescent="0.15">
      <c r="A85" s="29">
        <v>43031</v>
      </c>
      <c r="B85">
        <f>COUNTIF(总表!I:I,A85)</f>
        <v>1</v>
      </c>
      <c r="D85" s="30">
        <f ca="1">区域分布情况!I1</f>
        <v>43069</v>
      </c>
      <c r="E85">
        <f t="shared" ca="1" si="0"/>
        <v>0</v>
      </c>
      <c r="G85" s="30">
        <f t="shared" ca="1" si="1"/>
        <v>43069</v>
      </c>
      <c r="H85">
        <f t="shared" ca="1" si="2"/>
        <v>3279</v>
      </c>
      <c r="I85">
        <v>292</v>
      </c>
    </row>
    <row r="86" spans="1:9" x14ac:dyDescent="0.15">
      <c r="A86" s="29">
        <v>43032</v>
      </c>
      <c r="B86">
        <f>COUNTIF(总表!I:I,A86)</f>
        <v>1</v>
      </c>
    </row>
    <row r="87" spans="1:9" x14ac:dyDescent="0.15">
      <c r="A87" s="29">
        <v>43033</v>
      </c>
      <c r="B87">
        <f>COUNTIF(总表!I:I,A87)</f>
        <v>4</v>
      </c>
    </row>
    <row r="88" spans="1:9" x14ac:dyDescent="0.15">
      <c r="A88" s="29">
        <v>43034</v>
      </c>
      <c r="B88">
        <f>COUNTIF(总表!I:I,A88)</f>
        <v>9</v>
      </c>
    </row>
    <row r="89" spans="1:9" x14ac:dyDescent="0.15">
      <c r="A89" s="29">
        <v>43035</v>
      </c>
      <c r="B89">
        <f>COUNTIF(总表!I:I,A89)</f>
        <v>7</v>
      </c>
    </row>
    <row r="90" spans="1:9" x14ac:dyDescent="0.15">
      <c r="A90" s="29">
        <v>43036</v>
      </c>
      <c r="B90">
        <f>COUNTIF(总表!I:I,A90)</f>
        <v>5</v>
      </c>
    </row>
    <row r="91" spans="1:9" x14ac:dyDescent="0.15">
      <c r="A91" s="29">
        <v>43037</v>
      </c>
      <c r="B91">
        <f>COUNTIF(总表!I:I,A91)</f>
        <v>0</v>
      </c>
    </row>
    <row r="92" spans="1:9" x14ac:dyDescent="0.15">
      <c r="A92" s="29">
        <v>43038</v>
      </c>
      <c r="B92">
        <f>COUNTIF(总表!I:I,A92)</f>
        <v>6</v>
      </c>
    </row>
    <row r="93" spans="1:9" x14ac:dyDescent="0.15">
      <c r="A93" s="29">
        <v>43039</v>
      </c>
      <c r="B93">
        <f>COUNTIF(总表!I:I,A93)</f>
        <v>0</v>
      </c>
    </row>
    <row r="94" spans="1:9" x14ac:dyDescent="0.15">
      <c r="A94" s="29">
        <v>43040</v>
      </c>
      <c r="B94">
        <f>COUNTIF(总表!I:I,A94)</f>
        <v>4</v>
      </c>
    </row>
    <row r="95" spans="1:9" x14ac:dyDescent="0.15">
      <c r="A95" s="29">
        <v>43041</v>
      </c>
      <c r="B95">
        <f>COUNTIF(总表!I:I,A95)</f>
        <v>7</v>
      </c>
    </row>
    <row r="96" spans="1:9" x14ac:dyDescent="0.15">
      <c r="A96" s="29">
        <v>43042</v>
      </c>
      <c r="B96">
        <f>COUNTIF(总表!I:I,A96)</f>
        <v>10</v>
      </c>
    </row>
    <row r="97" spans="1:2" x14ac:dyDescent="0.15">
      <c r="A97" s="29">
        <v>43043</v>
      </c>
      <c r="B97">
        <f>COUNTIF(总表!I:I,A97)</f>
        <v>8</v>
      </c>
    </row>
    <row r="98" spans="1:2" x14ac:dyDescent="0.15">
      <c r="A98" s="29">
        <v>43044</v>
      </c>
      <c r="B98">
        <f>COUNTIF(总表!I:I,A98)</f>
        <v>10</v>
      </c>
    </row>
    <row r="99" spans="1:2" x14ac:dyDescent="0.15">
      <c r="A99" s="29">
        <v>43045</v>
      </c>
      <c r="B99">
        <f>COUNTIF(总表!I:I,A99)</f>
        <v>6</v>
      </c>
    </row>
    <row r="100" spans="1:2" x14ac:dyDescent="0.15">
      <c r="A100" s="29">
        <v>43046</v>
      </c>
      <c r="B100">
        <f>COUNTIF(总表!I:I,A100)</f>
        <v>8</v>
      </c>
    </row>
    <row r="101" spans="1:2" x14ac:dyDescent="0.15">
      <c r="A101" s="29">
        <v>43047</v>
      </c>
      <c r="B101">
        <f>COUNTIF(总表!I:I,A101)</f>
        <v>4</v>
      </c>
    </row>
    <row r="102" spans="1:2" x14ac:dyDescent="0.15">
      <c r="A102" s="29">
        <v>43048</v>
      </c>
      <c r="B102">
        <f>COUNTIF(总表!I:I,A102)</f>
        <v>6</v>
      </c>
    </row>
    <row r="103" spans="1:2" x14ac:dyDescent="0.15">
      <c r="A103" s="29">
        <v>43049</v>
      </c>
      <c r="B103">
        <f>COUNTIF(总表!I:I,A103)</f>
        <v>2</v>
      </c>
    </row>
    <row r="104" spans="1:2" x14ac:dyDescent="0.15">
      <c r="A104" s="29">
        <v>43050</v>
      </c>
      <c r="B104">
        <f>COUNTIF(总表!I:I,A104)</f>
        <v>5</v>
      </c>
    </row>
    <row r="105" spans="1:2" x14ac:dyDescent="0.15">
      <c r="A105" s="29">
        <v>43051</v>
      </c>
      <c r="B105">
        <f>COUNTIF(总表!I:I,A105)</f>
        <v>16</v>
      </c>
    </row>
    <row r="106" spans="1:2" x14ac:dyDescent="0.15">
      <c r="A106" s="29">
        <v>43052</v>
      </c>
      <c r="B106">
        <f>COUNTIF(总表!I:I,A106)</f>
        <v>12</v>
      </c>
    </row>
    <row r="107" spans="1:2" x14ac:dyDescent="0.15">
      <c r="A107" s="29">
        <v>43053</v>
      </c>
      <c r="B107">
        <f>COUNTIF(总表!I:I,A107)</f>
        <v>7</v>
      </c>
    </row>
    <row r="108" spans="1:2" x14ac:dyDescent="0.15">
      <c r="A108" s="29">
        <v>43054</v>
      </c>
      <c r="B108">
        <f>COUNTIF(总表!I:I,A108)</f>
        <v>9</v>
      </c>
    </row>
    <row r="109" spans="1:2" x14ac:dyDescent="0.15">
      <c r="A109" s="29">
        <v>43055</v>
      </c>
      <c r="B109">
        <f>COUNTIF(总表!I:I,A109)</f>
        <v>5</v>
      </c>
    </row>
    <row r="110" spans="1:2" x14ac:dyDescent="0.15">
      <c r="A110" s="29">
        <v>43056</v>
      </c>
      <c r="B110">
        <f>COUNTIF(总表!I:I,A110)</f>
        <v>4</v>
      </c>
    </row>
    <row r="111" spans="1:2" x14ac:dyDescent="0.15">
      <c r="A111" s="29">
        <v>43057</v>
      </c>
      <c r="B111">
        <f>COUNTIF(总表!I:I,A111)</f>
        <v>3</v>
      </c>
    </row>
    <row r="112" spans="1:2" x14ac:dyDescent="0.15">
      <c r="A112" s="29">
        <v>43058</v>
      </c>
      <c r="B112">
        <f>COUNTIF(总表!I:I,A112)</f>
        <v>10</v>
      </c>
    </row>
    <row r="113" spans="1:2" x14ac:dyDescent="0.15">
      <c r="A113" s="29">
        <v>43059</v>
      </c>
      <c r="B113">
        <f>COUNTIF(总表!I:I,A113)</f>
        <v>10</v>
      </c>
    </row>
    <row r="114" spans="1:2" x14ac:dyDescent="0.15">
      <c r="A114" s="29">
        <v>43060</v>
      </c>
      <c r="B114">
        <f>COUNTIF(总表!I:I,A114)</f>
        <v>6</v>
      </c>
    </row>
    <row r="115" spans="1:2" x14ac:dyDescent="0.15">
      <c r="A115" s="29">
        <v>43061</v>
      </c>
      <c r="B115">
        <f>COUNTIF(总表!I:I,A115)</f>
        <v>9</v>
      </c>
    </row>
    <row r="116" spans="1:2" x14ac:dyDescent="0.15">
      <c r="A116" s="29">
        <v>43062</v>
      </c>
      <c r="B116">
        <f>COUNTIF(总表!I:I,A116)</f>
        <v>6</v>
      </c>
    </row>
    <row r="117" spans="1:2" x14ac:dyDescent="0.15">
      <c r="A117" s="29">
        <v>43063</v>
      </c>
      <c r="B117">
        <f>COUNTIF(总表!I:I,A117)</f>
        <v>9</v>
      </c>
    </row>
    <row r="118" spans="1:2" x14ac:dyDescent="0.15">
      <c r="A118" s="29">
        <v>43064</v>
      </c>
      <c r="B118">
        <f>COUNTIF(总表!I:I,A118)</f>
        <v>2</v>
      </c>
    </row>
    <row r="119" spans="1:2" x14ac:dyDescent="0.15">
      <c r="A119" s="29">
        <v>43065</v>
      </c>
      <c r="B119">
        <f>COUNTIF(总表!I:I,A119)</f>
        <v>4</v>
      </c>
    </row>
    <row r="120" spans="1:2" x14ac:dyDescent="0.15">
      <c r="A120" s="29">
        <v>43066</v>
      </c>
      <c r="B120">
        <f>COUNTIF(总表!I:I,A120)</f>
        <v>0</v>
      </c>
    </row>
    <row r="121" spans="1:2" x14ac:dyDescent="0.15">
      <c r="A121" s="29">
        <v>43067</v>
      </c>
      <c r="B121">
        <f>COUNTIF(总表!I:I,A121)</f>
        <v>0</v>
      </c>
    </row>
    <row r="122" spans="1:2" x14ac:dyDescent="0.15">
      <c r="A122" s="29">
        <v>43068</v>
      </c>
      <c r="B122">
        <f>COUNTIF(总表!I:I,A122)</f>
        <v>0</v>
      </c>
    </row>
    <row r="123" spans="1:2" x14ac:dyDescent="0.15">
      <c r="A123" s="29">
        <v>43069</v>
      </c>
      <c r="B123">
        <f>COUNTIF(总表!I:I,A123)</f>
        <v>0</v>
      </c>
    </row>
    <row r="124" spans="1:2" x14ac:dyDescent="0.15">
      <c r="A124" s="29">
        <v>43070</v>
      </c>
      <c r="B124">
        <f>COUNTIF(总表!I:I,A124)</f>
        <v>0</v>
      </c>
    </row>
    <row r="125" spans="1:2" x14ac:dyDescent="0.15">
      <c r="A125" s="29">
        <v>43071</v>
      </c>
      <c r="B125">
        <f>COUNTIF(总表!I:I,A125)</f>
        <v>0</v>
      </c>
    </row>
    <row r="126" spans="1:2" x14ac:dyDescent="0.15">
      <c r="A126" s="29">
        <v>43072</v>
      </c>
      <c r="B126">
        <f>COUNTIF(总表!I:I,A126)</f>
        <v>0</v>
      </c>
    </row>
    <row r="127" spans="1:2" x14ac:dyDescent="0.15">
      <c r="A127" s="29">
        <v>43073</v>
      </c>
      <c r="B127">
        <f>COUNTIF(总表!I:I,A127)</f>
        <v>0</v>
      </c>
    </row>
    <row r="128" spans="1:2" x14ac:dyDescent="0.15">
      <c r="A128" s="29">
        <v>43074</v>
      </c>
      <c r="B128">
        <f>COUNTIF(总表!I:I,A128)</f>
        <v>0</v>
      </c>
    </row>
    <row r="129" spans="1:2" x14ac:dyDescent="0.15">
      <c r="A129" s="29">
        <v>43075</v>
      </c>
      <c r="B129">
        <f>COUNTIF(总表!I:I,A129)</f>
        <v>0</v>
      </c>
    </row>
    <row r="130" spans="1:2" x14ac:dyDescent="0.15">
      <c r="A130" s="29">
        <v>43076</v>
      </c>
      <c r="B130">
        <f>COUNTIF(总表!I:I,A130)</f>
        <v>0</v>
      </c>
    </row>
    <row r="131" spans="1:2" x14ac:dyDescent="0.15">
      <c r="A131" s="29">
        <v>43077</v>
      </c>
      <c r="B131">
        <f>COUNTIF(总表!I:I,A131)</f>
        <v>0</v>
      </c>
    </row>
    <row r="132" spans="1:2" x14ac:dyDescent="0.15">
      <c r="A132" s="29">
        <v>43078</v>
      </c>
      <c r="B132">
        <f>COUNTIF(总表!I:I,A132)</f>
        <v>0</v>
      </c>
    </row>
    <row r="133" spans="1:2" x14ac:dyDescent="0.15">
      <c r="A133" s="29">
        <v>43079</v>
      </c>
      <c r="B133">
        <f>COUNTIF(总表!I:I,A133)</f>
        <v>0</v>
      </c>
    </row>
    <row r="134" spans="1:2" x14ac:dyDescent="0.15">
      <c r="A134" s="29">
        <v>43080</v>
      </c>
      <c r="B134">
        <f>COUNTIF(总表!I:I,A134)</f>
        <v>0</v>
      </c>
    </row>
    <row r="135" spans="1:2" x14ac:dyDescent="0.15">
      <c r="A135" s="29">
        <v>43081</v>
      </c>
      <c r="B135">
        <f>COUNTIF(总表!I:I,A135)</f>
        <v>0</v>
      </c>
    </row>
    <row r="136" spans="1:2" x14ac:dyDescent="0.15">
      <c r="A136" s="29">
        <v>43082</v>
      </c>
      <c r="B136">
        <f>COUNTIF(总表!I:I,A136)</f>
        <v>0</v>
      </c>
    </row>
    <row r="137" spans="1:2" x14ac:dyDescent="0.15">
      <c r="A137" s="29">
        <v>43083</v>
      </c>
      <c r="B137">
        <f>COUNTIF(总表!I:I,A137)</f>
        <v>0</v>
      </c>
    </row>
    <row r="138" spans="1:2" x14ac:dyDescent="0.15">
      <c r="A138" s="29">
        <v>43084</v>
      </c>
      <c r="B138">
        <f>COUNTIF(总表!I:I,A138)</f>
        <v>0</v>
      </c>
    </row>
    <row r="139" spans="1:2" x14ac:dyDescent="0.15">
      <c r="A139" s="29">
        <v>43085</v>
      </c>
      <c r="B139">
        <f>COUNTIF(总表!I:I,A139)</f>
        <v>0</v>
      </c>
    </row>
    <row r="140" spans="1:2" x14ac:dyDescent="0.15">
      <c r="A140" s="29">
        <v>43086</v>
      </c>
      <c r="B140">
        <f>COUNTIF(总表!I:I,A140)</f>
        <v>0</v>
      </c>
    </row>
    <row r="141" spans="1:2" x14ac:dyDescent="0.15">
      <c r="A141" s="29">
        <v>43087</v>
      </c>
      <c r="B141">
        <f>COUNTIF(总表!I:I,A141)</f>
        <v>0</v>
      </c>
    </row>
    <row r="142" spans="1:2" x14ac:dyDescent="0.15">
      <c r="A142" s="29">
        <v>43088</v>
      </c>
      <c r="B142">
        <f>COUNTIF(总表!I:I,A142)</f>
        <v>0</v>
      </c>
    </row>
    <row r="143" spans="1:2" x14ac:dyDescent="0.15">
      <c r="A143" s="29">
        <v>43089</v>
      </c>
      <c r="B143">
        <f>COUNTIF(总表!I:I,A143)</f>
        <v>0</v>
      </c>
    </row>
    <row r="144" spans="1:2" x14ac:dyDescent="0.15">
      <c r="A144" s="29">
        <v>43090</v>
      </c>
      <c r="B144">
        <f>COUNTIF(总表!I:I,A144)</f>
        <v>0</v>
      </c>
    </row>
    <row r="145" spans="1:2" x14ac:dyDescent="0.15">
      <c r="A145" s="29">
        <v>43091</v>
      </c>
      <c r="B145">
        <f>COUNTIF(总表!I:I,A145)</f>
        <v>0</v>
      </c>
    </row>
    <row r="146" spans="1:2" x14ac:dyDescent="0.15">
      <c r="A146" s="29">
        <v>43092</v>
      </c>
      <c r="B146">
        <f>COUNTIF(总表!I:I,A146)</f>
        <v>0</v>
      </c>
    </row>
    <row r="147" spans="1:2" x14ac:dyDescent="0.15">
      <c r="A147" s="29">
        <v>43093</v>
      </c>
      <c r="B147">
        <f>COUNTIF(总表!I:I,A147)</f>
        <v>0</v>
      </c>
    </row>
    <row r="148" spans="1:2" x14ac:dyDescent="0.15">
      <c r="A148" s="29">
        <v>43094</v>
      </c>
      <c r="B148">
        <f>COUNTIF(总表!I:I,A148)</f>
        <v>0</v>
      </c>
    </row>
    <row r="149" spans="1:2" x14ac:dyDescent="0.15">
      <c r="A149" s="29">
        <v>43095</v>
      </c>
      <c r="B149">
        <f>COUNTIF(总表!I:I,A149)</f>
        <v>0</v>
      </c>
    </row>
    <row r="150" spans="1:2" x14ac:dyDescent="0.15">
      <c r="A150" s="29">
        <v>43096</v>
      </c>
      <c r="B150">
        <f>COUNTIF(总表!I:I,A150)</f>
        <v>0</v>
      </c>
    </row>
    <row r="151" spans="1:2" x14ac:dyDescent="0.15">
      <c r="A151" s="29">
        <v>43097</v>
      </c>
      <c r="B151">
        <f>COUNTIF(总表!I:I,A151)</f>
        <v>0</v>
      </c>
    </row>
    <row r="152" spans="1:2" x14ac:dyDescent="0.15">
      <c r="A152" s="29">
        <v>43098</v>
      </c>
      <c r="B152">
        <f>COUNTIF(总表!I:I,A152)</f>
        <v>0</v>
      </c>
    </row>
    <row r="153" spans="1:2" x14ac:dyDescent="0.15">
      <c r="A153" s="29">
        <v>43099</v>
      </c>
      <c r="B153">
        <f>COUNTIF(总表!I:I,A153)</f>
        <v>0</v>
      </c>
    </row>
    <row r="154" spans="1:2" x14ac:dyDescent="0.15">
      <c r="A154" s="29">
        <v>43100</v>
      </c>
      <c r="B154">
        <f>COUNTIF(总表!I:I,A154)</f>
        <v>0</v>
      </c>
    </row>
  </sheetData>
  <phoneticPr fontId="4" type="noConversion"/>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pane xSplit="1" ySplit="1" topLeftCell="M17" activePane="bottomRight" state="frozen"/>
      <selection pane="topRight" activeCell="B1" sqref="B1"/>
      <selection pane="bottomLeft" activeCell="A2" sqref="A2"/>
      <selection pane="bottomRight" activeCell="V29" sqref="V29"/>
    </sheetView>
  </sheetViews>
  <sheetFormatPr defaultColWidth="9" defaultRowHeight="13.5" x14ac:dyDescent="0.15"/>
  <cols>
    <col min="1" max="1" width="9" style="13"/>
    <col min="2" max="2" width="6" style="13" bestFit="1" customWidth="1"/>
    <col min="3" max="16" width="11.625" bestFit="1" customWidth="1"/>
  </cols>
  <sheetData>
    <row r="1" spans="1:26" ht="18" customHeight="1" x14ac:dyDescent="0.15">
      <c r="A1" s="27" t="s">
        <v>259</v>
      </c>
      <c r="B1" s="27" t="s">
        <v>1560</v>
      </c>
      <c r="C1" s="29">
        <f t="shared" ref="C1:H1" ca="1" si="0">D1-1</f>
        <v>43056</v>
      </c>
      <c r="D1" s="29">
        <f t="shared" ca="1" si="0"/>
        <v>43057</v>
      </c>
      <c r="E1" s="29">
        <f t="shared" ca="1" si="0"/>
        <v>43058</v>
      </c>
      <c r="F1" s="29">
        <f t="shared" ca="1" si="0"/>
        <v>43059</v>
      </c>
      <c r="G1" s="29">
        <f t="shared" ca="1" si="0"/>
        <v>43060</v>
      </c>
      <c r="H1" s="29">
        <f t="shared" ca="1" si="0"/>
        <v>43061</v>
      </c>
      <c r="I1" s="29">
        <f ca="1">J1-1</f>
        <v>43062</v>
      </c>
      <c r="J1" s="65">
        <f ca="1">区域分布情况!C1</f>
        <v>43063</v>
      </c>
      <c r="K1" s="29">
        <f ca="1">区域分布情况!D1</f>
        <v>43064</v>
      </c>
      <c r="L1" s="29">
        <f ca="1">区域分布情况!E1</f>
        <v>43065</v>
      </c>
      <c r="M1" s="29">
        <f ca="1">区域分布情况!F1</f>
        <v>43066</v>
      </c>
      <c r="N1" s="29">
        <f ca="1">区域分布情况!G1</f>
        <v>43067</v>
      </c>
      <c r="O1" s="29">
        <f ca="1">区域分布情况!H1</f>
        <v>43068</v>
      </c>
      <c r="P1" s="29">
        <f ca="1">区域分布情况!I1</f>
        <v>43069</v>
      </c>
      <c r="Q1" s="56" t="s">
        <v>2829</v>
      </c>
      <c r="R1" s="56" t="s">
        <v>1209</v>
      </c>
      <c r="S1" s="56" t="s">
        <v>1214</v>
      </c>
      <c r="T1" s="56" t="s">
        <v>1211</v>
      </c>
      <c r="U1" s="56" t="s">
        <v>1212</v>
      </c>
      <c r="V1" s="78" t="s">
        <v>797</v>
      </c>
      <c r="W1" s="78" t="s">
        <v>616</v>
      </c>
      <c r="X1" s="56" t="s">
        <v>1213</v>
      </c>
      <c r="Y1" s="56" t="s">
        <v>1452</v>
      </c>
      <c r="Z1" s="56" t="s">
        <v>2830</v>
      </c>
    </row>
    <row r="2" spans="1:26" x14ac:dyDescent="0.15">
      <c r="A2" s="54" t="s">
        <v>1752</v>
      </c>
      <c r="B2" s="13">
        <f>COUNTIF(总表!A:A,A2)</f>
        <v>4</v>
      </c>
      <c r="C2">
        <f ca="1">COUNTIFS(总表!$A:$A,$A2,总表!$I:$I,C$1)</f>
        <v>0</v>
      </c>
      <c r="D2">
        <f ca="1">COUNTIFS(总表!$A:$A,$A2,总表!$I:$I,D$1)</f>
        <v>0</v>
      </c>
      <c r="E2">
        <f ca="1">COUNTIFS(总表!$A:$A,$A2,总表!$I:$I,E$1)</f>
        <v>0</v>
      </c>
      <c r="F2">
        <f ca="1">COUNTIFS(总表!$A:$A,$A2,总表!$I:$I,F$1)</f>
        <v>0</v>
      </c>
      <c r="G2">
        <f ca="1">COUNTIFS(总表!$A:$A,$A2,总表!$I:$I,G$1)</f>
        <v>0</v>
      </c>
      <c r="H2">
        <f ca="1">COUNTIFS(总表!$A:$A,$A2,总表!$I:$I,H$1)</f>
        <v>0</v>
      </c>
      <c r="I2">
        <f ca="1">COUNTIFS(总表!$A:$A,$A2,总表!$I:$I,I$1)</f>
        <v>0</v>
      </c>
      <c r="J2">
        <f ca="1">COUNTIFS(总表!$A:$A,$A2,总表!$I:$I,J$1)</f>
        <v>0</v>
      </c>
      <c r="K2">
        <f ca="1">COUNTIFS(总表!$A:$A,$A2,总表!$I:$I,K$1)</f>
        <v>0</v>
      </c>
      <c r="L2">
        <f ca="1">COUNTIFS(总表!$A:$A,$A2,总表!$I:$I,L$1)</f>
        <v>0</v>
      </c>
      <c r="M2">
        <f ca="1">COUNTIFS(总表!$A:$A,$A2,总表!$I:$I,M$1)</f>
        <v>0</v>
      </c>
      <c r="N2">
        <f ca="1">COUNTIFS(总表!$A:$A,$A2,总表!$I:$I,N$1)</f>
        <v>0</v>
      </c>
      <c r="O2">
        <f ca="1">COUNTIFS(总表!$A:$A,$A2,总表!$I:$I,O$1)</f>
        <v>0</v>
      </c>
      <c r="P2">
        <f ca="1">COUNTIFS(总表!$A:$A,$A2,总表!$I:$I,P$1)</f>
        <v>0</v>
      </c>
      <c r="Q2" s="56">
        <f t="shared" ref="Q2:Q25" ca="1" si="1">SUM(C2:I2)</f>
        <v>0</v>
      </c>
      <c r="R2" s="56">
        <f t="shared" ref="R2:R25" ca="1" si="2">SUM(J2:P2)</f>
        <v>0</v>
      </c>
      <c r="S2">
        <f ca="1">COUNTIFS(总表!$A:$A,$A2,总表!$F:$F,S$1,总表!$E:$E,"&gt;"&amp;$C$1)</f>
        <v>0</v>
      </c>
      <c r="T2">
        <f ca="1">COUNTIFS(总表!$A:$A,$A2,总表!$F:$F,T$1,总表!$E:$E,"&gt;"&amp;$C$1)</f>
        <v>0</v>
      </c>
      <c r="U2">
        <f ca="1">COUNTIFS(总表!$A:$A,$A2,总表!$F:$F,U$1,总表!$E:$E,"&gt;"&amp;$C$1)</f>
        <v>0</v>
      </c>
      <c r="V2">
        <f ca="1">COUNTIFS(总表!$A:$A,$A2,总表!$F:$F,V$1,总表!$E:$E,"&gt;"&amp;$C$1)</f>
        <v>0</v>
      </c>
      <c r="W2">
        <f ca="1">COUNTIFS(总表!$A:$A,$A2,总表!$F:$F,W$1,总表!$E:$E,"&gt;"&amp;$C$1)</f>
        <v>0</v>
      </c>
      <c r="X2">
        <f t="shared" ref="X2:X24" ca="1" si="3">SUM(S2:W2)</f>
        <v>0</v>
      </c>
      <c r="Y2" s="49" t="s">
        <v>2831</v>
      </c>
      <c r="Z2" s="49" t="s">
        <v>2832</v>
      </c>
    </row>
    <row r="3" spans="1:26" x14ac:dyDescent="0.15">
      <c r="A3" s="13" t="s">
        <v>254</v>
      </c>
      <c r="B3" s="13">
        <f>COUNTIF(总表!A:A,A3)</f>
        <v>2</v>
      </c>
      <c r="C3">
        <f ca="1">COUNTIFS(总表!$A:$A,$A3,总表!$I:$I,C$1)</f>
        <v>0</v>
      </c>
      <c r="D3">
        <f ca="1">COUNTIFS(总表!$A:$A,$A3,总表!$I:$I,D$1)</f>
        <v>0</v>
      </c>
      <c r="E3">
        <f ca="1">COUNTIFS(总表!$A:$A,$A3,总表!$I:$I,E$1)</f>
        <v>0</v>
      </c>
      <c r="F3">
        <f ca="1">COUNTIFS(总表!$A:$A,$A3,总表!$I:$I,F$1)</f>
        <v>0</v>
      </c>
      <c r="G3">
        <f ca="1">COUNTIFS(总表!$A:$A,$A3,总表!$I:$I,G$1)</f>
        <v>0</v>
      </c>
      <c r="H3">
        <f ca="1">COUNTIFS(总表!$A:$A,$A3,总表!$I:$I,H$1)</f>
        <v>0</v>
      </c>
      <c r="I3">
        <f ca="1">COUNTIFS(总表!$A:$A,$A3,总表!$I:$I,I$1)</f>
        <v>0</v>
      </c>
      <c r="J3">
        <f ca="1">COUNTIFS(总表!$A:$A,$A3,总表!$I:$I,J$1)</f>
        <v>0</v>
      </c>
      <c r="K3">
        <f ca="1">COUNTIFS(总表!$A:$A,$A3,总表!$I:$I,K$1)</f>
        <v>0</v>
      </c>
      <c r="L3">
        <f ca="1">COUNTIFS(总表!$A:$A,$A3,总表!$I:$I,L$1)</f>
        <v>0</v>
      </c>
      <c r="M3">
        <f ca="1">COUNTIFS(总表!$A:$A,$A3,总表!$I:$I,M$1)</f>
        <v>0</v>
      </c>
      <c r="N3">
        <f ca="1">COUNTIFS(总表!$A:$A,$A3,总表!$I:$I,N$1)</f>
        <v>0</v>
      </c>
      <c r="O3">
        <f ca="1">COUNTIFS(总表!$A:$A,$A3,总表!$I:$I,O$1)</f>
        <v>0</v>
      </c>
      <c r="P3">
        <f ca="1">COUNTIFS(总表!$A:$A,$A3,总表!$I:$I,P$1)</f>
        <v>0</v>
      </c>
      <c r="Q3" s="56">
        <f t="shared" ca="1" si="1"/>
        <v>0</v>
      </c>
      <c r="R3" s="56">
        <f t="shared" ca="1" si="2"/>
        <v>0</v>
      </c>
      <c r="S3">
        <f ca="1">COUNTIFS(总表!$A:$A,$A3,总表!$F:$F,S$1,总表!$E:$E,"&gt;"&amp;$C$1)</f>
        <v>0</v>
      </c>
      <c r="T3">
        <f ca="1">COUNTIFS(总表!$A:$A,$A3,总表!$F:$F,T$1,总表!$E:$E,"&gt;"&amp;$C$1)</f>
        <v>0</v>
      </c>
      <c r="U3">
        <f ca="1">COUNTIFS(总表!$A:$A,$A3,总表!$F:$F,U$1,总表!$E:$E,"&gt;"&amp;$C$1)</f>
        <v>0</v>
      </c>
      <c r="V3">
        <f ca="1">COUNTIFS(总表!$A:$A,$A3,总表!$F:$F,V$1,总表!$E:$E,"&gt;"&amp;$C$1)</f>
        <v>0</v>
      </c>
      <c r="W3">
        <f ca="1">COUNTIFS(总表!$A:$A,$A3,总表!$F:$F,W$1,总表!$E:$E,"&gt;"&amp;$C$1)</f>
        <v>0</v>
      </c>
      <c r="X3">
        <f t="shared" ca="1" si="3"/>
        <v>0</v>
      </c>
      <c r="Y3" s="49" t="s">
        <v>2833</v>
      </c>
      <c r="Z3" s="49" t="s">
        <v>2834</v>
      </c>
    </row>
    <row r="4" spans="1:26" x14ac:dyDescent="0.15">
      <c r="A4" s="54" t="s">
        <v>1753</v>
      </c>
      <c r="B4" s="13">
        <f>COUNTIF(总表!A:A,A4)</f>
        <v>44</v>
      </c>
      <c r="C4">
        <f ca="1">COUNTIFS(总表!$A:$A,$A4,总表!$I:$I,C$1)</f>
        <v>0</v>
      </c>
      <c r="D4">
        <f ca="1">COUNTIFS(总表!$A:$A,$A4,总表!$I:$I,D$1)</f>
        <v>0</v>
      </c>
      <c r="E4">
        <f ca="1">COUNTIFS(总表!$A:$A,$A4,总表!$I:$I,E$1)</f>
        <v>0</v>
      </c>
      <c r="F4">
        <f ca="1">COUNTIFS(总表!$A:$A,$A4,总表!$I:$I,F$1)</f>
        <v>0</v>
      </c>
      <c r="G4">
        <f ca="1">COUNTIFS(总表!$A:$A,$A4,总表!$I:$I,G$1)</f>
        <v>0</v>
      </c>
      <c r="H4">
        <f ca="1">COUNTIFS(总表!$A:$A,$A4,总表!$I:$I,H$1)</f>
        <v>0</v>
      </c>
      <c r="I4">
        <f ca="1">COUNTIFS(总表!$A:$A,$A4,总表!$I:$I,I$1)</f>
        <v>0</v>
      </c>
      <c r="J4">
        <f ca="1">COUNTIFS(总表!$A:$A,$A4,总表!$I:$I,J$1)</f>
        <v>0</v>
      </c>
      <c r="K4">
        <f ca="1">COUNTIFS(总表!$A:$A,$A4,总表!$I:$I,K$1)</f>
        <v>0</v>
      </c>
      <c r="L4">
        <f ca="1">COUNTIFS(总表!$A:$A,$A4,总表!$I:$I,L$1)</f>
        <v>0</v>
      </c>
      <c r="M4">
        <f ca="1">COUNTIFS(总表!$A:$A,$A4,总表!$I:$I,M$1)</f>
        <v>0</v>
      </c>
      <c r="N4">
        <f ca="1">COUNTIFS(总表!$A:$A,$A4,总表!$I:$I,N$1)</f>
        <v>0</v>
      </c>
      <c r="O4">
        <f ca="1">COUNTIFS(总表!$A:$A,$A4,总表!$I:$I,O$1)</f>
        <v>0</v>
      </c>
      <c r="P4">
        <f ca="1">COUNTIFS(总表!$A:$A,$A4,总表!$I:$I,P$1)</f>
        <v>0</v>
      </c>
      <c r="Q4" s="56">
        <f t="shared" ca="1" si="1"/>
        <v>0</v>
      </c>
      <c r="R4" s="56">
        <f t="shared" ca="1" si="2"/>
        <v>0</v>
      </c>
      <c r="S4">
        <f ca="1">COUNTIFS(总表!$A:$A,$A4,总表!$F:$F,S$1,总表!$E:$E,"&gt;"&amp;$C$1)</f>
        <v>0</v>
      </c>
      <c r="T4">
        <f ca="1">COUNTIFS(总表!$A:$A,$A4,总表!$F:$F,T$1,总表!$E:$E,"&gt;"&amp;$C$1)</f>
        <v>0</v>
      </c>
      <c r="U4">
        <f ca="1">COUNTIFS(总表!$A:$A,$A4,总表!$F:$F,U$1,总表!$E:$E,"&gt;"&amp;$C$1)</f>
        <v>0</v>
      </c>
      <c r="V4">
        <f ca="1">COUNTIFS(总表!$A:$A,$A4,总表!$F:$F,V$1,总表!$E:$E,"&gt;"&amp;$C$1)</f>
        <v>0</v>
      </c>
      <c r="W4">
        <f ca="1">COUNTIFS(总表!$A:$A,$A4,总表!$F:$F,W$1,总表!$E:$E,"&gt;"&amp;$C$1)</f>
        <v>0</v>
      </c>
      <c r="X4">
        <f t="shared" ca="1" si="3"/>
        <v>0</v>
      </c>
      <c r="Y4" s="49" t="s">
        <v>2835</v>
      </c>
      <c r="Z4" s="49" t="s">
        <v>2832</v>
      </c>
    </row>
    <row r="5" spans="1:26" x14ac:dyDescent="0.15">
      <c r="A5" s="13" t="s">
        <v>7</v>
      </c>
      <c r="B5" s="13">
        <f>COUNTIF(总表!A:A,A5)</f>
        <v>64</v>
      </c>
      <c r="C5">
        <f ca="1">COUNTIFS(总表!$A:$A,$A5,总表!$I:$I,C$1)</f>
        <v>0</v>
      </c>
      <c r="D5">
        <f ca="1">COUNTIFS(总表!$A:$A,$A5,总表!$I:$I,D$1)</f>
        <v>0</v>
      </c>
      <c r="E5">
        <f ca="1">COUNTIFS(总表!$A:$A,$A5,总表!$I:$I,E$1)</f>
        <v>0</v>
      </c>
      <c r="F5">
        <f ca="1">COUNTIFS(总表!$A:$A,$A5,总表!$I:$I,F$1)</f>
        <v>0</v>
      </c>
      <c r="G5">
        <f ca="1">COUNTIFS(总表!$A:$A,$A5,总表!$I:$I,G$1)</f>
        <v>0</v>
      </c>
      <c r="H5">
        <f ca="1">COUNTIFS(总表!$A:$A,$A5,总表!$I:$I,H$1)</f>
        <v>0</v>
      </c>
      <c r="I5">
        <f ca="1">COUNTIFS(总表!$A:$A,$A5,总表!$I:$I,I$1)</f>
        <v>0</v>
      </c>
      <c r="J5">
        <f ca="1">COUNTIFS(总表!$A:$A,$A5,总表!$I:$I,J$1)</f>
        <v>0</v>
      </c>
      <c r="K5">
        <f ca="1">COUNTIFS(总表!$A:$A,$A5,总表!$I:$I,K$1)</f>
        <v>0</v>
      </c>
      <c r="L5">
        <f ca="1">COUNTIFS(总表!$A:$A,$A5,总表!$I:$I,L$1)</f>
        <v>0</v>
      </c>
      <c r="M5">
        <f ca="1">COUNTIFS(总表!$A:$A,$A5,总表!$I:$I,M$1)</f>
        <v>0</v>
      </c>
      <c r="N5">
        <f ca="1">COUNTIFS(总表!$A:$A,$A5,总表!$I:$I,N$1)</f>
        <v>0</v>
      </c>
      <c r="O5">
        <f ca="1">COUNTIFS(总表!$A:$A,$A5,总表!$I:$I,O$1)</f>
        <v>0</v>
      </c>
      <c r="P5">
        <f ca="1">COUNTIFS(总表!$A:$A,$A5,总表!$I:$I,P$1)</f>
        <v>0</v>
      </c>
      <c r="Q5" s="56">
        <f t="shared" ca="1" si="1"/>
        <v>0</v>
      </c>
      <c r="R5" s="56">
        <f t="shared" ca="1" si="2"/>
        <v>0</v>
      </c>
      <c r="S5">
        <f ca="1">COUNTIFS(总表!$A:$A,$A5,总表!$F:$F,S$1,总表!$E:$E,"&gt;"&amp;$C$1)</f>
        <v>0</v>
      </c>
      <c r="T5">
        <f ca="1">COUNTIFS(总表!$A:$A,$A5,总表!$F:$F,T$1,总表!$E:$E,"&gt;"&amp;$C$1)</f>
        <v>0</v>
      </c>
      <c r="U5">
        <f ca="1">COUNTIFS(总表!$A:$A,$A5,总表!$F:$F,U$1,总表!$E:$E,"&gt;"&amp;$C$1)</f>
        <v>0</v>
      </c>
      <c r="V5">
        <f ca="1">COUNTIFS(总表!$A:$A,$A5,总表!$F:$F,V$1,总表!$E:$E,"&gt;"&amp;$C$1)</f>
        <v>0</v>
      </c>
      <c r="W5">
        <f ca="1">COUNTIFS(总表!$A:$A,$A5,总表!$F:$F,W$1,总表!$E:$E,"&gt;"&amp;$C$1)</f>
        <v>0</v>
      </c>
      <c r="X5">
        <f t="shared" ca="1" si="3"/>
        <v>0</v>
      </c>
    </row>
    <row r="6" spans="1:26" x14ac:dyDescent="0.15">
      <c r="A6" s="13" t="s">
        <v>255</v>
      </c>
      <c r="B6" s="13">
        <f>COUNTIF(总表!A:A,A6)</f>
        <v>11</v>
      </c>
      <c r="C6">
        <f ca="1">COUNTIFS(总表!$A:$A,$A6,总表!$I:$I,C$1)</f>
        <v>0</v>
      </c>
      <c r="D6">
        <f ca="1">COUNTIFS(总表!$A:$A,$A6,总表!$I:$I,D$1)</f>
        <v>1</v>
      </c>
      <c r="E6">
        <f ca="1">COUNTIFS(总表!$A:$A,$A6,总表!$I:$I,E$1)</f>
        <v>0</v>
      </c>
      <c r="F6">
        <f ca="1">COUNTIFS(总表!$A:$A,$A6,总表!$I:$I,F$1)</f>
        <v>0</v>
      </c>
      <c r="G6">
        <f ca="1">COUNTIFS(总表!$A:$A,$A6,总表!$I:$I,G$1)</f>
        <v>0</v>
      </c>
      <c r="H6">
        <f ca="1">COUNTIFS(总表!$A:$A,$A6,总表!$I:$I,H$1)</f>
        <v>0</v>
      </c>
      <c r="I6">
        <f ca="1">COUNTIFS(总表!$A:$A,$A6,总表!$I:$I,I$1)</f>
        <v>0</v>
      </c>
      <c r="J6">
        <f ca="1">COUNTIFS(总表!$A:$A,$A6,总表!$I:$I,J$1)</f>
        <v>0</v>
      </c>
      <c r="K6">
        <f ca="1">COUNTIFS(总表!$A:$A,$A6,总表!$I:$I,K$1)</f>
        <v>0</v>
      </c>
      <c r="L6">
        <f ca="1">COUNTIFS(总表!$A:$A,$A6,总表!$I:$I,L$1)</f>
        <v>0</v>
      </c>
      <c r="M6">
        <f ca="1">COUNTIFS(总表!$A:$A,$A6,总表!$I:$I,M$1)</f>
        <v>0</v>
      </c>
      <c r="N6">
        <f ca="1">COUNTIFS(总表!$A:$A,$A6,总表!$I:$I,N$1)</f>
        <v>0</v>
      </c>
      <c r="O6">
        <f ca="1">COUNTIFS(总表!$A:$A,$A6,总表!$I:$I,O$1)</f>
        <v>0</v>
      </c>
      <c r="P6">
        <f ca="1">COUNTIFS(总表!$A:$A,$A6,总表!$I:$I,P$1)</f>
        <v>0</v>
      </c>
      <c r="Q6" s="56">
        <f t="shared" ca="1" si="1"/>
        <v>1</v>
      </c>
      <c r="R6" s="56">
        <f t="shared" ca="1" si="2"/>
        <v>0</v>
      </c>
      <c r="S6">
        <f ca="1">COUNTIFS(总表!$A:$A,$A6,总表!$F:$F,S$1,总表!$E:$E,"&gt;"&amp;$C$1)</f>
        <v>0</v>
      </c>
      <c r="T6">
        <f ca="1">COUNTIFS(总表!$A:$A,$A6,总表!$F:$F,T$1,总表!$E:$E,"&gt;"&amp;$C$1)</f>
        <v>0</v>
      </c>
      <c r="U6">
        <f ca="1">COUNTIFS(总表!$A:$A,$A6,总表!$F:$F,U$1,总表!$E:$E,"&gt;"&amp;$C$1)</f>
        <v>0</v>
      </c>
      <c r="V6">
        <f ca="1">COUNTIFS(总表!$A:$A,$A6,总表!$F:$F,V$1,总表!$E:$E,"&gt;"&amp;$C$1)</f>
        <v>0</v>
      </c>
      <c r="W6">
        <f ca="1">COUNTIFS(总表!$A:$A,$A6,总表!$F:$F,W$1,总表!$E:$E,"&gt;"&amp;$C$1)</f>
        <v>0</v>
      </c>
      <c r="X6">
        <f t="shared" ca="1" si="3"/>
        <v>0</v>
      </c>
      <c r="Y6" s="49" t="s">
        <v>2833</v>
      </c>
      <c r="Z6" s="49" t="s">
        <v>2834</v>
      </c>
    </row>
    <row r="7" spans="1:26" x14ac:dyDescent="0.15">
      <c r="A7" s="13" t="s">
        <v>5</v>
      </c>
      <c r="B7" s="13">
        <f>COUNTIF(总表!A:A,A7)</f>
        <v>6</v>
      </c>
      <c r="C7">
        <f ca="1">COUNTIFS(总表!$A:$A,$A7,总表!$I:$I,C$1)</f>
        <v>0</v>
      </c>
      <c r="D7">
        <f ca="1">COUNTIFS(总表!$A:$A,$A7,总表!$I:$I,D$1)</f>
        <v>0</v>
      </c>
      <c r="E7">
        <f ca="1">COUNTIFS(总表!$A:$A,$A7,总表!$I:$I,E$1)</f>
        <v>0</v>
      </c>
      <c r="F7">
        <f ca="1">COUNTIFS(总表!$A:$A,$A7,总表!$I:$I,F$1)</f>
        <v>0</v>
      </c>
      <c r="G7">
        <f ca="1">COUNTIFS(总表!$A:$A,$A7,总表!$I:$I,G$1)</f>
        <v>0</v>
      </c>
      <c r="H7">
        <f ca="1">COUNTIFS(总表!$A:$A,$A7,总表!$I:$I,H$1)</f>
        <v>0</v>
      </c>
      <c r="I7">
        <f ca="1">COUNTIFS(总表!$A:$A,$A7,总表!$I:$I,I$1)</f>
        <v>0</v>
      </c>
      <c r="J7">
        <f ca="1">COUNTIFS(总表!$A:$A,$A7,总表!$I:$I,J$1)</f>
        <v>0</v>
      </c>
      <c r="K7">
        <f ca="1">COUNTIFS(总表!$A:$A,$A7,总表!$I:$I,K$1)</f>
        <v>0</v>
      </c>
      <c r="L7">
        <f ca="1">COUNTIFS(总表!$A:$A,$A7,总表!$I:$I,L$1)</f>
        <v>0</v>
      </c>
      <c r="M7">
        <f ca="1">COUNTIFS(总表!$A:$A,$A7,总表!$I:$I,M$1)</f>
        <v>0</v>
      </c>
      <c r="N7">
        <f ca="1">COUNTIFS(总表!$A:$A,$A7,总表!$I:$I,N$1)</f>
        <v>0</v>
      </c>
      <c r="O7">
        <f ca="1">COUNTIFS(总表!$A:$A,$A7,总表!$I:$I,O$1)</f>
        <v>0</v>
      </c>
      <c r="P7">
        <f ca="1">COUNTIFS(总表!$A:$A,$A7,总表!$I:$I,P$1)</f>
        <v>0</v>
      </c>
      <c r="Q7" s="56">
        <f t="shared" ca="1" si="1"/>
        <v>0</v>
      </c>
      <c r="R7" s="56">
        <f t="shared" ca="1" si="2"/>
        <v>0</v>
      </c>
      <c r="S7">
        <f ca="1">COUNTIFS(总表!$A:$A,$A7,总表!$F:$F,S$1,总表!$E:$E,"&gt;"&amp;$C$1)</f>
        <v>0</v>
      </c>
      <c r="T7">
        <f ca="1">COUNTIFS(总表!$A:$A,$A7,总表!$F:$F,T$1,总表!$E:$E,"&gt;"&amp;$C$1)</f>
        <v>0</v>
      </c>
      <c r="U7">
        <f ca="1">COUNTIFS(总表!$A:$A,$A7,总表!$F:$F,U$1,总表!$E:$E,"&gt;"&amp;$C$1)</f>
        <v>0</v>
      </c>
      <c r="V7">
        <f ca="1">COUNTIFS(总表!$A:$A,$A7,总表!$F:$F,V$1,总表!$E:$E,"&gt;"&amp;$C$1)</f>
        <v>0</v>
      </c>
      <c r="W7">
        <f ca="1">COUNTIFS(总表!$A:$A,$A7,总表!$F:$F,W$1,总表!$E:$E,"&gt;"&amp;$C$1)</f>
        <v>0</v>
      </c>
      <c r="X7">
        <f t="shared" ca="1" si="3"/>
        <v>0</v>
      </c>
      <c r="Y7" s="49" t="s">
        <v>2833</v>
      </c>
      <c r="Z7" s="49" t="s">
        <v>2834</v>
      </c>
    </row>
    <row r="8" spans="1:26" x14ac:dyDescent="0.15">
      <c r="A8" s="54" t="s">
        <v>1763</v>
      </c>
      <c r="B8" s="13">
        <f>COUNTIF(总表!A:A,A8)</f>
        <v>11</v>
      </c>
      <c r="C8">
        <f ca="1">COUNTIFS(总表!$A:$A,$A8,总表!$I:$I,C$1)</f>
        <v>0</v>
      </c>
      <c r="D8">
        <f ca="1">COUNTIFS(总表!$A:$A,$A8,总表!$I:$I,D$1)</f>
        <v>0</v>
      </c>
      <c r="E8">
        <f ca="1">COUNTIFS(总表!$A:$A,$A8,总表!$I:$I,E$1)</f>
        <v>0</v>
      </c>
      <c r="F8">
        <f ca="1">COUNTIFS(总表!$A:$A,$A8,总表!$I:$I,F$1)</f>
        <v>0</v>
      </c>
      <c r="G8">
        <f ca="1">COUNTIFS(总表!$A:$A,$A8,总表!$I:$I,G$1)</f>
        <v>0</v>
      </c>
      <c r="H8">
        <f ca="1">COUNTIFS(总表!$A:$A,$A8,总表!$I:$I,H$1)</f>
        <v>0</v>
      </c>
      <c r="I8">
        <f ca="1">COUNTIFS(总表!$A:$A,$A8,总表!$I:$I,I$1)</f>
        <v>0</v>
      </c>
      <c r="J8">
        <f ca="1">COUNTIFS(总表!$A:$A,$A8,总表!$I:$I,J$1)</f>
        <v>0</v>
      </c>
      <c r="K8">
        <f ca="1">COUNTIFS(总表!$A:$A,$A8,总表!$I:$I,K$1)</f>
        <v>0</v>
      </c>
      <c r="L8">
        <f ca="1">COUNTIFS(总表!$A:$A,$A8,总表!$I:$I,L$1)</f>
        <v>0</v>
      </c>
      <c r="M8">
        <f ca="1">COUNTIFS(总表!$A:$A,$A8,总表!$I:$I,M$1)</f>
        <v>0</v>
      </c>
      <c r="N8">
        <f ca="1">COUNTIFS(总表!$A:$A,$A8,总表!$I:$I,N$1)</f>
        <v>0</v>
      </c>
      <c r="O8">
        <f ca="1">COUNTIFS(总表!$A:$A,$A8,总表!$I:$I,O$1)</f>
        <v>0</v>
      </c>
      <c r="P8">
        <f ca="1">COUNTIFS(总表!$A:$A,$A8,总表!$I:$I,P$1)</f>
        <v>0</v>
      </c>
      <c r="Q8" s="56">
        <f t="shared" ca="1" si="1"/>
        <v>0</v>
      </c>
      <c r="R8" s="56">
        <f t="shared" ca="1" si="2"/>
        <v>0</v>
      </c>
      <c r="S8">
        <f ca="1">COUNTIFS(总表!$A:$A,$A8,总表!$F:$F,S$1,总表!$E:$E,"&gt;"&amp;$C$1)</f>
        <v>0</v>
      </c>
      <c r="T8">
        <f ca="1">COUNTIFS(总表!$A:$A,$A8,总表!$F:$F,T$1,总表!$E:$E,"&gt;"&amp;$C$1)</f>
        <v>0</v>
      </c>
      <c r="U8">
        <f ca="1">COUNTIFS(总表!$A:$A,$A8,总表!$F:$F,U$1,总表!$E:$E,"&gt;"&amp;$C$1)</f>
        <v>0</v>
      </c>
      <c r="V8">
        <f ca="1">COUNTIFS(总表!$A:$A,$A8,总表!$F:$F,V$1,总表!$E:$E,"&gt;"&amp;$C$1)</f>
        <v>0</v>
      </c>
      <c r="W8">
        <f ca="1">COUNTIFS(总表!$A:$A,$A8,总表!$F:$F,W$1,总表!$E:$E,"&gt;"&amp;$C$1)</f>
        <v>0</v>
      </c>
      <c r="X8">
        <f t="shared" ca="1" si="3"/>
        <v>0</v>
      </c>
      <c r="Y8" s="49" t="s">
        <v>2833</v>
      </c>
      <c r="Z8" s="49" t="s">
        <v>2834</v>
      </c>
    </row>
    <row r="9" spans="1:26" x14ac:dyDescent="0.15">
      <c r="A9" s="13" t="s">
        <v>256</v>
      </c>
      <c r="B9" s="13">
        <f>COUNTIF(总表!A:A,A9)</f>
        <v>4</v>
      </c>
      <c r="C9">
        <f ca="1">COUNTIFS(总表!$A:$A,$A9,总表!$I:$I,C$1)</f>
        <v>0</v>
      </c>
      <c r="D9">
        <f ca="1">COUNTIFS(总表!$A:$A,$A9,总表!$I:$I,D$1)</f>
        <v>0</v>
      </c>
      <c r="E9">
        <f ca="1">COUNTIFS(总表!$A:$A,$A9,总表!$I:$I,E$1)</f>
        <v>0</v>
      </c>
      <c r="F9">
        <f ca="1">COUNTIFS(总表!$A:$A,$A9,总表!$I:$I,F$1)</f>
        <v>0</v>
      </c>
      <c r="G9">
        <f ca="1">COUNTIFS(总表!$A:$A,$A9,总表!$I:$I,G$1)</f>
        <v>0</v>
      </c>
      <c r="H9">
        <f ca="1">COUNTIFS(总表!$A:$A,$A9,总表!$I:$I,H$1)</f>
        <v>0</v>
      </c>
      <c r="I9">
        <f ca="1">COUNTIFS(总表!$A:$A,$A9,总表!$I:$I,I$1)</f>
        <v>0</v>
      </c>
      <c r="J9">
        <f ca="1">COUNTIFS(总表!$A:$A,$A9,总表!$I:$I,J$1)</f>
        <v>0</v>
      </c>
      <c r="K9">
        <f ca="1">COUNTIFS(总表!$A:$A,$A9,总表!$I:$I,K$1)</f>
        <v>0</v>
      </c>
      <c r="L9">
        <f ca="1">COUNTIFS(总表!$A:$A,$A9,总表!$I:$I,L$1)</f>
        <v>0</v>
      </c>
      <c r="M9">
        <f ca="1">COUNTIFS(总表!$A:$A,$A9,总表!$I:$I,M$1)</f>
        <v>0</v>
      </c>
      <c r="N9">
        <f ca="1">COUNTIFS(总表!$A:$A,$A9,总表!$I:$I,N$1)</f>
        <v>0</v>
      </c>
      <c r="O9">
        <f ca="1">COUNTIFS(总表!$A:$A,$A9,总表!$I:$I,O$1)</f>
        <v>0</v>
      </c>
      <c r="P9">
        <f ca="1">COUNTIFS(总表!$A:$A,$A9,总表!$I:$I,P$1)</f>
        <v>0</v>
      </c>
      <c r="Q9" s="56">
        <f t="shared" ca="1" si="1"/>
        <v>0</v>
      </c>
      <c r="R9" s="56">
        <f t="shared" ca="1" si="2"/>
        <v>0</v>
      </c>
      <c r="S9">
        <f ca="1">COUNTIFS(总表!$A:$A,$A9,总表!$F:$F,S$1,总表!$E:$E,"&gt;"&amp;$C$1)</f>
        <v>0</v>
      </c>
      <c r="T9">
        <f ca="1">COUNTIFS(总表!$A:$A,$A9,总表!$F:$F,T$1,总表!$E:$E,"&gt;"&amp;$C$1)</f>
        <v>0</v>
      </c>
      <c r="U9">
        <f ca="1">COUNTIFS(总表!$A:$A,$A9,总表!$F:$F,U$1,总表!$E:$E,"&gt;"&amp;$C$1)</f>
        <v>0</v>
      </c>
      <c r="V9">
        <f ca="1">COUNTIFS(总表!$A:$A,$A9,总表!$F:$F,V$1,总表!$E:$E,"&gt;"&amp;$C$1)</f>
        <v>0</v>
      </c>
      <c r="W9">
        <f ca="1">COUNTIFS(总表!$A:$A,$A9,总表!$F:$F,W$1,总表!$E:$E,"&gt;"&amp;$C$1)</f>
        <v>0</v>
      </c>
      <c r="X9">
        <f t="shared" ca="1" si="3"/>
        <v>0</v>
      </c>
      <c r="Y9" s="49" t="s">
        <v>2833</v>
      </c>
      <c r="Z9" s="49" t="s">
        <v>2834</v>
      </c>
    </row>
    <row r="10" spans="1:26" x14ac:dyDescent="0.15">
      <c r="A10" s="13" t="s">
        <v>258</v>
      </c>
      <c r="B10" s="13">
        <f>COUNTIF(总表!A:A,A10)</f>
        <v>9</v>
      </c>
      <c r="C10">
        <f ca="1">COUNTIFS(总表!$A:$A,$A10,总表!$I:$I,C$1)</f>
        <v>0</v>
      </c>
      <c r="D10">
        <f ca="1">COUNTIFS(总表!$A:$A,$A10,总表!$I:$I,D$1)</f>
        <v>0</v>
      </c>
      <c r="E10">
        <f ca="1">COUNTIFS(总表!$A:$A,$A10,总表!$I:$I,E$1)</f>
        <v>0</v>
      </c>
      <c r="F10">
        <f ca="1">COUNTIFS(总表!$A:$A,$A10,总表!$I:$I,F$1)</f>
        <v>0</v>
      </c>
      <c r="G10">
        <f ca="1">COUNTIFS(总表!$A:$A,$A10,总表!$I:$I,G$1)</f>
        <v>0</v>
      </c>
      <c r="H10">
        <f ca="1">COUNTIFS(总表!$A:$A,$A10,总表!$I:$I,H$1)</f>
        <v>0</v>
      </c>
      <c r="I10">
        <f ca="1">COUNTIFS(总表!$A:$A,$A10,总表!$I:$I,I$1)</f>
        <v>0</v>
      </c>
      <c r="J10">
        <f ca="1">COUNTIFS(总表!$A:$A,$A10,总表!$I:$I,J$1)</f>
        <v>0</v>
      </c>
      <c r="K10">
        <f ca="1">COUNTIFS(总表!$A:$A,$A10,总表!$I:$I,K$1)</f>
        <v>0</v>
      </c>
      <c r="L10">
        <f ca="1">COUNTIFS(总表!$A:$A,$A10,总表!$I:$I,L$1)</f>
        <v>0</v>
      </c>
      <c r="M10">
        <f ca="1">COUNTIFS(总表!$A:$A,$A10,总表!$I:$I,M$1)</f>
        <v>0</v>
      </c>
      <c r="N10">
        <f ca="1">COUNTIFS(总表!$A:$A,$A10,总表!$I:$I,N$1)</f>
        <v>0</v>
      </c>
      <c r="O10">
        <f ca="1">COUNTIFS(总表!$A:$A,$A10,总表!$I:$I,O$1)</f>
        <v>0</v>
      </c>
      <c r="P10">
        <f ca="1">COUNTIFS(总表!$A:$A,$A10,总表!$I:$I,P$1)</f>
        <v>0</v>
      </c>
      <c r="Q10" s="56">
        <f t="shared" ca="1" si="1"/>
        <v>0</v>
      </c>
      <c r="R10" s="56">
        <f t="shared" ca="1" si="2"/>
        <v>0</v>
      </c>
      <c r="S10">
        <f ca="1">COUNTIFS(总表!$A:$A,$A10,总表!$F:$F,S$1,总表!$E:$E,"&gt;"&amp;$C$1)</f>
        <v>0</v>
      </c>
      <c r="T10">
        <f ca="1">COUNTIFS(总表!$A:$A,$A10,总表!$F:$F,T$1,总表!$E:$E,"&gt;"&amp;$C$1)</f>
        <v>0</v>
      </c>
      <c r="U10">
        <f ca="1">COUNTIFS(总表!$A:$A,$A10,总表!$F:$F,U$1,总表!$E:$E,"&gt;"&amp;$C$1)</f>
        <v>0</v>
      </c>
      <c r="V10">
        <f ca="1">COUNTIFS(总表!$A:$A,$A10,总表!$F:$F,V$1,总表!$E:$E,"&gt;"&amp;$C$1)</f>
        <v>0</v>
      </c>
      <c r="W10">
        <f ca="1">COUNTIFS(总表!$A:$A,$A10,总表!$F:$F,W$1,总表!$E:$E,"&gt;"&amp;$C$1)</f>
        <v>0</v>
      </c>
      <c r="X10">
        <f t="shared" ca="1" si="3"/>
        <v>0</v>
      </c>
      <c r="Y10" s="49" t="s">
        <v>2833</v>
      </c>
      <c r="Z10" s="49" t="s">
        <v>2834</v>
      </c>
    </row>
    <row r="11" spans="1:26" x14ac:dyDescent="0.15">
      <c r="A11" s="13" t="s">
        <v>257</v>
      </c>
      <c r="B11" s="13">
        <f>COUNTIF(总表!A:A,A11)</f>
        <v>9</v>
      </c>
      <c r="C11">
        <f ca="1">COUNTIFS(总表!$A:$A,$A11,总表!$I:$I,C$1)</f>
        <v>0</v>
      </c>
      <c r="D11">
        <f ca="1">COUNTIFS(总表!$A:$A,$A11,总表!$I:$I,D$1)</f>
        <v>0</v>
      </c>
      <c r="E11">
        <f ca="1">COUNTIFS(总表!$A:$A,$A11,总表!$I:$I,E$1)</f>
        <v>0</v>
      </c>
      <c r="F11">
        <f ca="1">COUNTIFS(总表!$A:$A,$A11,总表!$I:$I,F$1)</f>
        <v>0</v>
      </c>
      <c r="G11">
        <f ca="1">COUNTIFS(总表!$A:$A,$A11,总表!$I:$I,G$1)</f>
        <v>0</v>
      </c>
      <c r="H11">
        <f ca="1">COUNTIFS(总表!$A:$A,$A11,总表!$I:$I,H$1)</f>
        <v>0</v>
      </c>
      <c r="I11">
        <f ca="1">COUNTIFS(总表!$A:$A,$A11,总表!$I:$I,I$1)</f>
        <v>1</v>
      </c>
      <c r="J11">
        <f ca="1">COUNTIFS(总表!$A:$A,$A11,总表!$I:$I,J$1)</f>
        <v>0</v>
      </c>
      <c r="K11">
        <f ca="1">COUNTIFS(总表!$A:$A,$A11,总表!$I:$I,K$1)</f>
        <v>0</v>
      </c>
      <c r="L11">
        <f ca="1">COUNTIFS(总表!$A:$A,$A11,总表!$I:$I,L$1)</f>
        <v>0</v>
      </c>
      <c r="M11">
        <f ca="1">COUNTIFS(总表!$A:$A,$A11,总表!$I:$I,M$1)</f>
        <v>0</v>
      </c>
      <c r="N11">
        <f ca="1">COUNTIFS(总表!$A:$A,$A11,总表!$I:$I,N$1)</f>
        <v>0</v>
      </c>
      <c r="O11">
        <f ca="1">COUNTIFS(总表!$A:$A,$A11,总表!$I:$I,O$1)</f>
        <v>0</v>
      </c>
      <c r="P11">
        <f ca="1">COUNTIFS(总表!$A:$A,$A11,总表!$I:$I,P$1)</f>
        <v>0</v>
      </c>
      <c r="Q11" s="56">
        <f t="shared" ca="1" si="1"/>
        <v>1</v>
      </c>
      <c r="R11" s="56">
        <f t="shared" ca="1" si="2"/>
        <v>0</v>
      </c>
      <c r="S11">
        <f ca="1">COUNTIFS(总表!$A:$A,$A11,总表!$F:$F,S$1,总表!$E:$E,"&gt;"&amp;$C$1)</f>
        <v>0</v>
      </c>
      <c r="T11">
        <f ca="1">COUNTIFS(总表!$A:$A,$A11,总表!$F:$F,T$1,总表!$E:$E,"&gt;"&amp;$C$1)</f>
        <v>0</v>
      </c>
      <c r="U11">
        <f ca="1">COUNTIFS(总表!$A:$A,$A11,总表!$F:$F,U$1,总表!$E:$E,"&gt;"&amp;$C$1)</f>
        <v>1</v>
      </c>
      <c r="V11">
        <f ca="1">COUNTIFS(总表!$A:$A,$A11,总表!$F:$F,V$1,总表!$E:$E,"&gt;"&amp;$C$1)</f>
        <v>0</v>
      </c>
      <c r="W11">
        <f ca="1">COUNTIFS(总表!$A:$A,$A11,总表!$F:$F,W$1,总表!$E:$E,"&gt;"&amp;$C$1)</f>
        <v>0</v>
      </c>
      <c r="X11">
        <f t="shared" ca="1" si="3"/>
        <v>1</v>
      </c>
      <c r="Y11" s="49" t="s">
        <v>2833</v>
      </c>
      <c r="Z11" s="49" t="s">
        <v>2834</v>
      </c>
    </row>
    <row r="12" spans="1:26" x14ac:dyDescent="0.15">
      <c r="A12" s="13" t="s">
        <v>253</v>
      </c>
      <c r="B12" s="13">
        <f>COUNTIF(总表!A:A,A12)</f>
        <v>15</v>
      </c>
      <c r="C12">
        <f ca="1">COUNTIFS(总表!$A:$A,$A12,总表!$I:$I,C$1)</f>
        <v>0</v>
      </c>
      <c r="D12">
        <f ca="1">COUNTIFS(总表!$A:$A,$A12,总表!$I:$I,D$1)</f>
        <v>0</v>
      </c>
      <c r="E12">
        <f ca="1">COUNTIFS(总表!$A:$A,$A12,总表!$I:$I,E$1)</f>
        <v>0</v>
      </c>
      <c r="F12">
        <f ca="1">COUNTIFS(总表!$A:$A,$A12,总表!$I:$I,F$1)</f>
        <v>1</v>
      </c>
      <c r="G12">
        <f ca="1">COUNTIFS(总表!$A:$A,$A12,总表!$I:$I,G$1)</f>
        <v>0</v>
      </c>
      <c r="H12">
        <f ca="1">COUNTIFS(总表!$A:$A,$A12,总表!$I:$I,H$1)</f>
        <v>0</v>
      </c>
      <c r="I12">
        <f ca="1">COUNTIFS(总表!$A:$A,$A12,总表!$I:$I,I$1)</f>
        <v>0</v>
      </c>
      <c r="J12">
        <f ca="1">COUNTIFS(总表!$A:$A,$A12,总表!$I:$I,J$1)</f>
        <v>0</v>
      </c>
      <c r="K12">
        <f ca="1">COUNTIFS(总表!$A:$A,$A12,总表!$I:$I,K$1)</f>
        <v>0</v>
      </c>
      <c r="L12">
        <f ca="1">COUNTIFS(总表!$A:$A,$A12,总表!$I:$I,L$1)</f>
        <v>0</v>
      </c>
      <c r="M12">
        <f ca="1">COUNTIFS(总表!$A:$A,$A12,总表!$I:$I,M$1)</f>
        <v>0</v>
      </c>
      <c r="N12">
        <f ca="1">COUNTIFS(总表!$A:$A,$A12,总表!$I:$I,N$1)</f>
        <v>0</v>
      </c>
      <c r="O12">
        <f ca="1">COUNTIFS(总表!$A:$A,$A12,总表!$I:$I,O$1)</f>
        <v>0</v>
      </c>
      <c r="P12">
        <f ca="1">COUNTIFS(总表!$A:$A,$A12,总表!$I:$I,P$1)</f>
        <v>0</v>
      </c>
      <c r="Q12" s="56">
        <f t="shared" ca="1" si="1"/>
        <v>1</v>
      </c>
      <c r="R12" s="56">
        <f t="shared" ca="1" si="2"/>
        <v>0</v>
      </c>
      <c r="S12">
        <f ca="1">COUNTIFS(总表!$A:$A,$A12,总表!$F:$F,S$1,总表!$E:$E,"&gt;"&amp;$C$1)</f>
        <v>0</v>
      </c>
      <c r="T12">
        <f ca="1">COUNTIFS(总表!$A:$A,$A12,总表!$F:$F,T$1,总表!$E:$E,"&gt;"&amp;$C$1)</f>
        <v>0</v>
      </c>
      <c r="U12">
        <f ca="1">COUNTIFS(总表!$A:$A,$A12,总表!$F:$F,U$1,总表!$E:$E,"&gt;"&amp;$C$1)</f>
        <v>1</v>
      </c>
      <c r="V12">
        <f ca="1">COUNTIFS(总表!$A:$A,$A12,总表!$F:$F,V$1,总表!$E:$E,"&gt;"&amp;$C$1)</f>
        <v>0</v>
      </c>
      <c r="W12">
        <f ca="1">COUNTIFS(总表!$A:$A,$A12,总表!$F:$F,W$1,总表!$E:$E,"&gt;"&amp;$C$1)</f>
        <v>0</v>
      </c>
      <c r="X12">
        <f t="shared" ca="1" si="3"/>
        <v>1</v>
      </c>
      <c r="Y12" s="49" t="s">
        <v>2833</v>
      </c>
      <c r="Z12" s="49" t="s">
        <v>2832</v>
      </c>
    </row>
    <row r="13" spans="1:26" x14ac:dyDescent="0.15">
      <c r="A13" s="54" t="s">
        <v>1764</v>
      </c>
      <c r="B13" s="13">
        <f>COUNTIF(总表!A:A,A13)</f>
        <v>28</v>
      </c>
      <c r="C13">
        <f ca="1">COUNTIFS(总表!$A:$A,$A13,总表!$I:$I,C$1)</f>
        <v>0</v>
      </c>
      <c r="D13">
        <f ca="1">COUNTIFS(总表!$A:$A,$A13,总表!$I:$I,D$1)</f>
        <v>0</v>
      </c>
      <c r="E13">
        <f ca="1">COUNTIFS(总表!$A:$A,$A13,总表!$I:$I,E$1)</f>
        <v>0</v>
      </c>
      <c r="F13">
        <f ca="1">COUNTIFS(总表!$A:$A,$A13,总表!$I:$I,F$1)</f>
        <v>0</v>
      </c>
      <c r="G13">
        <f ca="1">COUNTIFS(总表!$A:$A,$A13,总表!$I:$I,G$1)</f>
        <v>0</v>
      </c>
      <c r="H13">
        <f ca="1">COUNTIFS(总表!$A:$A,$A13,总表!$I:$I,H$1)</f>
        <v>0</v>
      </c>
      <c r="I13">
        <f ca="1">COUNTIFS(总表!$A:$A,$A13,总表!$I:$I,I$1)</f>
        <v>1</v>
      </c>
      <c r="J13">
        <f ca="1">COUNTIFS(总表!$A:$A,$A13,总表!$I:$I,J$1)</f>
        <v>0</v>
      </c>
      <c r="K13">
        <f ca="1">COUNTIFS(总表!$A:$A,$A13,总表!$I:$I,K$1)</f>
        <v>0</v>
      </c>
      <c r="L13">
        <f ca="1">COUNTIFS(总表!$A:$A,$A13,总表!$I:$I,L$1)</f>
        <v>0</v>
      </c>
      <c r="M13">
        <f ca="1">COUNTIFS(总表!$A:$A,$A13,总表!$I:$I,M$1)</f>
        <v>0</v>
      </c>
      <c r="N13">
        <f ca="1">COUNTIFS(总表!$A:$A,$A13,总表!$I:$I,N$1)</f>
        <v>0</v>
      </c>
      <c r="O13">
        <f ca="1">COUNTIFS(总表!$A:$A,$A13,总表!$I:$I,O$1)</f>
        <v>0</v>
      </c>
      <c r="P13">
        <f ca="1">COUNTIFS(总表!$A:$A,$A13,总表!$I:$I,P$1)</f>
        <v>0</v>
      </c>
      <c r="Q13" s="56">
        <f t="shared" ca="1" si="1"/>
        <v>1</v>
      </c>
      <c r="R13" s="56">
        <f t="shared" ca="1" si="2"/>
        <v>0</v>
      </c>
      <c r="S13">
        <f ca="1">COUNTIFS(总表!$A:$A,$A13,总表!$F:$F,S$1,总表!$E:$E,"&gt;"&amp;$C$1)</f>
        <v>1</v>
      </c>
      <c r="T13">
        <f ca="1">COUNTIFS(总表!$A:$A,$A13,总表!$F:$F,T$1,总表!$E:$E,"&gt;"&amp;$C$1)</f>
        <v>0</v>
      </c>
      <c r="U13">
        <f ca="1">COUNTIFS(总表!$A:$A,$A13,总表!$F:$F,U$1,总表!$E:$E,"&gt;"&amp;$C$1)</f>
        <v>0</v>
      </c>
      <c r="V13">
        <f ca="1">COUNTIFS(总表!$A:$A,$A13,总表!$F:$F,V$1,总表!$E:$E,"&gt;"&amp;$C$1)</f>
        <v>0</v>
      </c>
      <c r="W13">
        <f ca="1">COUNTIFS(总表!$A:$A,$A13,总表!$F:$F,W$1,总表!$E:$E,"&gt;"&amp;$C$1)</f>
        <v>0</v>
      </c>
      <c r="X13">
        <f t="shared" ca="1" si="3"/>
        <v>1</v>
      </c>
      <c r="Y13" s="49" t="s">
        <v>2831</v>
      </c>
      <c r="Z13" s="49" t="s">
        <v>2832</v>
      </c>
    </row>
    <row r="14" spans="1:26" x14ac:dyDescent="0.15">
      <c r="A14" s="13" t="s">
        <v>96</v>
      </c>
      <c r="B14" s="13">
        <f>COUNTIF(总表!A:A,A14)</f>
        <v>16</v>
      </c>
      <c r="C14">
        <f ca="1">COUNTIFS(总表!$A:$A,$A14,总表!$I:$I,C$1)</f>
        <v>0</v>
      </c>
      <c r="D14">
        <f ca="1">COUNTIFS(总表!$A:$A,$A14,总表!$I:$I,D$1)</f>
        <v>0</v>
      </c>
      <c r="E14">
        <f ca="1">COUNTIFS(总表!$A:$A,$A14,总表!$I:$I,E$1)</f>
        <v>0</v>
      </c>
      <c r="F14">
        <f ca="1">COUNTIFS(总表!$A:$A,$A14,总表!$I:$I,F$1)</f>
        <v>0</v>
      </c>
      <c r="G14">
        <f ca="1">COUNTIFS(总表!$A:$A,$A14,总表!$I:$I,G$1)</f>
        <v>0</v>
      </c>
      <c r="H14">
        <f ca="1">COUNTIFS(总表!$A:$A,$A14,总表!$I:$I,H$1)</f>
        <v>1</v>
      </c>
      <c r="I14">
        <f ca="1">COUNTIFS(总表!$A:$A,$A14,总表!$I:$I,I$1)</f>
        <v>0</v>
      </c>
      <c r="J14">
        <f ca="1">COUNTIFS(总表!$A:$A,$A14,总表!$I:$I,J$1)</f>
        <v>0</v>
      </c>
      <c r="K14">
        <f ca="1">COUNTIFS(总表!$A:$A,$A14,总表!$I:$I,K$1)</f>
        <v>0</v>
      </c>
      <c r="L14">
        <f ca="1">COUNTIFS(总表!$A:$A,$A14,总表!$I:$I,L$1)</f>
        <v>0</v>
      </c>
      <c r="M14">
        <f ca="1">COUNTIFS(总表!$A:$A,$A14,总表!$I:$I,M$1)</f>
        <v>0</v>
      </c>
      <c r="N14">
        <f ca="1">COUNTIFS(总表!$A:$A,$A14,总表!$I:$I,N$1)</f>
        <v>0</v>
      </c>
      <c r="O14">
        <f ca="1">COUNTIFS(总表!$A:$A,$A14,总表!$I:$I,O$1)</f>
        <v>0</v>
      </c>
      <c r="P14">
        <f ca="1">COUNTIFS(总表!$A:$A,$A14,总表!$I:$I,P$1)</f>
        <v>0</v>
      </c>
      <c r="Q14" s="56">
        <f t="shared" ca="1" si="1"/>
        <v>1</v>
      </c>
      <c r="R14" s="56">
        <f t="shared" ca="1" si="2"/>
        <v>0</v>
      </c>
      <c r="S14">
        <f ca="1">COUNTIFS(总表!$A:$A,$A14,总表!$F:$F,S$1,总表!$E:$E,"&gt;"&amp;$C$1)</f>
        <v>0</v>
      </c>
      <c r="T14">
        <f ca="1">COUNTIFS(总表!$A:$A,$A14,总表!$F:$F,T$1,总表!$E:$E,"&gt;"&amp;$C$1)</f>
        <v>0</v>
      </c>
      <c r="U14">
        <f ca="1">COUNTIFS(总表!$A:$A,$A14,总表!$F:$F,U$1,总表!$E:$E,"&gt;"&amp;$C$1)</f>
        <v>0</v>
      </c>
      <c r="V14">
        <f ca="1">COUNTIFS(总表!$A:$A,$A14,总表!$F:$F,V$1,总表!$E:$E,"&gt;"&amp;$C$1)</f>
        <v>0</v>
      </c>
      <c r="W14">
        <f ca="1">COUNTIFS(总表!$A:$A,$A14,总表!$F:$F,W$1,总表!$E:$E,"&gt;"&amp;$C$1)</f>
        <v>0</v>
      </c>
      <c r="X14">
        <f t="shared" ca="1" si="3"/>
        <v>0</v>
      </c>
      <c r="Y14" s="49" t="s">
        <v>2833</v>
      </c>
      <c r="Z14" s="49" t="s">
        <v>2834</v>
      </c>
    </row>
    <row r="15" spans="1:26" x14ac:dyDescent="0.15">
      <c r="A15" s="13" t="s">
        <v>58</v>
      </c>
      <c r="B15" s="13">
        <f>COUNTIF(总表!A:A,A15)</f>
        <v>15</v>
      </c>
      <c r="C15">
        <f ca="1">COUNTIFS(总表!$A:$A,$A15,总表!$I:$I,C$1)</f>
        <v>0</v>
      </c>
      <c r="D15">
        <f ca="1">COUNTIFS(总表!$A:$A,$A15,总表!$I:$I,D$1)</f>
        <v>0</v>
      </c>
      <c r="E15">
        <f ca="1">COUNTIFS(总表!$A:$A,$A15,总表!$I:$I,E$1)</f>
        <v>0</v>
      </c>
      <c r="F15">
        <f ca="1">COUNTIFS(总表!$A:$A,$A15,总表!$I:$I,F$1)</f>
        <v>0</v>
      </c>
      <c r="G15">
        <f ca="1">COUNTIFS(总表!$A:$A,$A15,总表!$I:$I,G$1)</f>
        <v>0</v>
      </c>
      <c r="H15">
        <f ca="1">COUNTIFS(总表!$A:$A,$A15,总表!$I:$I,H$1)</f>
        <v>0</v>
      </c>
      <c r="I15">
        <f ca="1">COUNTIFS(总表!$A:$A,$A15,总表!$I:$I,I$1)</f>
        <v>0</v>
      </c>
      <c r="J15">
        <f ca="1">COUNTIFS(总表!$A:$A,$A15,总表!$I:$I,J$1)</f>
        <v>2</v>
      </c>
      <c r="K15">
        <f ca="1">COUNTIFS(总表!$A:$A,$A15,总表!$I:$I,K$1)</f>
        <v>0</v>
      </c>
      <c r="L15">
        <f ca="1">COUNTIFS(总表!$A:$A,$A15,总表!$I:$I,L$1)</f>
        <v>0</v>
      </c>
      <c r="M15">
        <f ca="1">COUNTIFS(总表!$A:$A,$A15,总表!$I:$I,M$1)</f>
        <v>0</v>
      </c>
      <c r="N15">
        <f ca="1">COUNTIFS(总表!$A:$A,$A15,总表!$I:$I,N$1)</f>
        <v>0</v>
      </c>
      <c r="O15">
        <f ca="1">COUNTIFS(总表!$A:$A,$A15,总表!$I:$I,O$1)</f>
        <v>0</v>
      </c>
      <c r="P15">
        <f ca="1">COUNTIFS(总表!$A:$A,$A15,总表!$I:$I,P$1)</f>
        <v>0</v>
      </c>
      <c r="Q15" s="56">
        <f t="shared" ca="1" si="1"/>
        <v>0</v>
      </c>
      <c r="R15" s="56">
        <f t="shared" ca="1" si="2"/>
        <v>2</v>
      </c>
      <c r="S15">
        <f ca="1">COUNTIFS(总表!$A:$A,$A15,总表!$F:$F,S$1,总表!$E:$E,"&gt;"&amp;$C$1)</f>
        <v>1</v>
      </c>
      <c r="T15">
        <f ca="1">COUNTIFS(总表!$A:$A,$A15,总表!$F:$F,T$1,总表!$E:$E,"&gt;"&amp;$C$1)</f>
        <v>0</v>
      </c>
      <c r="U15">
        <f ca="1">COUNTIFS(总表!$A:$A,$A15,总表!$F:$F,U$1,总表!$E:$E,"&gt;"&amp;$C$1)</f>
        <v>0</v>
      </c>
      <c r="V15">
        <f ca="1">COUNTIFS(总表!$A:$A,$A15,总表!$F:$F,V$1,总表!$E:$E,"&gt;"&amp;$C$1)</f>
        <v>0</v>
      </c>
      <c r="W15">
        <f ca="1">COUNTIFS(总表!$A:$A,$A15,总表!$F:$F,W$1,总表!$E:$E,"&gt;"&amp;$C$1)</f>
        <v>1</v>
      </c>
      <c r="X15">
        <f t="shared" ca="1" si="3"/>
        <v>2</v>
      </c>
      <c r="Y15" s="49" t="s">
        <v>2833</v>
      </c>
      <c r="Z15" s="49" t="s">
        <v>2834</v>
      </c>
    </row>
    <row r="16" spans="1:26" x14ac:dyDescent="0.15">
      <c r="A16" s="54" t="s">
        <v>1754</v>
      </c>
      <c r="B16" s="13">
        <f>COUNTIF(总表!A:A,A16)</f>
        <v>35</v>
      </c>
      <c r="C16">
        <f ca="1">COUNTIFS(总表!$A:$A,$A16,总表!$I:$I,C$1)</f>
        <v>0</v>
      </c>
      <c r="D16">
        <f ca="1">COUNTIFS(总表!$A:$A,$A16,总表!$I:$I,D$1)</f>
        <v>1</v>
      </c>
      <c r="E16">
        <f ca="1">COUNTIFS(总表!$A:$A,$A16,总表!$I:$I,E$1)</f>
        <v>0</v>
      </c>
      <c r="F16">
        <f ca="1">COUNTIFS(总表!$A:$A,$A16,总表!$I:$I,F$1)</f>
        <v>2</v>
      </c>
      <c r="G16">
        <f ca="1">COUNTIFS(总表!$A:$A,$A16,总表!$I:$I,G$1)</f>
        <v>1</v>
      </c>
      <c r="H16">
        <f ca="1">COUNTIFS(总表!$A:$A,$A16,总表!$I:$I,H$1)</f>
        <v>0</v>
      </c>
      <c r="I16">
        <f ca="1">COUNTIFS(总表!$A:$A,$A16,总表!$I:$I,I$1)</f>
        <v>0</v>
      </c>
      <c r="J16">
        <f ca="1">COUNTIFS(总表!$A:$A,$A16,总表!$I:$I,J$1)</f>
        <v>0</v>
      </c>
      <c r="K16">
        <f ca="1">COUNTIFS(总表!$A:$A,$A16,总表!$I:$I,K$1)</f>
        <v>0</v>
      </c>
      <c r="L16">
        <f ca="1">COUNTIFS(总表!$A:$A,$A16,总表!$I:$I,L$1)</f>
        <v>0</v>
      </c>
      <c r="M16">
        <f ca="1">COUNTIFS(总表!$A:$A,$A16,总表!$I:$I,M$1)</f>
        <v>0</v>
      </c>
      <c r="N16">
        <f ca="1">COUNTIFS(总表!$A:$A,$A16,总表!$I:$I,N$1)</f>
        <v>0</v>
      </c>
      <c r="O16">
        <f ca="1">COUNTIFS(总表!$A:$A,$A16,总表!$I:$I,O$1)</f>
        <v>0</v>
      </c>
      <c r="P16">
        <f ca="1">COUNTIFS(总表!$A:$A,$A16,总表!$I:$I,P$1)</f>
        <v>0</v>
      </c>
      <c r="Q16" s="56">
        <f t="shared" ca="1" si="1"/>
        <v>4</v>
      </c>
      <c r="R16" s="56">
        <f t="shared" ca="1" si="2"/>
        <v>0</v>
      </c>
      <c r="S16">
        <f ca="1">COUNTIFS(总表!$A:$A,$A16,总表!$F:$F,S$1,总表!$E:$E,"&gt;"&amp;$C$1)</f>
        <v>3</v>
      </c>
      <c r="T16">
        <f ca="1">COUNTIFS(总表!$A:$A,$A16,总表!$F:$F,T$1,总表!$E:$E,"&gt;"&amp;$C$1)</f>
        <v>0</v>
      </c>
      <c r="U16">
        <f ca="1">COUNTIFS(总表!$A:$A,$A16,总表!$F:$F,U$1,总表!$E:$E,"&gt;"&amp;$C$1)</f>
        <v>0</v>
      </c>
      <c r="V16">
        <f ca="1">COUNTIFS(总表!$A:$A,$A16,总表!$F:$F,V$1,总表!$E:$E,"&gt;"&amp;$C$1)</f>
        <v>0</v>
      </c>
      <c r="W16">
        <f ca="1">COUNTIFS(总表!$A:$A,$A16,总表!$F:$F,W$1,总表!$E:$E,"&gt;"&amp;$C$1)</f>
        <v>0</v>
      </c>
      <c r="X16">
        <f t="shared" ca="1" si="3"/>
        <v>3</v>
      </c>
      <c r="Y16" s="49" t="s">
        <v>2831</v>
      </c>
      <c r="Z16" s="49" t="s">
        <v>2832</v>
      </c>
    </row>
    <row r="17" spans="1:26" x14ac:dyDescent="0.15">
      <c r="A17" s="54" t="s">
        <v>1755</v>
      </c>
      <c r="B17" s="13">
        <f>COUNTIF(总表!A:A,A17)</f>
        <v>36</v>
      </c>
      <c r="C17">
        <f ca="1">COUNTIFS(总表!$A:$A,$A17,总表!$I:$I,C$1)</f>
        <v>0</v>
      </c>
      <c r="D17">
        <f ca="1">COUNTIFS(总表!$A:$A,$A17,总表!$I:$I,D$1)</f>
        <v>0</v>
      </c>
      <c r="E17">
        <f ca="1">COUNTIFS(总表!$A:$A,$A17,总表!$I:$I,E$1)</f>
        <v>0</v>
      </c>
      <c r="F17">
        <f ca="1">COUNTIFS(总表!$A:$A,$A17,总表!$I:$I,F$1)</f>
        <v>1</v>
      </c>
      <c r="G17">
        <f ca="1">COUNTIFS(总表!$A:$A,$A17,总表!$I:$I,G$1)</f>
        <v>0</v>
      </c>
      <c r="H17">
        <f ca="1">COUNTIFS(总表!$A:$A,$A17,总表!$I:$I,H$1)</f>
        <v>0</v>
      </c>
      <c r="I17">
        <f ca="1">COUNTIFS(总表!$A:$A,$A17,总表!$I:$I,I$1)</f>
        <v>0</v>
      </c>
      <c r="J17">
        <f ca="1">COUNTIFS(总表!$A:$A,$A17,总表!$I:$I,J$1)</f>
        <v>2</v>
      </c>
      <c r="K17">
        <f ca="1">COUNTIFS(总表!$A:$A,$A17,总表!$I:$I,K$1)</f>
        <v>0</v>
      </c>
      <c r="L17">
        <f ca="1">COUNTIFS(总表!$A:$A,$A17,总表!$I:$I,L$1)</f>
        <v>0</v>
      </c>
      <c r="M17">
        <f ca="1">COUNTIFS(总表!$A:$A,$A17,总表!$I:$I,M$1)</f>
        <v>0</v>
      </c>
      <c r="N17">
        <f ca="1">COUNTIFS(总表!$A:$A,$A17,总表!$I:$I,N$1)</f>
        <v>0</v>
      </c>
      <c r="O17">
        <f ca="1">COUNTIFS(总表!$A:$A,$A17,总表!$I:$I,O$1)</f>
        <v>0</v>
      </c>
      <c r="P17">
        <f ca="1">COUNTIFS(总表!$A:$A,$A17,总表!$I:$I,P$1)</f>
        <v>0</v>
      </c>
      <c r="Q17" s="56">
        <f t="shared" ca="1" si="1"/>
        <v>1</v>
      </c>
      <c r="R17" s="56">
        <f t="shared" ca="1" si="2"/>
        <v>2</v>
      </c>
      <c r="S17">
        <f ca="1">COUNTIFS(总表!$A:$A,$A17,总表!$F:$F,S$1,总表!$E:$E,"&gt;"&amp;$C$1)</f>
        <v>1</v>
      </c>
      <c r="T17">
        <f ca="1">COUNTIFS(总表!$A:$A,$A17,总表!$F:$F,T$1,总表!$E:$E,"&gt;"&amp;$C$1)</f>
        <v>0</v>
      </c>
      <c r="U17">
        <f ca="1">COUNTIFS(总表!$A:$A,$A17,总表!$F:$F,U$1,总表!$E:$E,"&gt;"&amp;$C$1)</f>
        <v>0</v>
      </c>
      <c r="V17">
        <f ca="1">COUNTIFS(总表!$A:$A,$A17,总表!$F:$F,V$1,总表!$E:$E,"&gt;"&amp;$C$1)</f>
        <v>0</v>
      </c>
      <c r="W17">
        <f ca="1">COUNTIFS(总表!$A:$A,$A17,总表!$F:$F,W$1,总表!$E:$E,"&gt;"&amp;$C$1)</f>
        <v>0</v>
      </c>
      <c r="X17">
        <f t="shared" ca="1" si="3"/>
        <v>1</v>
      </c>
      <c r="Y17" s="49" t="s">
        <v>2835</v>
      </c>
      <c r="Z17" s="49" t="s">
        <v>2832</v>
      </c>
    </row>
    <row r="18" spans="1:26" x14ac:dyDescent="0.15">
      <c r="A18" s="54" t="s">
        <v>1756</v>
      </c>
      <c r="B18" s="13">
        <f>COUNTIF(总表!A:A,A18)</f>
        <v>45</v>
      </c>
      <c r="C18">
        <f ca="1">COUNTIFS(总表!$A:$A,$A18,总表!$I:$I,C$1)</f>
        <v>3</v>
      </c>
      <c r="D18">
        <f ca="1">COUNTIFS(总表!$A:$A,$A18,总表!$I:$I,D$1)</f>
        <v>0</v>
      </c>
      <c r="E18">
        <f ca="1">COUNTIFS(总表!$A:$A,$A18,总表!$I:$I,E$1)</f>
        <v>0</v>
      </c>
      <c r="F18">
        <f ca="1">COUNTIFS(总表!$A:$A,$A18,总表!$I:$I,F$1)</f>
        <v>2</v>
      </c>
      <c r="G18">
        <f ca="1">COUNTIFS(总表!$A:$A,$A18,总表!$I:$I,G$1)</f>
        <v>1</v>
      </c>
      <c r="H18">
        <f ca="1">COUNTIFS(总表!$A:$A,$A18,总表!$I:$I,H$1)</f>
        <v>0</v>
      </c>
      <c r="I18">
        <f ca="1">COUNTIFS(总表!$A:$A,$A18,总表!$I:$I,I$1)</f>
        <v>0</v>
      </c>
      <c r="J18">
        <f ca="1">COUNTIFS(总表!$A:$A,$A18,总表!$I:$I,J$1)</f>
        <v>0</v>
      </c>
      <c r="K18">
        <f ca="1">COUNTIFS(总表!$A:$A,$A18,总表!$I:$I,K$1)</f>
        <v>0</v>
      </c>
      <c r="L18">
        <f ca="1">COUNTIFS(总表!$A:$A,$A18,总表!$I:$I,L$1)</f>
        <v>0</v>
      </c>
      <c r="M18">
        <f ca="1">COUNTIFS(总表!$A:$A,$A18,总表!$I:$I,M$1)</f>
        <v>0</v>
      </c>
      <c r="N18">
        <f ca="1">COUNTIFS(总表!$A:$A,$A18,总表!$I:$I,N$1)</f>
        <v>0</v>
      </c>
      <c r="O18">
        <f ca="1">COUNTIFS(总表!$A:$A,$A18,总表!$I:$I,O$1)</f>
        <v>0</v>
      </c>
      <c r="P18">
        <f ca="1">COUNTIFS(总表!$A:$A,$A18,总表!$I:$I,P$1)</f>
        <v>0</v>
      </c>
      <c r="Q18" s="56">
        <f t="shared" ca="1" si="1"/>
        <v>6</v>
      </c>
      <c r="R18" s="56">
        <f t="shared" ca="1" si="2"/>
        <v>0</v>
      </c>
      <c r="S18">
        <f ca="1">COUNTIFS(总表!$A:$A,$A18,总表!$F:$F,S$1,总表!$E:$E,"&gt;"&amp;$C$1)</f>
        <v>2</v>
      </c>
      <c r="T18">
        <f ca="1">COUNTIFS(总表!$A:$A,$A18,总表!$F:$F,T$1,总表!$E:$E,"&gt;"&amp;$C$1)</f>
        <v>0</v>
      </c>
      <c r="U18">
        <f ca="1">COUNTIFS(总表!$A:$A,$A18,总表!$F:$F,U$1,总表!$E:$E,"&gt;"&amp;$C$1)</f>
        <v>2</v>
      </c>
      <c r="V18">
        <f ca="1">COUNTIFS(总表!$A:$A,$A18,总表!$F:$F,V$1,总表!$E:$E,"&gt;"&amp;$C$1)</f>
        <v>0</v>
      </c>
      <c r="W18">
        <f ca="1">COUNTIFS(总表!$A:$A,$A18,总表!$F:$F,W$1,总表!$E:$E,"&gt;"&amp;$C$1)</f>
        <v>2</v>
      </c>
      <c r="X18">
        <f t="shared" ca="1" si="3"/>
        <v>6</v>
      </c>
      <c r="Y18" s="49" t="s">
        <v>2831</v>
      </c>
      <c r="Z18" s="49" t="s">
        <v>2832</v>
      </c>
    </row>
    <row r="19" spans="1:26" x14ac:dyDescent="0.15">
      <c r="A19" s="54" t="s">
        <v>1760</v>
      </c>
      <c r="B19" s="13">
        <f>COUNTIF(总表!A:A,A19)</f>
        <v>37</v>
      </c>
      <c r="C19">
        <f ca="1">COUNTIFS(总表!$A:$A,$A19,总表!$I:$I,C$1)</f>
        <v>0</v>
      </c>
      <c r="D19">
        <f ca="1">COUNTIFS(总表!$A:$A,$A19,总表!$I:$I,D$1)</f>
        <v>0</v>
      </c>
      <c r="E19">
        <f ca="1">COUNTIFS(总表!$A:$A,$A19,总表!$I:$I,E$1)</f>
        <v>0</v>
      </c>
      <c r="F19">
        <f ca="1">COUNTIFS(总表!$A:$A,$A19,总表!$I:$I,F$1)</f>
        <v>1</v>
      </c>
      <c r="G19">
        <f ca="1">COUNTIFS(总表!$A:$A,$A19,总表!$I:$I,G$1)</f>
        <v>1</v>
      </c>
      <c r="H19">
        <f ca="1">COUNTIFS(总表!$A:$A,$A19,总表!$I:$I,H$1)</f>
        <v>0</v>
      </c>
      <c r="I19">
        <f ca="1">COUNTIFS(总表!$A:$A,$A19,总表!$I:$I,I$1)</f>
        <v>0</v>
      </c>
      <c r="J19">
        <f ca="1">COUNTIFS(总表!$A:$A,$A19,总表!$I:$I,J$1)</f>
        <v>0</v>
      </c>
      <c r="K19">
        <f ca="1">COUNTIFS(总表!$A:$A,$A19,总表!$I:$I,K$1)</f>
        <v>0</v>
      </c>
      <c r="L19">
        <f ca="1">COUNTIFS(总表!$A:$A,$A19,总表!$I:$I,L$1)</f>
        <v>1</v>
      </c>
      <c r="M19">
        <f ca="1">COUNTIFS(总表!$A:$A,$A19,总表!$I:$I,M$1)</f>
        <v>0</v>
      </c>
      <c r="N19">
        <f ca="1">COUNTIFS(总表!$A:$A,$A19,总表!$I:$I,N$1)</f>
        <v>0</v>
      </c>
      <c r="O19">
        <f ca="1">COUNTIFS(总表!$A:$A,$A19,总表!$I:$I,O$1)</f>
        <v>0</v>
      </c>
      <c r="P19">
        <f ca="1">COUNTIFS(总表!$A:$A,$A19,总表!$I:$I,P$1)</f>
        <v>0</v>
      </c>
      <c r="Q19" s="56">
        <f t="shared" ca="1" si="1"/>
        <v>2</v>
      </c>
      <c r="R19" s="56">
        <f t="shared" ca="1" si="2"/>
        <v>1</v>
      </c>
      <c r="S19">
        <f ca="1">COUNTIFS(总表!$A:$A,$A19,总表!$F:$F,S$1,总表!$E:$E,"&gt;"&amp;$C$1)</f>
        <v>1</v>
      </c>
      <c r="T19">
        <f ca="1">COUNTIFS(总表!$A:$A,$A19,总表!$F:$F,T$1,总表!$E:$E,"&gt;"&amp;$C$1)</f>
        <v>1</v>
      </c>
      <c r="U19">
        <f ca="1">COUNTIFS(总表!$A:$A,$A19,总表!$F:$F,U$1,总表!$E:$E,"&gt;"&amp;$C$1)</f>
        <v>0</v>
      </c>
      <c r="V19">
        <f ca="1">COUNTIFS(总表!$A:$A,$A19,总表!$F:$F,V$1,总表!$E:$E,"&gt;"&amp;$C$1)</f>
        <v>0</v>
      </c>
      <c r="W19">
        <f ca="1">COUNTIFS(总表!$A:$A,$A19,总表!$F:$F,W$1,总表!$E:$E,"&gt;"&amp;$C$1)</f>
        <v>0</v>
      </c>
      <c r="X19">
        <f t="shared" ca="1" si="3"/>
        <v>2</v>
      </c>
      <c r="Y19" s="49" t="s">
        <v>2835</v>
      </c>
      <c r="Z19" s="49" t="s">
        <v>2832</v>
      </c>
    </row>
    <row r="20" spans="1:26" x14ac:dyDescent="0.15">
      <c r="A20" s="54" t="s">
        <v>1759</v>
      </c>
      <c r="B20" s="13">
        <f>COUNTIF(总表!A:A,A20)</f>
        <v>52</v>
      </c>
      <c r="C20">
        <f ca="1">COUNTIFS(总表!$A:$A,$A20,总表!$I:$I,C$1)</f>
        <v>0</v>
      </c>
      <c r="D20">
        <f ca="1">COUNTIFS(总表!$A:$A,$A20,总表!$I:$I,D$1)</f>
        <v>0</v>
      </c>
      <c r="E20">
        <f ca="1">COUNTIFS(总表!$A:$A,$A20,总表!$I:$I,E$1)</f>
        <v>3</v>
      </c>
      <c r="F20">
        <f ca="1">COUNTIFS(总表!$A:$A,$A20,总表!$I:$I,F$1)</f>
        <v>0</v>
      </c>
      <c r="G20">
        <f ca="1">COUNTIFS(总表!$A:$A,$A20,总表!$I:$I,G$1)</f>
        <v>0</v>
      </c>
      <c r="H20">
        <f ca="1">COUNTIFS(总表!$A:$A,$A20,总表!$I:$I,H$1)</f>
        <v>0</v>
      </c>
      <c r="I20">
        <f ca="1">COUNTIFS(总表!$A:$A,$A20,总表!$I:$I,I$1)</f>
        <v>0</v>
      </c>
      <c r="J20">
        <f ca="1">COUNTIFS(总表!$A:$A,$A20,总表!$I:$I,J$1)</f>
        <v>3</v>
      </c>
      <c r="K20">
        <f ca="1">COUNTIFS(总表!$A:$A,$A20,总表!$I:$I,K$1)</f>
        <v>0</v>
      </c>
      <c r="L20">
        <f ca="1">COUNTIFS(总表!$A:$A,$A20,总表!$I:$I,L$1)</f>
        <v>1</v>
      </c>
      <c r="M20">
        <f ca="1">COUNTIFS(总表!$A:$A,$A20,总表!$I:$I,M$1)</f>
        <v>0</v>
      </c>
      <c r="N20">
        <f ca="1">COUNTIFS(总表!$A:$A,$A20,总表!$I:$I,N$1)</f>
        <v>0</v>
      </c>
      <c r="O20">
        <f ca="1">COUNTIFS(总表!$A:$A,$A20,总表!$I:$I,O$1)</f>
        <v>0</v>
      </c>
      <c r="P20">
        <f ca="1">COUNTIFS(总表!$A:$A,$A20,总表!$I:$I,P$1)</f>
        <v>0</v>
      </c>
      <c r="Q20" s="56">
        <f t="shared" ca="1" si="1"/>
        <v>3</v>
      </c>
      <c r="R20" s="56">
        <f t="shared" ca="1" si="2"/>
        <v>4</v>
      </c>
      <c r="S20">
        <f ca="1">COUNTIFS(总表!$A:$A,$A20,总表!$F:$F,S$1,总表!$E:$E,"&gt;"&amp;$C$1)</f>
        <v>3</v>
      </c>
      <c r="T20">
        <f ca="1">COUNTIFS(总表!$A:$A,$A20,总表!$F:$F,T$1,总表!$E:$E,"&gt;"&amp;$C$1)</f>
        <v>0</v>
      </c>
      <c r="U20">
        <f ca="1">COUNTIFS(总表!$A:$A,$A20,总表!$F:$F,U$1,总表!$E:$E,"&gt;"&amp;$C$1)</f>
        <v>0</v>
      </c>
      <c r="V20">
        <f ca="1">COUNTIFS(总表!$A:$A,$A20,总表!$F:$F,V$1,总表!$E:$E,"&gt;"&amp;$C$1)</f>
        <v>0</v>
      </c>
      <c r="W20">
        <f ca="1">COUNTIFS(总表!$A:$A,$A20,总表!$F:$F,W$1,总表!$E:$E,"&gt;"&amp;$C$1)</f>
        <v>1</v>
      </c>
      <c r="X20">
        <f t="shared" ca="1" si="3"/>
        <v>4</v>
      </c>
      <c r="Y20" s="49" t="s">
        <v>2831</v>
      </c>
      <c r="Z20" s="49" t="s">
        <v>2832</v>
      </c>
    </row>
    <row r="21" spans="1:26" x14ac:dyDescent="0.15">
      <c r="A21" s="54" t="s">
        <v>1762</v>
      </c>
      <c r="B21" s="13">
        <f>COUNTIF(总表!A:A,A21)</f>
        <v>56</v>
      </c>
      <c r="C21">
        <f ca="1">COUNTIFS(总表!$A:$A,$A21,总表!$I:$I,C$1)</f>
        <v>0</v>
      </c>
      <c r="D21">
        <f ca="1">COUNTIFS(总表!$A:$A,$A21,总表!$I:$I,D$1)</f>
        <v>0</v>
      </c>
      <c r="E21">
        <f ca="1">COUNTIFS(总表!$A:$A,$A21,总表!$I:$I,E$1)</f>
        <v>2</v>
      </c>
      <c r="F21">
        <f ca="1">COUNTIFS(总表!$A:$A,$A21,总表!$I:$I,F$1)</f>
        <v>0</v>
      </c>
      <c r="G21">
        <f ca="1">COUNTIFS(总表!$A:$A,$A21,总表!$I:$I,G$1)</f>
        <v>1</v>
      </c>
      <c r="H21">
        <f ca="1">COUNTIFS(总表!$A:$A,$A21,总表!$I:$I,H$1)</f>
        <v>1</v>
      </c>
      <c r="I21">
        <f ca="1">COUNTIFS(总表!$A:$A,$A21,总表!$I:$I,I$1)</f>
        <v>1</v>
      </c>
      <c r="J21">
        <f ca="1">COUNTIFS(总表!$A:$A,$A21,总表!$I:$I,J$1)</f>
        <v>1</v>
      </c>
      <c r="K21">
        <f ca="1">COUNTIFS(总表!$A:$A,$A21,总表!$I:$I,K$1)</f>
        <v>0</v>
      </c>
      <c r="L21">
        <f ca="1">COUNTIFS(总表!$A:$A,$A21,总表!$I:$I,L$1)</f>
        <v>0</v>
      </c>
      <c r="M21">
        <f ca="1">COUNTIFS(总表!$A:$A,$A21,总表!$I:$I,M$1)</f>
        <v>0</v>
      </c>
      <c r="N21">
        <f ca="1">COUNTIFS(总表!$A:$A,$A21,总表!$I:$I,N$1)</f>
        <v>0</v>
      </c>
      <c r="O21">
        <f ca="1">COUNTIFS(总表!$A:$A,$A21,总表!$I:$I,O$1)</f>
        <v>0</v>
      </c>
      <c r="P21">
        <f ca="1">COUNTIFS(总表!$A:$A,$A21,总表!$I:$I,P$1)</f>
        <v>0</v>
      </c>
      <c r="Q21" s="56">
        <f t="shared" ca="1" si="1"/>
        <v>5</v>
      </c>
      <c r="R21" s="56">
        <f t="shared" ca="1" si="2"/>
        <v>1</v>
      </c>
      <c r="S21">
        <f ca="1">COUNTIFS(总表!$A:$A,$A21,总表!$F:$F,S$1,总表!$E:$E,"&gt;"&amp;$C$1)</f>
        <v>4</v>
      </c>
      <c r="T21">
        <f ca="1">COUNTIFS(总表!$A:$A,$A21,总表!$F:$F,T$1,总表!$E:$E,"&gt;"&amp;$C$1)</f>
        <v>1</v>
      </c>
      <c r="U21">
        <f ca="1">COUNTIFS(总表!$A:$A,$A21,总表!$F:$F,U$1,总表!$E:$E,"&gt;"&amp;$C$1)</f>
        <v>0</v>
      </c>
      <c r="V21">
        <f ca="1">COUNTIFS(总表!$A:$A,$A21,总表!$F:$F,V$1,总表!$E:$E,"&gt;"&amp;$C$1)</f>
        <v>0</v>
      </c>
      <c r="W21">
        <f ca="1">COUNTIFS(总表!$A:$A,$A21,总表!$F:$F,W$1,总表!$E:$E,"&gt;"&amp;$C$1)</f>
        <v>0</v>
      </c>
      <c r="X21">
        <f t="shared" ca="1" si="3"/>
        <v>5</v>
      </c>
      <c r="Y21" s="49" t="s">
        <v>2835</v>
      </c>
      <c r="Z21" s="49" t="s">
        <v>2832</v>
      </c>
    </row>
    <row r="22" spans="1:26" x14ac:dyDescent="0.15">
      <c r="A22" s="54" t="s">
        <v>1757</v>
      </c>
      <c r="B22" s="13">
        <f>COUNTIF(总表!A:A,A22)</f>
        <v>58</v>
      </c>
      <c r="C22">
        <f ca="1">COUNTIFS(总表!$A:$A,$A22,总表!$I:$I,C$1)</f>
        <v>1</v>
      </c>
      <c r="D22">
        <f ca="1">COUNTIFS(总表!$A:$A,$A22,总表!$I:$I,D$1)</f>
        <v>1</v>
      </c>
      <c r="E22">
        <f ca="1">COUNTIFS(总表!$A:$A,$A22,总表!$I:$I,E$1)</f>
        <v>0</v>
      </c>
      <c r="F22">
        <f ca="1">COUNTIFS(总表!$A:$A,$A22,总表!$I:$I,F$1)</f>
        <v>0</v>
      </c>
      <c r="G22">
        <f ca="1">COUNTIFS(总表!$A:$A,$A22,总表!$I:$I,G$1)</f>
        <v>0</v>
      </c>
      <c r="H22">
        <f ca="1">COUNTIFS(总表!$A:$A,$A22,总表!$I:$I,H$1)</f>
        <v>3</v>
      </c>
      <c r="I22">
        <f ca="1">COUNTIFS(总表!$A:$A,$A22,总表!$I:$I,I$1)</f>
        <v>1</v>
      </c>
      <c r="J22">
        <f ca="1">COUNTIFS(总表!$A:$A,$A22,总表!$I:$I,J$1)</f>
        <v>0</v>
      </c>
      <c r="K22">
        <f ca="1">COUNTIFS(总表!$A:$A,$A22,总表!$I:$I,K$1)</f>
        <v>2</v>
      </c>
      <c r="L22">
        <f ca="1">COUNTIFS(总表!$A:$A,$A22,总表!$I:$I,L$1)</f>
        <v>0</v>
      </c>
      <c r="M22">
        <f ca="1">COUNTIFS(总表!$A:$A,$A22,总表!$I:$I,M$1)</f>
        <v>0</v>
      </c>
      <c r="N22">
        <f ca="1">COUNTIFS(总表!$A:$A,$A22,总表!$I:$I,N$1)</f>
        <v>0</v>
      </c>
      <c r="O22">
        <f ca="1">COUNTIFS(总表!$A:$A,$A22,总表!$I:$I,O$1)</f>
        <v>0</v>
      </c>
      <c r="P22">
        <f ca="1">COUNTIFS(总表!$A:$A,$A22,总表!$I:$I,P$1)</f>
        <v>0</v>
      </c>
      <c r="Q22" s="56">
        <f t="shared" ca="1" si="1"/>
        <v>6</v>
      </c>
      <c r="R22" s="56">
        <f t="shared" ca="1" si="2"/>
        <v>2</v>
      </c>
      <c r="S22">
        <f ca="1">COUNTIFS(总表!$A:$A,$A22,总表!$F:$F,S$1,总表!$E:$E,"&gt;"&amp;$C$1)</f>
        <v>7</v>
      </c>
      <c r="T22">
        <f ca="1">COUNTIFS(总表!$A:$A,$A22,总表!$F:$F,T$1,总表!$E:$E,"&gt;"&amp;$C$1)</f>
        <v>0</v>
      </c>
      <c r="U22">
        <f ca="1">COUNTIFS(总表!$A:$A,$A22,总表!$F:$F,U$1,总表!$E:$E,"&gt;"&amp;$C$1)</f>
        <v>0</v>
      </c>
      <c r="V22">
        <f ca="1">COUNTIFS(总表!$A:$A,$A22,总表!$F:$F,V$1,总表!$E:$E,"&gt;"&amp;$C$1)</f>
        <v>0</v>
      </c>
      <c r="W22">
        <f ca="1">COUNTIFS(总表!$A:$A,$A22,总表!$F:$F,W$1,总表!$E:$E,"&gt;"&amp;$C$1)</f>
        <v>0</v>
      </c>
      <c r="X22">
        <f t="shared" ca="1" si="3"/>
        <v>7</v>
      </c>
      <c r="Y22" s="49" t="s">
        <v>2835</v>
      </c>
      <c r="Z22" s="49" t="s">
        <v>2832</v>
      </c>
    </row>
    <row r="23" spans="1:26" x14ac:dyDescent="0.15">
      <c r="A23" s="54" t="s">
        <v>1758</v>
      </c>
      <c r="B23" s="13">
        <f>COUNTIF(总表!A:A,A23)</f>
        <v>64</v>
      </c>
      <c r="C23">
        <f ca="1">COUNTIFS(总表!$A:$A,$A23,总表!$I:$I,C$1)</f>
        <v>0</v>
      </c>
      <c r="D23">
        <f ca="1">COUNTIFS(总表!$A:$A,$A23,总表!$I:$I,D$1)</f>
        <v>0</v>
      </c>
      <c r="E23">
        <f ca="1">COUNTIFS(总表!$A:$A,$A23,总表!$I:$I,E$1)</f>
        <v>0</v>
      </c>
      <c r="F23">
        <f ca="1">COUNTIFS(总表!$A:$A,$A23,总表!$I:$I,F$1)</f>
        <v>2</v>
      </c>
      <c r="G23">
        <f ca="1">COUNTIFS(总表!$A:$A,$A23,总表!$I:$I,G$1)</f>
        <v>1</v>
      </c>
      <c r="H23">
        <f ca="1">COUNTIFS(总表!$A:$A,$A23,总表!$I:$I,H$1)</f>
        <v>2</v>
      </c>
      <c r="I23">
        <f ca="1">COUNTIFS(总表!$A:$A,$A23,总表!$I:$I,I$1)</f>
        <v>0</v>
      </c>
      <c r="J23">
        <f ca="1">COUNTIFS(总表!$A:$A,$A23,总表!$I:$I,J$1)</f>
        <v>1</v>
      </c>
      <c r="K23">
        <f ca="1">COUNTIFS(总表!$A:$A,$A23,总表!$I:$I,K$1)</f>
        <v>0</v>
      </c>
      <c r="L23">
        <f ca="1">COUNTIFS(总表!$A:$A,$A23,总表!$I:$I,L$1)</f>
        <v>1</v>
      </c>
      <c r="M23">
        <f ca="1">COUNTIFS(总表!$A:$A,$A23,总表!$I:$I,M$1)</f>
        <v>0</v>
      </c>
      <c r="N23">
        <f ca="1">COUNTIFS(总表!$A:$A,$A23,总表!$I:$I,N$1)</f>
        <v>0</v>
      </c>
      <c r="O23">
        <f ca="1">COUNTIFS(总表!$A:$A,$A23,总表!$I:$I,O$1)</f>
        <v>0</v>
      </c>
      <c r="P23">
        <f ca="1">COUNTIFS(总表!$A:$A,$A23,总表!$I:$I,P$1)</f>
        <v>0</v>
      </c>
      <c r="Q23" s="56">
        <f t="shared" ca="1" si="1"/>
        <v>5</v>
      </c>
      <c r="R23" s="56">
        <f t="shared" ca="1" si="2"/>
        <v>2</v>
      </c>
      <c r="S23">
        <f ca="1">COUNTIFS(总表!$A:$A,$A23,总表!$F:$F,S$1,总表!$E:$E,"&gt;"&amp;$C$1)</f>
        <v>4</v>
      </c>
      <c r="T23">
        <f ca="1">COUNTIFS(总表!$A:$A,$A23,总表!$F:$F,T$1,总表!$E:$E,"&gt;"&amp;$C$1)</f>
        <v>1</v>
      </c>
      <c r="U23">
        <f ca="1">COUNTIFS(总表!$A:$A,$A23,总表!$F:$F,U$1,总表!$E:$E,"&gt;"&amp;$C$1)</f>
        <v>0</v>
      </c>
      <c r="V23">
        <f ca="1">COUNTIFS(总表!$A:$A,$A23,总表!$F:$F,V$1,总表!$E:$E,"&gt;"&amp;$C$1)</f>
        <v>0</v>
      </c>
      <c r="W23">
        <f ca="1">COUNTIFS(总表!$A:$A,$A23,总表!$F:$F,W$1,总表!$E:$E,"&gt;"&amp;$C$1)</f>
        <v>2</v>
      </c>
      <c r="X23">
        <f t="shared" ca="1" si="3"/>
        <v>7</v>
      </c>
      <c r="Y23" s="49" t="s">
        <v>2831</v>
      </c>
      <c r="Z23" s="49" t="s">
        <v>2832</v>
      </c>
    </row>
    <row r="24" spans="1:26" x14ac:dyDescent="0.15">
      <c r="A24" s="54" t="s">
        <v>1761</v>
      </c>
      <c r="B24" s="13">
        <f>COUNTIF(总表!A:A,A24)</f>
        <v>68</v>
      </c>
      <c r="C24">
        <f ca="1">COUNTIFS(总表!$A:$A,$A24,总表!$I:$I,C$1)</f>
        <v>0</v>
      </c>
      <c r="D24">
        <f ca="1">COUNTIFS(总表!$A:$A,$A24,总表!$I:$I,D$1)</f>
        <v>0</v>
      </c>
      <c r="E24">
        <f ca="1">COUNTIFS(总表!$A:$A,$A24,总表!$I:$I,E$1)</f>
        <v>5</v>
      </c>
      <c r="F24">
        <f ca="1">COUNTIFS(总表!$A:$A,$A24,总表!$I:$I,F$1)</f>
        <v>1</v>
      </c>
      <c r="G24">
        <f ca="1">COUNTIFS(总表!$A:$A,$A24,总表!$I:$I,G$1)</f>
        <v>1</v>
      </c>
      <c r="H24">
        <f ca="1">COUNTIFS(总表!$A:$A,$A24,总表!$I:$I,H$1)</f>
        <v>2</v>
      </c>
      <c r="I24">
        <f ca="1">COUNTIFS(总表!$A:$A,$A24,总表!$I:$I,I$1)</f>
        <v>2</v>
      </c>
      <c r="J24">
        <f ca="1">COUNTIFS(总表!$A:$A,$A24,总表!$I:$I,J$1)</f>
        <v>0</v>
      </c>
      <c r="K24">
        <f ca="1">COUNTIFS(总表!$A:$A,$A24,总表!$I:$I,K$1)</f>
        <v>0</v>
      </c>
      <c r="L24">
        <f ca="1">COUNTIFS(总表!$A:$A,$A24,总表!$I:$I,L$1)</f>
        <v>1</v>
      </c>
      <c r="M24">
        <f ca="1">COUNTIFS(总表!$A:$A,$A24,总表!$I:$I,M$1)</f>
        <v>0</v>
      </c>
      <c r="N24">
        <f ca="1">COUNTIFS(总表!$A:$A,$A24,总表!$I:$I,N$1)</f>
        <v>0</v>
      </c>
      <c r="O24">
        <f ca="1">COUNTIFS(总表!$A:$A,$A24,总表!$I:$I,O$1)</f>
        <v>0</v>
      </c>
      <c r="P24">
        <f ca="1">COUNTIFS(总表!$A:$A,$A24,总表!$I:$I,P$1)</f>
        <v>0</v>
      </c>
      <c r="Q24" s="56">
        <f t="shared" ca="1" si="1"/>
        <v>11</v>
      </c>
      <c r="R24" s="56">
        <f t="shared" ca="1" si="2"/>
        <v>1</v>
      </c>
      <c r="S24">
        <f ca="1">COUNTIFS(总表!$A:$A,$A24,总表!$F:$F,S$1,总表!$E:$E,"&gt;"&amp;$C$1)</f>
        <v>5</v>
      </c>
      <c r="T24">
        <f ca="1">COUNTIFS(总表!$A:$A,$A24,总表!$F:$F,T$1,总表!$E:$E,"&gt;"&amp;$C$1)</f>
        <v>2</v>
      </c>
      <c r="U24">
        <f ca="1">COUNTIFS(总表!$A:$A,$A24,总表!$F:$F,U$1,总表!$E:$E,"&gt;"&amp;$C$1)</f>
        <v>3</v>
      </c>
      <c r="V24">
        <f ca="1">COUNTIFS(总表!$A:$A,$A24,总表!$F:$F,V$1,总表!$E:$E,"&gt;"&amp;$C$1)</f>
        <v>0</v>
      </c>
      <c r="W24">
        <f ca="1">COUNTIFS(总表!$A:$A,$A24,总表!$F:$F,W$1,总表!$E:$E,"&gt;"&amp;$C$1)</f>
        <v>0</v>
      </c>
      <c r="X24">
        <f t="shared" ca="1" si="3"/>
        <v>10</v>
      </c>
      <c r="Y24" s="49" t="s">
        <v>2835</v>
      </c>
      <c r="Z24" s="49" t="s">
        <v>2832</v>
      </c>
    </row>
    <row r="25" spans="1:26" x14ac:dyDescent="0.15">
      <c r="A25" s="55" t="s">
        <v>1210</v>
      </c>
      <c r="B25" s="56">
        <f t="shared" ref="B25:P25" si="4">SUM(B2:B24)</f>
        <v>689</v>
      </c>
      <c r="C25" s="56">
        <f t="shared" ca="1" si="4"/>
        <v>4</v>
      </c>
      <c r="D25" s="56">
        <f t="shared" ca="1" si="4"/>
        <v>3</v>
      </c>
      <c r="E25" s="56">
        <f t="shared" ca="1" si="4"/>
        <v>10</v>
      </c>
      <c r="F25" s="56">
        <f t="shared" ca="1" si="4"/>
        <v>10</v>
      </c>
      <c r="G25" s="56">
        <f t="shared" ca="1" si="4"/>
        <v>6</v>
      </c>
      <c r="H25" s="56">
        <f t="shared" ca="1" si="4"/>
        <v>9</v>
      </c>
      <c r="I25" s="56">
        <f t="shared" ca="1" si="4"/>
        <v>6</v>
      </c>
      <c r="J25" s="56">
        <f t="shared" ca="1" si="4"/>
        <v>9</v>
      </c>
      <c r="K25" s="56">
        <f t="shared" ca="1" si="4"/>
        <v>2</v>
      </c>
      <c r="L25" s="56">
        <f t="shared" ca="1" si="4"/>
        <v>4</v>
      </c>
      <c r="M25" s="56">
        <f t="shared" ca="1" si="4"/>
        <v>0</v>
      </c>
      <c r="N25" s="56">
        <f t="shared" ca="1" si="4"/>
        <v>0</v>
      </c>
      <c r="O25" s="56">
        <f t="shared" ca="1" si="4"/>
        <v>0</v>
      </c>
      <c r="P25" s="56">
        <f t="shared" ca="1" si="4"/>
        <v>0</v>
      </c>
      <c r="Q25" s="56">
        <f t="shared" ca="1" si="1"/>
        <v>48</v>
      </c>
      <c r="R25" s="56">
        <f t="shared" ca="1" si="2"/>
        <v>15</v>
      </c>
      <c r="S25" s="56">
        <f t="shared" ref="S25:X25" ca="1" si="5">SUM(S2:S24)</f>
        <v>32</v>
      </c>
      <c r="T25" s="56">
        <f t="shared" ca="1" si="5"/>
        <v>5</v>
      </c>
      <c r="U25" s="56">
        <f t="shared" ca="1" si="5"/>
        <v>7</v>
      </c>
      <c r="V25" s="56">
        <f t="shared" ca="1" si="5"/>
        <v>0</v>
      </c>
      <c r="W25" s="56">
        <f t="shared" ca="1" si="5"/>
        <v>6</v>
      </c>
      <c r="X25" s="56">
        <f t="shared" ca="1" si="5"/>
        <v>50</v>
      </c>
    </row>
    <row r="27" spans="1:26" ht="14.25" x14ac:dyDescent="0.15">
      <c r="A27" s="27" t="str">
        <f>A1</f>
        <v>范围</v>
      </c>
      <c r="B27" s="27" t="str">
        <f t="shared" ref="B27:Y27" si="6">B1</f>
        <v>总数量</v>
      </c>
      <c r="C27" s="29">
        <f t="shared" ca="1" si="6"/>
        <v>43056</v>
      </c>
      <c r="D27" s="29">
        <f t="shared" ca="1" si="6"/>
        <v>43057</v>
      </c>
      <c r="E27" s="29">
        <f t="shared" ca="1" si="6"/>
        <v>43058</v>
      </c>
      <c r="F27" s="29">
        <f t="shared" ca="1" si="6"/>
        <v>43059</v>
      </c>
      <c r="G27" s="29">
        <f t="shared" ca="1" si="6"/>
        <v>43060</v>
      </c>
      <c r="H27" s="29">
        <f t="shared" ca="1" si="6"/>
        <v>43061</v>
      </c>
      <c r="I27" s="29">
        <f t="shared" ca="1" si="6"/>
        <v>43062</v>
      </c>
      <c r="J27" s="29">
        <f t="shared" ca="1" si="6"/>
        <v>43063</v>
      </c>
      <c r="K27" s="29">
        <f t="shared" ca="1" si="6"/>
        <v>43064</v>
      </c>
      <c r="L27" s="29">
        <f t="shared" ca="1" si="6"/>
        <v>43065</v>
      </c>
      <c r="M27" s="29">
        <f t="shared" ca="1" si="6"/>
        <v>43066</v>
      </c>
      <c r="N27" s="29">
        <f t="shared" ca="1" si="6"/>
        <v>43067</v>
      </c>
      <c r="O27" s="29">
        <f t="shared" ca="1" si="6"/>
        <v>43068</v>
      </c>
      <c r="P27" s="29">
        <f t="shared" ca="1" si="6"/>
        <v>43069</v>
      </c>
      <c r="Q27" s="77" t="str">
        <f t="shared" si="6"/>
        <v>上周汇总</v>
      </c>
      <c r="R27" s="77" t="str">
        <f t="shared" si="6"/>
        <v>一周汇总</v>
      </c>
      <c r="S27" s="77" t="str">
        <f t="shared" si="6"/>
        <v>噪声污染</v>
      </c>
      <c r="T27" s="77" t="str">
        <f t="shared" si="6"/>
        <v>油烟污染</v>
      </c>
      <c r="U27" s="77" t="str">
        <f t="shared" si="6"/>
        <v>垃圾污染</v>
      </c>
      <c r="V27" s="77" t="str">
        <f t="shared" si="6"/>
        <v>焚烧污染</v>
      </c>
      <c r="W27" s="77" t="str">
        <f t="shared" si="6"/>
        <v>企业排污</v>
      </c>
      <c r="X27" s="77" t="str">
        <f t="shared" si="6"/>
        <v>汇总</v>
      </c>
      <c r="Y27" s="29" t="str">
        <f t="shared" si="6"/>
        <v>圈层分类</v>
      </c>
    </row>
    <row r="28" spans="1:26" x14ac:dyDescent="0.15">
      <c r="A28" s="54" t="s">
        <v>1449</v>
      </c>
      <c r="B28" s="13">
        <f t="shared" ref="B28:P30" si="7">SUMIF($Y$2:$Y$24,$A28,B$2:B$24)</f>
        <v>0</v>
      </c>
      <c r="C28" s="13">
        <f t="shared" si="7"/>
        <v>0</v>
      </c>
      <c r="D28" s="13">
        <f t="shared" si="7"/>
        <v>0</v>
      </c>
      <c r="E28" s="13">
        <f t="shared" si="7"/>
        <v>0</v>
      </c>
      <c r="F28" s="13">
        <f t="shared" si="7"/>
        <v>0</v>
      </c>
      <c r="G28" s="13">
        <f t="shared" si="7"/>
        <v>0</v>
      </c>
      <c r="H28" s="13">
        <f t="shared" si="7"/>
        <v>0</v>
      </c>
      <c r="I28" s="13">
        <f t="shared" si="7"/>
        <v>0</v>
      </c>
      <c r="J28" s="13">
        <f t="shared" si="7"/>
        <v>0</v>
      </c>
      <c r="K28" s="13">
        <f t="shared" si="7"/>
        <v>0</v>
      </c>
      <c r="L28" s="13">
        <f t="shared" si="7"/>
        <v>0</v>
      </c>
      <c r="M28" s="13">
        <f t="shared" si="7"/>
        <v>0</v>
      </c>
      <c r="N28" s="13">
        <f t="shared" si="7"/>
        <v>0</v>
      </c>
      <c r="O28" s="13">
        <f t="shared" si="7"/>
        <v>0</v>
      </c>
      <c r="P28" s="13">
        <f t="shared" si="7"/>
        <v>0</v>
      </c>
      <c r="Q28" s="13">
        <f t="shared" ref="Q28:X30" si="8">SUMIF($Y$2:$Y$24,$A28,Q$2:Q$24)</f>
        <v>0</v>
      </c>
      <c r="R28" s="13">
        <f t="shared" si="8"/>
        <v>0</v>
      </c>
      <c r="S28" s="13">
        <f t="shared" si="8"/>
        <v>0</v>
      </c>
      <c r="T28" s="13">
        <f t="shared" si="8"/>
        <v>0</v>
      </c>
      <c r="U28" s="13">
        <f t="shared" si="8"/>
        <v>0</v>
      </c>
      <c r="V28" s="13">
        <f t="shared" si="8"/>
        <v>0</v>
      </c>
      <c r="W28" s="13">
        <f t="shared" si="8"/>
        <v>0</v>
      </c>
      <c r="X28" s="13">
        <f t="shared" si="8"/>
        <v>0</v>
      </c>
    </row>
    <row r="29" spans="1:26" x14ac:dyDescent="0.15">
      <c r="A29" s="54" t="s">
        <v>1450</v>
      </c>
      <c r="B29" s="13">
        <f t="shared" si="7"/>
        <v>228</v>
      </c>
      <c r="C29" s="13">
        <f t="shared" ca="1" si="7"/>
        <v>3</v>
      </c>
      <c r="D29" s="13">
        <f t="shared" ca="1" si="7"/>
        <v>1</v>
      </c>
      <c r="E29" s="13">
        <f t="shared" ca="1" si="7"/>
        <v>3</v>
      </c>
      <c r="F29" s="13">
        <f t="shared" ca="1" si="7"/>
        <v>6</v>
      </c>
      <c r="G29" s="13">
        <f t="shared" ca="1" si="7"/>
        <v>3</v>
      </c>
      <c r="H29" s="13">
        <f t="shared" ca="1" si="7"/>
        <v>2</v>
      </c>
      <c r="I29" s="13">
        <f t="shared" ca="1" si="7"/>
        <v>1</v>
      </c>
      <c r="J29" s="13">
        <f t="shared" ca="1" si="7"/>
        <v>4</v>
      </c>
      <c r="K29" s="13">
        <f t="shared" ca="1" si="7"/>
        <v>0</v>
      </c>
      <c r="L29" s="13">
        <f t="shared" ca="1" si="7"/>
        <v>2</v>
      </c>
      <c r="M29" s="13">
        <f t="shared" ca="1" si="7"/>
        <v>0</v>
      </c>
      <c r="N29" s="13">
        <f t="shared" ca="1" si="7"/>
        <v>0</v>
      </c>
      <c r="O29" s="13">
        <f t="shared" ca="1" si="7"/>
        <v>0</v>
      </c>
      <c r="P29" s="13">
        <f t="shared" ca="1" si="7"/>
        <v>0</v>
      </c>
      <c r="Q29" s="13">
        <f t="shared" ca="1" si="8"/>
        <v>19</v>
      </c>
      <c r="R29" s="13">
        <f t="shared" ca="1" si="8"/>
        <v>6</v>
      </c>
      <c r="S29" s="13">
        <f t="shared" ca="1" si="8"/>
        <v>13</v>
      </c>
      <c r="T29" s="13">
        <f t="shared" ca="1" si="8"/>
        <v>1</v>
      </c>
      <c r="U29" s="13">
        <f t="shared" ca="1" si="8"/>
        <v>2</v>
      </c>
      <c r="V29" s="13">
        <f t="shared" ca="1" si="8"/>
        <v>0</v>
      </c>
      <c r="W29" s="13">
        <f t="shared" ca="1" si="8"/>
        <v>5</v>
      </c>
      <c r="X29" s="13">
        <f t="shared" ca="1" si="8"/>
        <v>21</v>
      </c>
    </row>
    <row r="30" spans="1:26" x14ac:dyDescent="0.15">
      <c r="A30" s="54" t="s">
        <v>1451</v>
      </c>
      <c r="B30" s="13">
        <f t="shared" si="7"/>
        <v>98</v>
      </c>
      <c r="C30" s="13">
        <f t="shared" ca="1" si="7"/>
        <v>0</v>
      </c>
      <c r="D30" s="13">
        <f t="shared" ca="1" si="7"/>
        <v>1</v>
      </c>
      <c r="E30" s="13">
        <f t="shared" ca="1" si="7"/>
        <v>0</v>
      </c>
      <c r="F30" s="13">
        <f t="shared" ca="1" si="7"/>
        <v>1</v>
      </c>
      <c r="G30" s="13">
        <f t="shared" ca="1" si="7"/>
        <v>0</v>
      </c>
      <c r="H30" s="13">
        <f t="shared" ca="1" si="7"/>
        <v>1</v>
      </c>
      <c r="I30" s="13">
        <f t="shared" ca="1" si="7"/>
        <v>1</v>
      </c>
      <c r="J30" s="13">
        <f t="shared" ca="1" si="7"/>
        <v>2</v>
      </c>
      <c r="K30" s="13">
        <f t="shared" ca="1" si="7"/>
        <v>0</v>
      </c>
      <c r="L30" s="13">
        <f t="shared" ca="1" si="7"/>
        <v>0</v>
      </c>
      <c r="M30" s="13">
        <f t="shared" ca="1" si="7"/>
        <v>0</v>
      </c>
      <c r="N30" s="13">
        <f t="shared" ca="1" si="7"/>
        <v>0</v>
      </c>
      <c r="O30" s="13">
        <f t="shared" ca="1" si="7"/>
        <v>0</v>
      </c>
      <c r="P30" s="13">
        <f t="shared" ca="1" si="7"/>
        <v>0</v>
      </c>
      <c r="Q30" s="13">
        <f t="shared" ca="1" si="8"/>
        <v>4</v>
      </c>
      <c r="R30" s="13">
        <f t="shared" ca="1" si="8"/>
        <v>2</v>
      </c>
      <c r="S30" s="13">
        <f t="shared" ca="1" si="8"/>
        <v>1</v>
      </c>
      <c r="T30" s="13">
        <f t="shared" ca="1" si="8"/>
        <v>0</v>
      </c>
      <c r="U30" s="13">
        <f t="shared" ca="1" si="8"/>
        <v>2</v>
      </c>
      <c r="V30" s="13">
        <f t="shared" ca="1" si="8"/>
        <v>0</v>
      </c>
      <c r="W30" s="13">
        <f t="shared" ca="1" si="8"/>
        <v>1</v>
      </c>
      <c r="X30" s="13">
        <f t="shared" ca="1" si="8"/>
        <v>4</v>
      </c>
    </row>
    <row r="31" spans="1:26" x14ac:dyDescent="0.15">
      <c r="A31" s="49" t="s">
        <v>2446</v>
      </c>
      <c r="B31" s="13">
        <f t="shared" ref="B31:P32" si="9">SUMIF($Y$2:$Y$24,$A31,B$2:B$24)</f>
        <v>0</v>
      </c>
      <c r="C31" s="13">
        <f t="shared" si="9"/>
        <v>0</v>
      </c>
      <c r="D31" s="13">
        <f t="shared" si="9"/>
        <v>0</v>
      </c>
      <c r="E31" s="13">
        <f t="shared" si="9"/>
        <v>0</v>
      </c>
      <c r="F31" s="13">
        <f t="shared" si="9"/>
        <v>0</v>
      </c>
      <c r="G31" s="13">
        <f t="shared" si="9"/>
        <v>0</v>
      </c>
      <c r="H31" s="13">
        <f t="shared" si="9"/>
        <v>0</v>
      </c>
      <c r="I31" s="13">
        <f t="shared" si="9"/>
        <v>0</v>
      </c>
      <c r="J31" s="13">
        <f t="shared" si="9"/>
        <v>0</v>
      </c>
      <c r="K31" s="13">
        <f t="shared" si="9"/>
        <v>0</v>
      </c>
      <c r="L31" s="13">
        <f t="shared" si="9"/>
        <v>0</v>
      </c>
      <c r="M31" s="13">
        <f t="shared" si="9"/>
        <v>0</v>
      </c>
      <c r="N31" s="13">
        <f t="shared" si="9"/>
        <v>0</v>
      </c>
      <c r="O31" s="13">
        <f t="shared" si="9"/>
        <v>0</v>
      </c>
      <c r="P31" s="13">
        <f t="shared" si="9"/>
        <v>0</v>
      </c>
      <c r="Q31" s="13">
        <f ca="1">SUMIF($Z$2:$Z$24,$A31,Q$2:Q$24)</f>
        <v>45</v>
      </c>
      <c r="R31" s="13">
        <f ca="1">SUMIF($Z$2:$Z$24,$A31,R$2:R$24)</f>
        <v>13</v>
      </c>
      <c r="S31" s="13">
        <f t="shared" ref="S31:X32" si="10">SUMIF($Y$2:$Y$24,$A31,S$2:S$24)</f>
        <v>0</v>
      </c>
      <c r="T31" s="13">
        <f t="shared" si="10"/>
        <v>0</v>
      </c>
      <c r="U31" s="13">
        <f t="shared" si="10"/>
        <v>0</v>
      </c>
      <c r="V31" s="13">
        <f t="shared" si="10"/>
        <v>0</v>
      </c>
      <c r="W31" s="13">
        <f t="shared" si="10"/>
        <v>0</v>
      </c>
      <c r="X31" s="13">
        <f t="shared" si="10"/>
        <v>0</v>
      </c>
    </row>
    <row r="32" spans="1:26" x14ac:dyDescent="0.15">
      <c r="A32" s="49" t="s">
        <v>2447</v>
      </c>
      <c r="B32" s="13">
        <f t="shared" si="9"/>
        <v>0</v>
      </c>
      <c r="C32" s="13">
        <f t="shared" si="9"/>
        <v>0</v>
      </c>
      <c r="D32" s="13">
        <f t="shared" si="9"/>
        <v>0</v>
      </c>
      <c r="E32" s="13">
        <f t="shared" si="9"/>
        <v>0</v>
      </c>
      <c r="F32" s="13">
        <f t="shared" si="9"/>
        <v>0</v>
      </c>
      <c r="G32" s="13">
        <f t="shared" si="9"/>
        <v>0</v>
      </c>
      <c r="H32" s="13">
        <f t="shared" si="9"/>
        <v>0</v>
      </c>
      <c r="I32" s="13">
        <f t="shared" si="9"/>
        <v>0</v>
      </c>
      <c r="J32" s="13">
        <f t="shared" si="9"/>
        <v>0</v>
      </c>
      <c r="K32" s="13">
        <f t="shared" si="9"/>
        <v>0</v>
      </c>
      <c r="L32" s="13">
        <f t="shared" si="9"/>
        <v>0</v>
      </c>
      <c r="M32" s="13">
        <f t="shared" si="9"/>
        <v>0</v>
      </c>
      <c r="N32" s="13">
        <f t="shared" si="9"/>
        <v>0</v>
      </c>
      <c r="O32" s="13">
        <f t="shared" si="9"/>
        <v>0</v>
      </c>
      <c r="P32" s="13">
        <f t="shared" si="9"/>
        <v>0</v>
      </c>
      <c r="Q32" s="13">
        <f ca="1">SUMIF($Z$2:$Z$24,$A32,Q$2:Q$24)</f>
        <v>3</v>
      </c>
      <c r="R32" s="13">
        <f ca="1">SUMIF($Z$2:$Z$24,$A32,R$2:R$24)</f>
        <v>2</v>
      </c>
      <c r="S32" s="13">
        <f t="shared" si="10"/>
        <v>0</v>
      </c>
      <c r="T32" s="13">
        <f t="shared" si="10"/>
        <v>0</v>
      </c>
      <c r="U32" s="13">
        <f t="shared" si="10"/>
        <v>0</v>
      </c>
      <c r="V32" s="13">
        <f t="shared" si="10"/>
        <v>0</v>
      </c>
      <c r="W32" s="13">
        <f t="shared" si="10"/>
        <v>0</v>
      </c>
      <c r="X32" s="13">
        <f t="shared" si="10"/>
        <v>0</v>
      </c>
    </row>
  </sheetData>
  <sortState ref="A2:Y25">
    <sortCondition ref="R12"/>
  </sortState>
  <phoneticPr fontId="4" type="noConversion"/>
  <dataValidations count="1">
    <dataValidation type="list" allowBlank="1" showInputMessage="1" showErrorMessage="1" sqref="V1:W1">
      <formula1>"噪声污染,水体污染,垃圾污染,油烟污染,焚烧污染,企业排污,扬尘污染,养殖污染,其他污染,其他问题"</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3"/>
  <sheetViews>
    <sheetView topLeftCell="E1" workbookViewId="0">
      <selection activeCell="C1" sqref="C1:P1"/>
    </sheetView>
  </sheetViews>
  <sheetFormatPr defaultRowHeight="13.5" x14ac:dyDescent="0.15"/>
  <cols>
    <col min="1" max="1" width="12" style="21" customWidth="1"/>
    <col min="3" max="6" width="10.5" bestFit="1" customWidth="1"/>
    <col min="7" max="16" width="11.625" bestFit="1" customWidth="1"/>
  </cols>
  <sheetData>
    <row r="1" spans="1:24" x14ac:dyDescent="0.15">
      <c r="A1" s="4" t="s">
        <v>264</v>
      </c>
      <c r="B1" s="49" t="s">
        <v>1051</v>
      </c>
      <c r="C1" s="29">
        <f t="shared" ref="C1:H1" ca="1" si="0">D1-1</f>
        <v>43056</v>
      </c>
      <c r="D1" s="29">
        <f t="shared" ca="1" si="0"/>
        <v>43057</v>
      </c>
      <c r="E1" s="29">
        <f t="shared" ca="1" si="0"/>
        <v>43058</v>
      </c>
      <c r="F1" s="29">
        <f t="shared" ca="1" si="0"/>
        <v>43059</v>
      </c>
      <c r="G1" s="29">
        <f t="shared" ca="1" si="0"/>
        <v>43060</v>
      </c>
      <c r="H1" s="29">
        <f t="shared" ca="1" si="0"/>
        <v>43061</v>
      </c>
      <c r="I1" s="29">
        <f ca="1">J1-1</f>
        <v>43062</v>
      </c>
      <c r="J1" s="65">
        <f ca="1">区域分布情况!C1</f>
        <v>43063</v>
      </c>
      <c r="K1" s="29">
        <f ca="1">区域分布情况!D1</f>
        <v>43064</v>
      </c>
      <c r="L1" s="29">
        <f ca="1">区域分布情况!E1</f>
        <v>43065</v>
      </c>
      <c r="M1" s="29">
        <f ca="1">区域分布情况!F1</f>
        <v>43066</v>
      </c>
      <c r="N1" s="29">
        <f ca="1">区域分布情况!G1</f>
        <v>43067</v>
      </c>
      <c r="O1" s="29">
        <f ca="1">区域分布情况!H1</f>
        <v>43068</v>
      </c>
      <c r="P1" s="29">
        <f ca="1">区域分布情况!I1</f>
        <v>43069</v>
      </c>
      <c r="Q1" s="56" t="s">
        <v>1209</v>
      </c>
      <c r="R1" s="49" t="s">
        <v>1773</v>
      </c>
      <c r="S1" s="49" t="s">
        <v>1759</v>
      </c>
      <c r="T1" s="49" t="s">
        <v>1768</v>
      </c>
      <c r="U1" s="49" t="s">
        <v>1776</v>
      </c>
      <c r="V1" s="49" t="s">
        <v>1777</v>
      </c>
      <c r="W1" s="49" t="s">
        <v>1778</v>
      </c>
      <c r="X1" s="49" t="s">
        <v>1769</v>
      </c>
    </row>
    <row r="2" spans="1:24" x14ac:dyDescent="0.15">
      <c r="A2" s="18" t="s">
        <v>552</v>
      </c>
      <c r="B2">
        <f>COUNTIF(总表!F:F,A2)</f>
        <v>294</v>
      </c>
      <c r="C2">
        <f ca="1">COUNTIFS(总表!$F:$F,$A2,总表!$I:$I,C$1)</f>
        <v>3</v>
      </c>
      <c r="D2">
        <f ca="1">COUNTIFS(总表!$F:$F,$A2,总表!$I:$I,D$1)</f>
        <v>0</v>
      </c>
      <c r="E2">
        <f ca="1">COUNTIFS(总表!$F:$F,$A2,总表!$I:$I,E$1)</f>
        <v>6</v>
      </c>
      <c r="F2">
        <f ca="1">COUNTIFS(总表!$F:$F,$A2,总表!$I:$I,F$1)</f>
        <v>5</v>
      </c>
      <c r="G2">
        <f ca="1">COUNTIFS(总表!$F:$F,$A2,总表!$I:$I,G$1)</f>
        <v>3</v>
      </c>
      <c r="H2">
        <f ca="1">COUNTIFS(总表!$F:$F,$A2,总表!$I:$I,H$1)</f>
        <v>6</v>
      </c>
      <c r="I2">
        <f ca="1">COUNTIFS(总表!$F:$F,$A2,总表!$I:$I,I$1)</f>
        <v>2</v>
      </c>
      <c r="J2">
        <f ca="1">COUNTIFS(总表!$F:$F,$A2,总表!$I:$I,J$1)</f>
        <v>5</v>
      </c>
      <c r="K2">
        <f ca="1">COUNTIFS(总表!$F:$F,$A2,总表!$I:$I,K$1)</f>
        <v>2</v>
      </c>
      <c r="L2">
        <f ca="1">COUNTIFS(总表!$F:$F,$A2,总表!$I:$I,L$1)</f>
        <v>0</v>
      </c>
      <c r="M2">
        <f ca="1">COUNTIFS(总表!$F:$F,$A2,总表!$I:$I,M$1)</f>
        <v>0</v>
      </c>
      <c r="N2">
        <f ca="1">COUNTIFS(总表!$F:$F,$A2,总表!$I:$I,N$1)</f>
        <v>0</v>
      </c>
      <c r="O2">
        <f ca="1">COUNTIFS(总表!$F:$F,$A2,总表!$I:$I,O$1)</f>
        <v>0</v>
      </c>
      <c r="P2">
        <f ca="1">COUNTIFS(总表!$F:$F,$A2,总表!$I:$I,P$1)</f>
        <v>0</v>
      </c>
      <c r="Q2" s="56">
        <f t="shared" ref="Q2:Q14" ca="1" si="1">SUM(C2:P2)</f>
        <v>32</v>
      </c>
      <c r="R2">
        <f ca="1">COUNTIFS(总表!$F:$F,$A2,总表!$A:$A,R$1,总表!$E:$E,"&gt;"&amp;$C$1)</f>
        <v>4</v>
      </c>
      <c r="S2">
        <f ca="1">COUNTIFS(总表!$F:$F,$A2,总表!$A:$A,S$1,总表!$E:$E,"&gt;"&amp;$C$1)</f>
        <v>3</v>
      </c>
      <c r="T2">
        <f ca="1">COUNTIFS(总表!$F:$F,$A2,总表!$A:$A,T$1,总表!$E:$E,"&gt;"&amp;$C$1)</f>
        <v>4</v>
      </c>
      <c r="U2">
        <f ca="1">COUNTIFS(总表!$F:$F,$A2,总表!$A:$A,U$1,总表!$E:$E,"&gt;"&amp;$C$1)</f>
        <v>7</v>
      </c>
      <c r="V2">
        <f ca="1">COUNTIFS(总表!$F:$F,$A2,总表!$A:$A,V$1,总表!$E:$E,"&gt;"&amp;$C$1)</f>
        <v>1</v>
      </c>
      <c r="W2">
        <f ca="1">COUNTIFS(总表!$F:$F,$A2,总表!$A:$A,W$1,总表!$E:$E,"&gt;"&amp;$C$1)</f>
        <v>5</v>
      </c>
      <c r="X2">
        <f ca="1">COUNTIFS(总表!$F:$F,$A2,总表!$A:$A,X$1,总表!$E:$E,"&gt;"&amp;$C$1)</f>
        <v>2</v>
      </c>
    </row>
    <row r="3" spans="1:24" x14ac:dyDescent="0.15">
      <c r="A3" s="19" t="s">
        <v>616</v>
      </c>
      <c r="B3">
        <f>COUNTIF(总表!F:F,A3)</f>
        <v>69</v>
      </c>
      <c r="C3">
        <f ca="1">COUNTIFS(总表!$F:$F,$A3,总表!$I:$I,C$1)</f>
        <v>1</v>
      </c>
      <c r="D3">
        <f ca="1">COUNTIFS(总表!$F:$F,$A3,总表!$I:$I,D$1)</f>
        <v>0</v>
      </c>
      <c r="E3">
        <f ca="1">COUNTIFS(总表!$F:$F,$A3,总表!$I:$I,E$1)</f>
        <v>0</v>
      </c>
      <c r="F3">
        <f ca="1">COUNTIFS(总表!$F:$F,$A3,总表!$I:$I,F$1)</f>
        <v>1</v>
      </c>
      <c r="G3">
        <f ca="1">COUNTIFS(总表!$F:$F,$A3,总表!$I:$I,G$1)</f>
        <v>1</v>
      </c>
      <c r="H3">
        <f ca="1">COUNTIFS(总表!$F:$F,$A3,总表!$I:$I,H$1)</f>
        <v>0</v>
      </c>
      <c r="I3">
        <f ca="1">COUNTIFS(总表!$F:$F,$A3,总表!$I:$I,I$1)</f>
        <v>0</v>
      </c>
      <c r="J3">
        <f ca="1">COUNTIFS(总表!$F:$F,$A3,总表!$I:$I,J$1)</f>
        <v>2</v>
      </c>
      <c r="K3">
        <f ca="1">COUNTIFS(总表!$F:$F,$A3,总表!$I:$I,K$1)</f>
        <v>0</v>
      </c>
      <c r="L3">
        <f ca="1">COUNTIFS(总表!$F:$F,$A3,总表!$I:$I,L$1)</f>
        <v>1</v>
      </c>
      <c r="M3">
        <f ca="1">COUNTIFS(总表!$F:$F,$A3,总表!$I:$I,M$1)</f>
        <v>0</v>
      </c>
      <c r="N3">
        <f ca="1">COUNTIFS(总表!$F:$F,$A3,总表!$I:$I,N$1)</f>
        <v>0</v>
      </c>
      <c r="O3">
        <f ca="1">COUNTIFS(总表!$F:$F,$A3,总表!$I:$I,O$1)</f>
        <v>0</v>
      </c>
      <c r="P3">
        <f ca="1">COUNTIFS(总表!$F:$F,$A3,总表!$I:$I,P$1)</f>
        <v>0</v>
      </c>
      <c r="Q3" s="56">
        <f t="shared" ca="1" si="1"/>
        <v>6</v>
      </c>
      <c r="R3">
        <f ca="1">COUNTIFS(总表!$F:$F,$A3,总表!$A:$A,R$1,总表!$E:$E,"&gt;"&amp;$C$1)</f>
        <v>2</v>
      </c>
      <c r="S3">
        <f ca="1">COUNTIFS(总表!$F:$F,$A3,总表!$A:$A,S$1,总表!$E:$E,"&gt;"&amp;$C$1)</f>
        <v>1</v>
      </c>
      <c r="T3">
        <f ca="1">COUNTIFS(总表!$F:$F,$A3,总表!$A:$A,T$1,总表!$E:$E,"&gt;"&amp;$C$1)</f>
        <v>0</v>
      </c>
      <c r="U3">
        <f ca="1">COUNTIFS(总表!$F:$F,$A3,总表!$A:$A,U$1,总表!$E:$E,"&gt;"&amp;$C$1)</f>
        <v>0</v>
      </c>
      <c r="V3">
        <f ca="1">COUNTIFS(总表!$F:$F,$A3,总表!$A:$A,V$1,总表!$E:$E,"&gt;"&amp;$C$1)</f>
        <v>0</v>
      </c>
      <c r="W3">
        <f ca="1">COUNTIFS(总表!$F:$F,$A3,总表!$A:$A,W$1,总表!$E:$E,"&gt;"&amp;$C$1)</f>
        <v>0</v>
      </c>
      <c r="X3">
        <f ca="1">COUNTIFS(总表!$F:$F,$A3,总表!$A:$A,X$1,总表!$E:$E,"&gt;"&amp;$C$1)</f>
        <v>2</v>
      </c>
    </row>
    <row r="4" spans="1:24" x14ac:dyDescent="0.15">
      <c r="A4" s="18" t="s">
        <v>583</v>
      </c>
      <c r="B4">
        <f>COUNTIF(总表!F:F,A4)</f>
        <v>60</v>
      </c>
      <c r="C4">
        <f ca="1">COUNTIFS(总表!$F:$F,$A4,总表!$I:$I,C$1)</f>
        <v>0</v>
      </c>
      <c r="D4">
        <f ca="1">COUNTIFS(总表!$F:$F,$A4,总表!$I:$I,D$1)</f>
        <v>0</v>
      </c>
      <c r="E4">
        <f ca="1">COUNTIFS(总表!$F:$F,$A4,总表!$I:$I,E$1)</f>
        <v>0</v>
      </c>
      <c r="F4">
        <f ca="1">COUNTIFS(总表!$F:$F,$A4,总表!$I:$I,F$1)</f>
        <v>1</v>
      </c>
      <c r="G4">
        <f ca="1">COUNTIFS(总表!$F:$F,$A4,总表!$I:$I,G$1)</f>
        <v>2</v>
      </c>
      <c r="H4">
        <f ca="1">COUNTIFS(总表!$F:$F,$A4,总表!$I:$I,H$1)</f>
        <v>2</v>
      </c>
      <c r="I4">
        <f ca="1">COUNTIFS(总表!$F:$F,$A4,总表!$I:$I,I$1)</f>
        <v>0</v>
      </c>
      <c r="J4">
        <f ca="1">COUNTIFS(总表!$F:$F,$A4,总表!$I:$I,J$1)</f>
        <v>0</v>
      </c>
      <c r="K4">
        <f ca="1">COUNTIFS(总表!$F:$F,$A4,总表!$I:$I,K$1)</f>
        <v>0</v>
      </c>
      <c r="L4">
        <f ca="1">COUNTIFS(总表!$F:$F,$A4,总表!$I:$I,L$1)</f>
        <v>0</v>
      </c>
      <c r="M4">
        <f ca="1">COUNTIFS(总表!$F:$F,$A4,总表!$I:$I,M$1)</f>
        <v>0</v>
      </c>
      <c r="N4">
        <f ca="1">COUNTIFS(总表!$F:$F,$A4,总表!$I:$I,N$1)</f>
        <v>0</v>
      </c>
      <c r="O4">
        <f ca="1">COUNTIFS(总表!$F:$F,$A4,总表!$I:$I,O$1)</f>
        <v>0</v>
      </c>
      <c r="P4">
        <f ca="1">COUNTIFS(总表!$F:$F,$A4,总表!$I:$I,P$1)</f>
        <v>0</v>
      </c>
      <c r="Q4" s="56">
        <f t="shared" ca="1" si="1"/>
        <v>5</v>
      </c>
      <c r="R4">
        <f ca="1">COUNTIFS(总表!$F:$F,$A4,总表!$A:$A,R$1,总表!$E:$E,"&gt;"&amp;$C$1)</f>
        <v>1</v>
      </c>
      <c r="S4">
        <f ca="1">COUNTIFS(总表!$F:$F,$A4,总表!$A:$A,S$1,总表!$E:$E,"&gt;"&amp;$C$1)</f>
        <v>0</v>
      </c>
      <c r="T4">
        <f ca="1">COUNTIFS(总表!$F:$F,$A4,总表!$A:$A,T$1,总表!$E:$E,"&gt;"&amp;$C$1)</f>
        <v>1</v>
      </c>
      <c r="U4">
        <f ca="1">COUNTIFS(总表!$F:$F,$A4,总表!$A:$A,U$1,总表!$E:$E,"&gt;"&amp;$C$1)</f>
        <v>0</v>
      </c>
      <c r="V4">
        <f ca="1">COUNTIFS(总表!$F:$F,$A4,总表!$A:$A,V$1,总表!$E:$E,"&gt;"&amp;$C$1)</f>
        <v>1</v>
      </c>
      <c r="W4">
        <f ca="1">COUNTIFS(总表!$F:$F,$A4,总表!$A:$A,W$1,总表!$E:$E,"&gt;"&amp;$C$1)</f>
        <v>2</v>
      </c>
      <c r="X4">
        <f ca="1">COUNTIFS(总表!$F:$F,$A4,总表!$A:$A,X$1,总表!$E:$E,"&gt;"&amp;$C$1)</f>
        <v>0</v>
      </c>
    </row>
    <row r="5" spans="1:24" x14ac:dyDescent="0.15">
      <c r="A5" s="18" t="s">
        <v>615</v>
      </c>
      <c r="B5">
        <f>COUNTIF(总表!F:F,A5)</f>
        <v>31</v>
      </c>
      <c r="C5">
        <f ca="1">COUNTIFS(总表!$F:$F,$A5,总表!$I:$I,C$1)</f>
        <v>0</v>
      </c>
      <c r="D5">
        <f ca="1">COUNTIFS(总表!$F:$F,$A5,总表!$I:$I,D$1)</f>
        <v>1</v>
      </c>
      <c r="E5">
        <f ca="1">COUNTIFS(总表!$F:$F,$A5,总表!$I:$I,E$1)</f>
        <v>0</v>
      </c>
      <c r="F5">
        <f ca="1">COUNTIFS(总表!$F:$F,$A5,总表!$I:$I,F$1)</f>
        <v>0</v>
      </c>
      <c r="G5">
        <f ca="1">COUNTIFS(总表!$F:$F,$A5,总表!$I:$I,G$1)</f>
        <v>0</v>
      </c>
      <c r="H5">
        <f ca="1">COUNTIFS(总表!$F:$F,$A5,总表!$I:$I,H$1)</f>
        <v>0</v>
      </c>
      <c r="I5">
        <f ca="1">COUNTIFS(总表!$F:$F,$A5,总表!$I:$I,I$1)</f>
        <v>1</v>
      </c>
      <c r="J5">
        <f ca="1">COUNTIFS(总表!$F:$F,$A5,总表!$I:$I,J$1)</f>
        <v>0</v>
      </c>
      <c r="K5">
        <f ca="1">COUNTIFS(总表!$F:$F,$A5,总表!$I:$I,K$1)</f>
        <v>0</v>
      </c>
      <c r="L5">
        <f ca="1">COUNTIFS(总表!$F:$F,$A5,总表!$I:$I,L$1)</f>
        <v>1</v>
      </c>
      <c r="M5">
        <f ca="1">COUNTIFS(总表!$F:$F,$A5,总表!$I:$I,M$1)</f>
        <v>0</v>
      </c>
      <c r="N5">
        <f ca="1">COUNTIFS(总表!$F:$F,$A5,总表!$I:$I,N$1)</f>
        <v>0</v>
      </c>
      <c r="O5">
        <f ca="1">COUNTIFS(总表!$F:$F,$A5,总表!$I:$I,O$1)</f>
        <v>0</v>
      </c>
      <c r="P5">
        <f ca="1">COUNTIFS(总表!$F:$F,$A5,总表!$I:$I,P$1)</f>
        <v>0</v>
      </c>
      <c r="Q5" s="56">
        <f t="shared" ca="1" si="1"/>
        <v>3</v>
      </c>
      <c r="R5">
        <f ca="1">COUNTIFS(总表!$F:$F,$A5,总表!$A:$A,R$1,总表!$E:$E,"&gt;"&amp;$C$1)</f>
        <v>0</v>
      </c>
      <c r="S5">
        <f ca="1">COUNTIFS(总表!$F:$F,$A5,总表!$A:$A,S$1,总表!$E:$E,"&gt;"&amp;$C$1)</f>
        <v>0</v>
      </c>
      <c r="T5">
        <f ca="1">COUNTIFS(总表!$F:$F,$A5,总表!$A:$A,T$1,总表!$E:$E,"&gt;"&amp;$C$1)</f>
        <v>1</v>
      </c>
      <c r="U5">
        <f ca="1">COUNTIFS(总表!$F:$F,$A5,总表!$A:$A,U$1,总表!$E:$E,"&gt;"&amp;$C$1)</f>
        <v>0</v>
      </c>
      <c r="V5">
        <f ca="1">COUNTIFS(总表!$F:$F,$A5,总表!$A:$A,V$1,总表!$E:$E,"&gt;"&amp;$C$1)</f>
        <v>1</v>
      </c>
      <c r="W5">
        <f ca="1">COUNTIFS(总表!$F:$F,$A5,总表!$A:$A,W$1,总表!$E:$E,"&gt;"&amp;$C$1)</f>
        <v>0</v>
      </c>
      <c r="X5">
        <f ca="1">COUNTIFS(总表!$F:$F,$A5,总表!$A:$A,X$1,总表!$E:$E,"&gt;"&amp;$C$1)</f>
        <v>0</v>
      </c>
    </row>
    <row r="6" spans="1:24" x14ac:dyDescent="0.15">
      <c r="A6" s="19" t="s">
        <v>797</v>
      </c>
      <c r="B6">
        <f>COUNTIF(总表!F:F,A6)</f>
        <v>16</v>
      </c>
      <c r="C6">
        <f ca="1">COUNTIFS(总表!$F:$F,$A6,总表!$I:$I,C$1)</f>
        <v>0</v>
      </c>
      <c r="D6">
        <f ca="1">COUNTIFS(总表!$F:$F,$A6,总表!$I:$I,D$1)</f>
        <v>0</v>
      </c>
      <c r="E6">
        <f ca="1">COUNTIFS(总表!$F:$F,$A6,总表!$I:$I,E$1)</f>
        <v>0</v>
      </c>
      <c r="F6">
        <f ca="1">COUNTIFS(总表!$F:$F,$A6,总表!$I:$I,F$1)</f>
        <v>0</v>
      </c>
      <c r="G6">
        <f ca="1">COUNTIFS(总表!$F:$F,$A6,总表!$I:$I,G$1)</f>
        <v>0</v>
      </c>
      <c r="H6">
        <f ca="1">COUNTIFS(总表!$F:$F,$A6,总表!$I:$I,H$1)</f>
        <v>0</v>
      </c>
      <c r="I6">
        <f ca="1">COUNTIFS(总表!$F:$F,$A6,总表!$I:$I,I$1)</f>
        <v>0</v>
      </c>
      <c r="J6">
        <f ca="1">COUNTIFS(总表!$F:$F,$A6,总表!$I:$I,J$1)</f>
        <v>0</v>
      </c>
      <c r="K6">
        <f ca="1">COUNTIFS(总表!$F:$F,$A6,总表!$I:$I,K$1)</f>
        <v>0</v>
      </c>
      <c r="L6">
        <f ca="1">COUNTIFS(总表!$F:$F,$A6,总表!$I:$I,L$1)</f>
        <v>0</v>
      </c>
      <c r="M6">
        <f ca="1">COUNTIFS(总表!$F:$F,$A6,总表!$I:$I,M$1)</f>
        <v>0</v>
      </c>
      <c r="N6">
        <f ca="1">COUNTIFS(总表!$F:$F,$A6,总表!$I:$I,N$1)</f>
        <v>0</v>
      </c>
      <c r="O6">
        <f ca="1">COUNTIFS(总表!$F:$F,$A6,总表!$I:$I,O$1)</f>
        <v>0</v>
      </c>
      <c r="P6">
        <f ca="1">COUNTIFS(总表!$F:$F,$A6,总表!$I:$I,P$1)</f>
        <v>0</v>
      </c>
      <c r="Q6" s="56">
        <f t="shared" ca="1" si="1"/>
        <v>0</v>
      </c>
      <c r="R6">
        <f ca="1">COUNTIFS(总表!$F:$F,$A6,总表!$A:$A,R$1,总表!$E:$E,"&gt;"&amp;$C$1)</f>
        <v>0</v>
      </c>
      <c r="S6">
        <f ca="1">COUNTIFS(总表!$F:$F,$A6,总表!$A:$A,S$1,总表!$E:$E,"&gt;"&amp;$C$1)</f>
        <v>0</v>
      </c>
      <c r="T6">
        <f ca="1">COUNTIFS(总表!$F:$F,$A6,总表!$A:$A,T$1,总表!$E:$E,"&gt;"&amp;$C$1)</f>
        <v>0</v>
      </c>
      <c r="U6">
        <f ca="1">COUNTIFS(总表!$F:$F,$A6,总表!$A:$A,U$1,总表!$E:$E,"&gt;"&amp;$C$1)</f>
        <v>0</v>
      </c>
      <c r="V6">
        <f ca="1">COUNTIFS(总表!$F:$F,$A6,总表!$A:$A,V$1,总表!$E:$E,"&gt;"&amp;$C$1)</f>
        <v>0</v>
      </c>
      <c r="W6">
        <f ca="1">COUNTIFS(总表!$F:$F,$A6,总表!$A:$A,W$1,总表!$E:$E,"&gt;"&amp;$C$1)</f>
        <v>0</v>
      </c>
      <c r="X6">
        <f ca="1">COUNTIFS(总表!$F:$F,$A6,总表!$A:$A,X$1,总表!$E:$E,"&gt;"&amp;$C$1)</f>
        <v>0</v>
      </c>
    </row>
    <row r="7" spans="1:24" x14ac:dyDescent="0.15">
      <c r="A7" s="18" t="s">
        <v>570</v>
      </c>
      <c r="B7">
        <f>COUNTIF(总表!F:F,A7)</f>
        <v>69</v>
      </c>
      <c r="C7">
        <f ca="1">COUNTIFS(总表!$F:$F,$A7,总表!$I:$I,C$1)</f>
        <v>0</v>
      </c>
      <c r="D7">
        <f ca="1">COUNTIFS(总表!$F:$F,$A7,总表!$I:$I,D$1)</f>
        <v>0</v>
      </c>
      <c r="E7">
        <f ca="1">COUNTIFS(总表!$F:$F,$A7,总表!$I:$I,E$1)</f>
        <v>1</v>
      </c>
      <c r="F7">
        <f ca="1">COUNTIFS(总表!$F:$F,$A7,总表!$I:$I,F$1)</f>
        <v>3</v>
      </c>
      <c r="G7">
        <f ca="1">COUNTIFS(总表!$F:$F,$A7,总表!$I:$I,G$1)</f>
        <v>0</v>
      </c>
      <c r="H7">
        <f ca="1">COUNTIFS(总表!$F:$F,$A7,总表!$I:$I,H$1)</f>
        <v>0</v>
      </c>
      <c r="I7">
        <f ca="1">COUNTIFS(总表!$F:$F,$A7,总表!$I:$I,I$1)</f>
        <v>3</v>
      </c>
      <c r="J7">
        <f ca="1">COUNTIFS(总表!$F:$F,$A7,总表!$I:$I,J$1)</f>
        <v>0</v>
      </c>
      <c r="K7">
        <f ca="1">COUNTIFS(总表!$F:$F,$A7,总表!$I:$I,K$1)</f>
        <v>0</v>
      </c>
      <c r="L7">
        <f ca="1">COUNTIFS(总表!$F:$F,$A7,总表!$I:$I,L$1)</f>
        <v>0</v>
      </c>
      <c r="M7">
        <f ca="1">COUNTIFS(总表!$F:$F,$A7,总表!$I:$I,M$1)</f>
        <v>0</v>
      </c>
      <c r="N7">
        <f ca="1">COUNTIFS(总表!$F:$F,$A7,总表!$I:$I,N$1)</f>
        <v>0</v>
      </c>
      <c r="O7">
        <f ca="1">COUNTIFS(总表!$F:$F,$A7,总表!$I:$I,O$1)</f>
        <v>0</v>
      </c>
      <c r="P7">
        <f ca="1">COUNTIFS(总表!$F:$F,$A7,总表!$I:$I,P$1)</f>
        <v>0</v>
      </c>
      <c r="Q7" s="56">
        <f t="shared" ca="1" si="1"/>
        <v>7</v>
      </c>
      <c r="R7">
        <f ca="1">COUNTIFS(总表!$F:$F,$A7,总表!$A:$A,R$1,总表!$E:$E,"&gt;"&amp;$C$1)</f>
        <v>0</v>
      </c>
      <c r="S7">
        <f ca="1">COUNTIFS(总表!$F:$F,$A7,总表!$A:$A,S$1,总表!$E:$E,"&gt;"&amp;$C$1)</f>
        <v>0</v>
      </c>
      <c r="T7">
        <f ca="1">COUNTIFS(总表!$F:$F,$A7,总表!$A:$A,T$1,总表!$E:$E,"&gt;"&amp;$C$1)</f>
        <v>0</v>
      </c>
      <c r="U7">
        <f ca="1">COUNTIFS(总表!$F:$F,$A7,总表!$A:$A,U$1,总表!$E:$E,"&gt;"&amp;$C$1)</f>
        <v>0</v>
      </c>
      <c r="V7">
        <f ca="1">COUNTIFS(总表!$F:$F,$A7,总表!$A:$A,V$1,总表!$E:$E,"&gt;"&amp;$C$1)</f>
        <v>0</v>
      </c>
      <c r="W7">
        <f ca="1">COUNTIFS(总表!$F:$F,$A7,总表!$A:$A,W$1,总表!$E:$E,"&gt;"&amp;$C$1)</f>
        <v>3</v>
      </c>
      <c r="X7">
        <f ca="1">COUNTIFS(总表!$F:$F,$A7,总表!$A:$A,X$1,总表!$E:$E,"&gt;"&amp;$C$1)</f>
        <v>2</v>
      </c>
    </row>
    <row r="8" spans="1:24" x14ac:dyDescent="0.15">
      <c r="A8" s="19" t="s">
        <v>818</v>
      </c>
      <c r="B8">
        <f>COUNTIF(总表!F:F,A8)</f>
        <v>32</v>
      </c>
      <c r="C8">
        <f ca="1">COUNTIFS(总表!$F:$F,$A8,总表!$I:$I,C$1)</f>
        <v>0</v>
      </c>
      <c r="D8">
        <f ca="1">COUNTIFS(总表!$F:$F,$A8,总表!$I:$I,D$1)</f>
        <v>1</v>
      </c>
      <c r="E8">
        <f ca="1">COUNTIFS(总表!$F:$F,$A8,总表!$I:$I,E$1)</f>
        <v>0</v>
      </c>
      <c r="F8">
        <f ca="1">COUNTIFS(总表!$F:$F,$A8,总表!$I:$I,F$1)</f>
        <v>0</v>
      </c>
      <c r="G8">
        <f ca="1">COUNTIFS(总表!$F:$F,$A8,总表!$I:$I,G$1)</f>
        <v>0</v>
      </c>
      <c r="H8">
        <f ca="1">COUNTIFS(总表!$F:$F,$A8,总表!$I:$I,H$1)</f>
        <v>1</v>
      </c>
      <c r="I8">
        <f ca="1">COUNTIFS(总表!$F:$F,$A8,总表!$I:$I,I$1)</f>
        <v>0</v>
      </c>
      <c r="J8">
        <f ca="1">COUNTIFS(总表!$F:$F,$A8,总表!$I:$I,J$1)</f>
        <v>0</v>
      </c>
      <c r="K8">
        <f ca="1">COUNTIFS(总表!$F:$F,$A8,总表!$I:$I,K$1)</f>
        <v>0</v>
      </c>
      <c r="L8">
        <f ca="1">COUNTIFS(总表!$F:$F,$A8,总表!$I:$I,L$1)</f>
        <v>1</v>
      </c>
      <c r="M8">
        <f ca="1">COUNTIFS(总表!$F:$F,$A8,总表!$I:$I,M$1)</f>
        <v>0</v>
      </c>
      <c r="N8">
        <f ca="1">COUNTIFS(总表!$F:$F,$A8,总表!$I:$I,N$1)</f>
        <v>0</v>
      </c>
      <c r="O8">
        <f ca="1">COUNTIFS(总表!$F:$F,$A8,总表!$I:$I,O$1)</f>
        <v>0</v>
      </c>
      <c r="P8">
        <f ca="1">COUNTIFS(总表!$F:$F,$A8,总表!$I:$I,P$1)</f>
        <v>0</v>
      </c>
      <c r="Q8" s="56">
        <f t="shared" ca="1" si="1"/>
        <v>3</v>
      </c>
      <c r="R8">
        <f ca="1">COUNTIFS(总表!$F:$F,$A8,总表!$A:$A,R$1,总表!$E:$E,"&gt;"&amp;$C$1)</f>
        <v>0</v>
      </c>
      <c r="S8">
        <f ca="1">COUNTIFS(总表!$F:$F,$A8,总表!$A:$A,S$1,总表!$E:$E,"&gt;"&amp;$C$1)</f>
        <v>1</v>
      </c>
      <c r="T8">
        <f ca="1">COUNTIFS(总表!$F:$F,$A8,总表!$A:$A,T$1,总表!$E:$E,"&gt;"&amp;$C$1)</f>
        <v>0</v>
      </c>
      <c r="U8">
        <f ca="1">COUNTIFS(总表!$F:$F,$A8,总表!$A:$A,U$1,总表!$E:$E,"&gt;"&amp;$C$1)</f>
        <v>0</v>
      </c>
      <c r="V8">
        <f ca="1">COUNTIFS(总表!$F:$F,$A8,总表!$A:$A,V$1,总表!$E:$E,"&gt;"&amp;$C$1)</f>
        <v>0</v>
      </c>
      <c r="W8">
        <f ca="1">COUNTIFS(总表!$F:$F,$A8,总表!$A:$A,W$1,总表!$E:$E,"&gt;"&amp;$C$1)</f>
        <v>0</v>
      </c>
      <c r="X8">
        <f ca="1">COUNTIFS(总表!$F:$F,$A8,总表!$A:$A,X$1,总表!$E:$E,"&gt;"&amp;$C$1)</f>
        <v>0</v>
      </c>
    </row>
    <row r="9" spans="1:24" x14ac:dyDescent="0.15">
      <c r="A9" s="18" t="s">
        <v>613</v>
      </c>
      <c r="B9">
        <f>COUNTIF(总表!F:F,A9)</f>
        <v>31</v>
      </c>
      <c r="C9">
        <f ca="1">COUNTIFS(总表!$F:$F,$A9,总表!$I:$I,C$1)</f>
        <v>0</v>
      </c>
      <c r="D9">
        <f ca="1">COUNTIFS(总表!$F:$F,$A9,总表!$I:$I,D$1)</f>
        <v>0</v>
      </c>
      <c r="E9">
        <f ca="1">COUNTIFS(总表!$F:$F,$A9,总表!$I:$I,E$1)</f>
        <v>0</v>
      </c>
      <c r="F9">
        <f ca="1">COUNTIFS(总表!$F:$F,$A9,总表!$I:$I,F$1)</f>
        <v>0</v>
      </c>
      <c r="G9">
        <f ca="1">COUNTIFS(总表!$F:$F,$A9,总表!$I:$I,G$1)</f>
        <v>0</v>
      </c>
      <c r="H9">
        <f ca="1">COUNTIFS(总表!$F:$F,$A9,总表!$I:$I,H$1)</f>
        <v>0</v>
      </c>
      <c r="I9">
        <f ca="1">COUNTIFS(总表!$F:$F,$A9,总表!$I:$I,I$1)</f>
        <v>0</v>
      </c>
      <c r="J9">
        <f ca="1">COUNTIFS(总表!$F:$F,$A9,总表!$I:$I,J$1)</f>
        <v>2</v>
      </c>
      <c r="K9">
        <f ca="1">COUNTIFS(总表!$F:$F,$A9,总表!$I:$I,K$1)</f>
        <v>0</v>
      </c>
      <c r="L9">
        <f ca="1">COUNTIFS(总表!$F:$F,$A9,总表!$I:$I,L$1)</f>
        <v>1</v>
      </c>
      <c r="M9">
        <f ca="1">COUNTIFS(总表!$F:$F,$A9,总表!$I:$I,M$1)</f>
        <v>0</v>
      </c>
      <c r="N9">
        <f ca="1">COUNTIFS(总表!$F:$F,$A9,总表!$I:$I,N$1)</f>
        <v>0</v>
      </c>
      <c r="O9">
        <f ca="1">COUNTIFS(总表!$F:$F,$A9,总表!$I:$I,O$1)</f>
        <v>0</v>
      </c>
      <c r="P9">
        <f ca="1">COUNTIFS(总表!$F:$F,$A9,总表!$I:$I,P$1)</f>
        <v>0</v>
      </c>
      <c r="Q9" s="56">
        <f t="shared" ca="1" si="1"/>
        <v>3</v>
      </c>
      <c r="R9">
        <f ca="1">COUNTIFS(总表!$F:$F,$A9,总表!$A:$A,R$1,总表!$E:$E,"&gt;"&amp;$C$1)</f>
        <v>0</v>
      </c>
      <c r="S9">
        <f ca="1">COUNTIFS(总表!$F:$F,$A9,总表!$A:$A,S$1,总表!$E:$E,"&gt;"&amp;$C$1)</f>
        <v>0</v>
      </c>
      <c r="T9">
        <f ca="1">COUNTIFS(总表!$F:$F,$A9,总表!$A:$A,T$1,总表!$E:$E,"&gt;"&amp;$C$1)</f>
        <v>0</v>
      </c>
      <c r="U9">
        <f ca="1">COUNTIFS(总表!$F:$F,$A9,总表!$A:$A,U$1,总表!$E:$E,"&gt;"&amp;$C$1)</f>
        <v>0</v>
      </c>
      <c r="V9">
        <f ca="1">COUNTIFS(总表!$F:$F,$A9,总表!$A:$A,V$1,总表!$E:$E,"&gt;"&amp;$C$1)</f>
        <v>0</v>
      </c>
      <c r="W9">
        <f ca="1">COUNTIFS(总表!$F:$F,$A9,总表!$A:$A,W$1,总表!$E:$E,"&gt;"&amp;$C$1)</f>
        <v>1</v>
      </c>
      <c r="X9">
        <f ca="1">COUNTIFS(总表!$F:$F,$A9,总表!$A:$A,X$1,总表!$E:$E,"&gt;"&amp;$C$1)</f>
        <v>0</v>
      </c>
    </row>
    <row r="10" spans="1:24" x14ac:dyDescent="0.15">
      <c r="A10" s="18" t="s">
        <v>600</v>
      </c>
      <c r="B10">
        <f>COUNTIF(总表!F:F,A10)</f>
        <v>61</v>
      </c>
      <c r="C10">
        <f ca="1">COUNTIFS(总表!$F:$F,$A10,总表!$I:$I,C$1)</f>
        <v>0</v>
      </c>
      <c r="D10">
        <f ca="1">COUNTIFS(总表!$F:$F,$A10,总表!$I:$I,D$1)</f>
        <v>1</v>
      </c>
      <c r="E10">
        <f ca="1">COUNTIFS(总表!$F:$F,$A10,总表!$I:$I,E$1)</f>
        <v>1</v>
      </c>
      <c r="F10">
        <f ca="1">COUNTIFS(总表!$F:$F,$A10,总表!$I:$I,F$1)</f>
        <v>0</v>
      </c>
      <c r="G10">
        <f ca="1">COUNTIFS(总表!$F:$F,$A10,总表!$I:$I,G$1)</f>
        <v>0</v>
      </c>
      <c r="H10">
        <f ca="1">COUNTIFS(总表!$F:$F,$A10,总表!$I:$I,H$1)</f>
        <v>0</v>
      </c>
      <c r="I10">
        <f ca="1">COUNTIFS(总表!$F:$F,$A10,总表!$I:$I,I$1)</f>
        <v>0</v>
      </c>
      <c r="J10">
        <f ca="1">COUNTIFS(总表!$F:$F,$A10,总表!$I:$I,J$1)</f>
        <v>0</v>
      </c>
      <c r="K10">
        <f ca="1">COUNTIFS(总表!$F:$F,$A10,总表!$I:$I,K$1)</f>
        <v>0</v>
      </c>
      <c r="L10">
        <f ca="1">COUNTIFS(总表!$F:$F,$A10,总表!$I:$I,L$1)</f>
        <v>0</v>
      </c>
      <c r="M10">
        <f ca="1">COUNTIFS(总表!$F:$F,$A10,总表!$I:$I,M$1)</f>
        <v>0</v>
      </c>
      <c r="N10">
        <f ca="1">COUNTIFS(总表!$F:$F,$A10,总表!$I:$I,N$1)</f>
        <v>0</v>
      </c>
      <c r="O10">
        <f ca="1">COUNTIFS(总表!$F:$F,$A10,总表!$I:$I,O$1)</f>
        <v>0</v>
      </c>
      <c r="P10">
        <f ca="1">COUNTIFS(总表!$F:$F,$A10,总表!$I:$I,P$1)</f>
        <v>0</v>
      </c>
      <c r="Q10" s="56">
        <f t="shared" ca="1" si="1"/>
        <v>2</v>
      </c>
      <c r="R10">
        <f ca="1">COUNTIFS(总表!$F:$F,$A10,总表!$A:$A,R$1,总表!$E:$E,"&gt;"&amp;$C$1)</f>
        <v>0</v>
      </c>
      <c r="S10">
        <f ca="1">COUNTIFS(总表!$F:$F,$A10,总表!$A:$A,S$1,总表!$E:$E,"&gt;"&amp;$C$1)</f>
        <v>0</v>
      </c>
      <c r="T10">
        <f ca="1">COUNTIFS(总表!$F:$F,$A10,总表!$A:$A,T$1,总表!$E:$E,"&gt;"&amp;$C$1)</f>
        <v>0</v>
      </c>
      <c r="U10">
        <f ca="1">COUNTIFS(总表!$F:$F,$A10,总表!$A:$A,U$1,总表!$E:$E,"&gt;"&amp;$C$1)</f>
        <v>1</v>
      </c>
      <c r="V10">
        <f ca="1">COUNTIFS(总表!$F:$F,$A10,总表!$A:$A,V$1,总表!$E:$E,"&gt;"&amp;$C$1)</f>
        <v>0</v>
      </c>
      <c r="W10">
        <f ca="1">COUNTIFS(总表!$F:$F,$A10,总表!$A:$A,W$1,总表!$E:$E,"&gt;"&amp;$C$1)</f>
        <v>1</v>
      </c>
      <c r="X10">
        <f ca="1">COUNTIFS(总表!$F:$F,$A10,总表!$A:$A,X$1,总表!$E:$E,"&gt;"&amp;$C$1)</f>
        <v>0</v>
      </c>
    </row>
    <row r="11" spans="1:24" x14ac:dyDescent="0.15">
      <c r="A11" s="19" t="s">
        <v>811</v>
      </c>
      <c r="B11">
        <f>COUNTIF(总表!F:F,A11)</f>
        <v>10</v>
      </c>
      <c r="C11">
        <f ca="1">COUNTIFS(总表!$F:$F,$A11,总表!$I:$I,C$1)</f>
        <v>0</v>
      </c>
      <c r="D11">
        <f ca="1">COUNTIFS(总表!$F:$F,$A11,总表!$I:$I,D$1)</f>
        <v>0</v>
      </c>
      <c r="E11">
        <f ca="1">COUNTIFS(总表!$F:$F,$A11,总表!$I:$I,E$1)</f>
        <v>2</v>
      </c>
      <c r="F11">
        <f ca="1">COUNTIFS(总表!$F:$F,$A11,总表!$I:$I,F$1)</f>
        <v>0</v>
      </c>
      <c r="G11">
        <f ca="1">COUNTIFS(总表!$F:$F,$A11,总表!$I:$I,G$1)</f>
        <v>0</v>
      </c>
      <c r="H11">
        <f ca="1">COUNTIFS(总表!$F:$F,$A11,总表!$I:$I,H$1)</f>
        <v>0</v>
      </c>
      <c r="I11">
        <f ca="1">COUNTIFS(总表!$F:$F,$A11,总表!$I:$I,I$1)</f>
        <v>0</v>
      </c>
      <c r="J11">
        <f ca="1">COUNTIFS(总表!$F:$F,$A11,总表!$I:$I,J$1)</f>
        <v>0</v>
      </c>
      <c r="K11">
        <f ca="1">COUNTIFS(总表!$F:$F,$A11,总表!$I:$I,K$1)</f>
        <v>0</v>
      </c>
      <c r="L11">
        <f ca="1">COUNTIFS(总表!$F:$F,$A11,总表!$I:$I,L$1)</f>
        <v>0</v>
      </c>
      <c r="M11">
        <f ca="1">COUNTIFS(总表!$F:$F,$A11,总表!$I:$I,M$1)</f>
        <v>0</v>
      </c>
      <c r="N11">
        <f ca="1">COUNTIFS(总表!$F:$F,$A11,总表!$I:$I,N$1)</f>
        <v>0</v>
      </c>
      <c r="O11">
        <f ca="1">COUNTIFS(总表!$F:$F,$A11,总表!$I:$I,O$1)</f>
        <v>0</v>
      </c>
      <c r="P11">
        <f ca="1">COUNTIFS(总表!$F:$F,$A11,总表!$I:$I,P$1)</f>
        <v>0</v>
      </c>
      <c r="Q11" s="56">
        <f t="shared" ca="1" si="1"/>
        <v>2</v>
      </c>
      <c r="R11">
        <f ca="1">COUNTIFS(总表!$F:$F,$A11,总表!$A:$A,R$1,总表!$E:$E,"&gt;"&amp;$C$1)</f>
        <v>0</v>
      </c>
      <c r="S11">
        <f ca="1">COUNTIFS(总表!$F:$F,$A11,总表!$A:$A,S$1,总表!$E:$E,"&gt;"&amp;$C$1)</f>
        <v>2</v>
      </c>
      <c r="T11">
        <f ca="1">COUNTIFS(总表!$F:$F,$A11,总表!$A:$A,T$1,总表!$E:$E,"&gt;"&amp;$C$1)</f>
        <v>0</v>
      </c>
      <c r="U11">
        <f ca="1">COUNTIFS(总表!$F:$F,$A11,总表!$A:$A,U$1,总表!$E:$E,"&gt;"&amp;$C$1)</f>
        <v>0</v>
      </c>
      <c r="V11">
        <f ca="1">COUNTIFS(总表!$F:$F,$A11,总表!$A:$A,V$1,总表!$E:$E,"&gt;"&amp;$C$1)</f>
        <v>0</v>
      </c>
      <c r="W11">
        <f ca="1">COUNTIFS(总表!$F:$F,$A11,总表!$A:$A,W$1,总表!$E:$E,"&gt;"&amp;$C$1)</f>
        <v>0</v>
      </c>
      <c r="X11">
        <f ca="1">COUNTIFS(总表!$F:$F,$A11,总表!$A:$A,X$1,总表!$E:$E,"&gt;"&amp;$C$1)</f>
        <v>0</v>
      </c>
    </row>
    <row r="12" spans="1:24" x14ac:dyDescent="0.15">
      <c r="A12" s="18" t="s">
        <v>328</v>
      </c>
      <c r="B12">
        <f>COUNTIF(总表!F:F,A12)</f>
        <v>16</v>
      </c>
      <c r="C12">
        <f ca="1">COUNTIFS(总表!$F:$F,$A12,总表!$I:$I,C$1)</f>
        <v>0</v>
      </c>
      <c r="D12">
        <f ca="1">COUNTIFS(总表!$F:$F,$A12,总表!$I:$I,D$1)</f>
        <v>0</v>
      </c>
      <c r="E12">
        <f ca="1">COUNTIFS(总表!$F:$F,$A12,总表!$I:$I,E$1)</f>
        <v>0</v>
      </c>
      <c r="F12">
        <f ca="1">COUNTIFS(总表!$F:$F,$A12,总表!$I:$I,F$1)</f>
        <v>0</v>
      </c>
      <c r="G12">
        <f ca="1">COUNTIFS(总表!$F:$F,$A12,总表!$I:$I,G$1)</f>
        <v>0</v>
      </c>
      <c r="H12">
        <f ca="1">COUNTIFS(总表!$F:$F,$A12,总表!$I:$I,H$1)</f>
        <v>0</v>
      </c>
      <c r="I12">
        <f ca="1">COUNTIFS(总表!$F:$F,$A12,总表!$I:$I,I$1)</f>
        <v>0</v>
      </c>
      <c r="J12">
        <f ca="1">COUNTIFS(总表!$F:$F,$A12,总表!$I:$I,J$1)</f>
        <v>0</v>
      </c>
      <c r="K12">
        <f ca="1">COUNTIFS(总表!$F:$F,$A12,总表!$I:$I,K$1)</f>
        <v>0</v>
      </c>
      <c r="L12">
        <f ca="1">COUNTIFS(总表!$F:$F,$A12,总表!$I:$I,L$1)</f>
        <v>0</v>
      </c>
      <c r="M12">
        <f ca="1">COUNTIFS(总表!$F:$F,$A12,总表!$I:$I,M$1)</f>
        <v>0</v>
      </c>
      <c r="N12">
        <f ca="1">COUNTIFS(总表!$F:$F,$A12,总表!$I:$I,N$1)</f>
        <v>0</v>
      </c>
      <c r="O12">
        <f ca="1">COUNTIFS(总表!$F:$F,$A12,总表!$I:$I,O$1)</f>
        <v>0</v>
      </c>
      <c r="P12">
        <f ca="1">COUNTIFS(总表!$F:$F,$A12,总表!$I:$I,P$1)</f>
        <v>0</v>
      </c>
      <c r="Q12" s="56">
        <f t="shared" ca="1" si="1"/>
        <v>0</v>
      </c>
      <c r="R12">
        <f ca="1">COUNTIFS(总表!$F:$F,$A12,总表!$A:$A,R$1,总表!$E:$E,"&gt;"&amp;$C$1)</f>
        <v>0</v>
      </c>
      <c r="S12">
        <f ca="1">COUNTIFS(总表!$F:$F,$A12,总表!$A:$A,S$1,总表!$E:$E,"&gt;"&amp;$C$1)</f>
        <v>0</v>
      </c>
      <c r="T12">
        <f ca="1">COUNTIFS(总表!$F:$F,$A12,总表!$A:$A,T$1,总表!$E:$E,"&gt;"&amp;$C$1)</f>
        <v>0</v>
      </c>
      <c r="U12">
        <f ca="1">COUNTIFS(总表!$F:$F,$A12,总表!$A:$A,U$1,总表!$E:$E,"&gt;"&amp;$C$1)</f>
        <v>0</v>
      </c>
      <c r="V12">
        <f ca="1">COUNTIFS(总表!$F:$F,$A12,总表!$A:$A,V$1,总表!$E:$E,"&gt;"&amp;$C$1)</f>
        <v>0</v>
      </c>
      <c r="W12">
        <f ca="1">COUNTIFS(总表!$F:$F,$A12,总表!$A:$A,W$1,总表!$E:$E,"&gt;"&amp;$C$1)</f>
        <v>0</v>
      </c>
      <c r="X12">
        <f ca="1">COUNTIFS(总表!$F:$F,$A12,总表!$A:$A,X$1,总表!$E:$E,"&gt;"&amp;$C$1)</f>
        <v>0</v>
      </c>
    </row>
    <row r="13" spans="1:24" x14ac:dyDescent="0.15">
      <c r="A13" s="18" t="s">
        <v>612</v>
      </c>
      <c r="B13">
        <f>COUNTIF(总表!F:F,A13)</f>
        <v>0</v>
      </c>
      <c r="C13">
        <f ca="1">COUNTIFS(总表!$F:$F,$A13,总表!$I:$I,C$1)</f>
        <v>0</v>
      </c>
      <c r="D13">
        <f ca="1">COUNTIFS(总表!$F:$F,$A13,总表!$I:$I,D$1)</f>
        <v>0</v>
      </c>
      <c r="E13">
        <f ca="1">COUNTIFS(总表!$F:$F,$A13,总表!$I:$I,E$1)</f>
        <v>0</v>
      </c>
      <c r="F13">
        <f ca="1">COUNTIFS(总表!$F:$F,$A13,总表!$I:$I,F$1)</f>
        <v>0</v>
      </c>
      <c r="G13">
        <f ca="1">COUNTIFS(总表!$F:$F,$A13,总表!$I:$I,G$1)</f>
        <v>0</v>
      </c>
      <c r="H13">
        <f ca="1">COUNTIFS(总表!$F:$F,$A13,总表!$I:$I,H$1)</f>
        <v>0</v>
      </c>
      <c r="I13">
        <f ca="1">COUNTIFS(总表!$F:$F,$A13,总表!$I:$I,I$1)</f>
        <v>0</v>
      </c>
      <c r="J13">
        <f ca="1">COUNTIFS(总表!$F:$F,$A13,总表!$I:$I,J$1)</f>
        <v>0</v>
      </c>
      <c r="K13">
        <f ca="1">COUNTIFS(总表!$F:$F,$A13,总表!$I:$I,K$1)</f>
        <v>0</v>
      </c>
      <c r="L13">
        <f ca="1">COUNTIFS(总表!$F:$F,$A13,总表!$I:$I,L$1)</f>
        <v>0</v>
      </c>
      <c r="M13">
        <f ca="1">COUNTIFS(总表!$F:$F,$A13,总表!$I:$I,M$1)</f>
        <v>0</v>
      </c>
      <c r="N13">
        <f ca="1">COUNTIFS(总表!$F:$F,$A13,总表!$I:$I,N$1)</f>
        <v>0</v>
      </c>
      <c r="O13">
        <f ca="1">COUNTIFS(总表!$F:$F,$A13,总表!$I:$I,O$1)</f>
        <v>0</v>
      </c>
      <c r="P13">
        <f ca="1">COUNTIFS(总表!$F:$F,$A13,总表!$I:$I,P$1)</f>
        <v>0</v>
      </c>
      <c r="Q13" s="56">
        <f t="shared" ca="1" si="1"/>
        <v>0</v>
      </c>
      <c r="R13">
        <f ca="1">COUNTIFS(总表!$F:$F,$A13,总表!$A:$A,R$1,总表!$E:$E,"&gt;"&amp;$C$1)</f>
        <v>0</v>
      </c>
      <c r="S13">
        <f ca="1">COUNTIFS(总表!$F:$F,$A13,总表!$A:$A,S$1,总表!$E:$E,"&gt;"&amp;$C$1)</f>
        <v>0</v>
      </c>
      <c r="T13">
        <f ca="1">COUNTIFS(总表!$F:$F,$A13,总表!$A:$A,T$1,总表!$E:$E,"&gt;"&amp;$C$1)</f>
        <v>0</v>
      </c>
      <c r="U13">
        <f ca="1">COUNTIFS(总表!$F:$F,$A13,总表!$A:$A,U$1,总表!$E:$E,"&gt;"&amp;$C$1)</f>
        <v>0</v>
      </c>
      <c r="V13">
        <f ca="1">COUNTIFS(总表!$F:$F,$A13,总表!$A:$A,V$1,总表!$E:$E,"&gt;"&amp;$C$1)</f>
        <v>0</v>
      </c>
      <c r="W13">
        <f ca="1">COUNTIFS(总表!$F:$F,$A13,总表!$A:$A,W$1,总表!$E:$E,"&gt;"&amp;$C$1)</f>
        <v>0</v>
      </c>
      <c r="X13">
        <f ca="1">COUNTIFS(总表!$F:$F,$A13,总表!$A:$A,X$1,总表!$E:$E,"&gt;"&amp;$C$1)</f>
        <v>0</v>
      </c>
    </row>
    <row r="14" spans="1:24" x14ac:dyDescent="0.15">
      <c r="A14" s="19" t="s">
        <v>333</v>
      </c>
      <c r="B14">
        <f>COUNTIF(总表!F:F,A14)</f>
        <v>0</v>
      </c>
      <c r="C14">
        <f ca="1">COUNTIFS(总表!$F:$F,$A14,总表!$I:$I,C$1)</f>
        <v>0</v>
      </c>
      <c r="D14">
        <f ca="1">COUNTIFS(总表!$F:$F,$A14,总表!$I:$I,D$1)</f>
        <v>0</v>
      </c>
      <c r="E14">
        <f ca="1">COUNTIFS(总表!$F:$F,$A14,总表!$I:$I,E$1)</f>
        <v>0</v>
      </c>
      <c r="F14">
        <f ca="1">COUNTIFS(总表!$F:$F,$A14,总表!$I:$I,F$1)</f>
        <v>0</v>
      </c>
      <c r="G14">
        <f ca="1">COUNTIFS(总表!$F:$F,$A14,总表!$I:$I,G$1)</f>
        <v>0</v>
      </c>
      <c r="H14">
        <f ca="1">COUNTIFS(总表!$F:$F,$A14,总表!$I:$I,H$1)</f>
        <v>0</v>
      </c>
      <c r="I14">
        <f ca="1">COUNTIFS(总表!$F:$F,$A14,总表!$I:$I,I$1)</f>
        <v>0</v>
      </c>
      <c r="J14">
        <f ca="1">COUNTIFS(总表!$F:$F,$A14,总表!$I:$I,J$1)</f>
        <v>0</v>
      </c>
      <c r="K14">
        <f ca="1">COUNTIFS(总表!$F:$F,$A14,总表!$I:$I,K$1)</f>
        <v>0</v>
      </c>
      <c r="L14">
        <f ca="1">COUNTIFS(总表!$F:$F,$A14,总表!$I:$I,L$1)</f>
        <v>0</v>
      </c>
      <c r="M14">
        <f ca="1">COUNTIFS(总表!$F:$F,$A14,总表!$I:$I,M$1)</f>
        <v>0</v>
      </c>
      <c r="N14">
        <f ca="1">COUNTIFS(总表!$F:$F,$A14,总表!$I:$I,N$1)</f>
        <v>0</v>
      </c>
      <c r="O14">
        <f ca="1">COUNTIFS(总表!$F:$F,$A14,总表!$I:$I,O$1)</f>
        <v>0</v>
      </c>
      <c r="P14">
        <f ca="1">COUNTIFS(总表!$F:$F,$A14,总表!$I:$I,P$1)</f>
        <v>0</v>
      </c>
      <c r="Q14" s="56">
        <f t="shared" ca="1" si="1"/>
        <v>0</v>
      </c>
      <c r="R14">
        <f ca="1">COUNTIFS(总表!$F:$F,$A14,总表!$A:$A,R$1,总表!$E:$E,"&gt;"&amp;$C$1)</f>
        <v>0</v>
      </c>
      <c r="S14">
        <f ca="1">COUNTIFS(总表!$F:$F,$A14,总表!$A:$A,S$1,总表!$E:$E,"&gt;"&amp;$C$1)</f>
        <v>0</v>
      </c>
      <c r="T14">
        <f ca="1">COUNTIFS(总表!$F:$F,$A14,总表!$A:$A,T$1,总表!$E:$E,"&gt;"&amp;$C$1)</f>
        <v>0</v>
      </c>
      <c r="U14">
        <f ca="1">COUNTIFS(总表!$F:$F,$A14,总表!$A:$A,U$1,总表!$E:$E,"&gt;"&amp;$C$1)</f>
        <v>0</v>
      </c>
      <c r="V14">
        <f ca="1">COUNTIFS(总表!$F:$F,$A14,总表!$A:$A,V$1,总表!$E:$E,"&gt;"&amp;$C$1)</f>
        <v>0</v>
      </c>
      <c r="W14">
        <f ca="1">COUNTIFS(总表!$F:$F,$A14,总表!$A:$A,W$1,总表!$E:$E,"&gt;"&amp;$C$1)</f>
        <v>0</v>
      </c>
      <c r="X14">
        <f ca="1">COUNTIFS(总表!$F:$F,$A14,总表!$A:$A,X$1,总表!$E:$E,"&gt;"&amp;$C$1)</f>
        <v>0</v>
      </c>
    </row>
    <row r="15" spans="1:24" x14ac:dyDescent="0.15">
      <c r="A15"/>
    </row>
    <row r="16" spans="1:24" x14ac:dyDescent="0.15">
      <c r="A16"/>
    </row>
    <row r="17" spans="1:1" x14ac:dyDescent="0.15">
      <c r="A17"/>
    </row>
    <row r="18" spans="1:1" x14ac:dyDescent="0.15">
      <c r="A18"/>
    </row>
    <row r="19" spans="1:1" x14ac:dyDescent="0.15">
      <c r="A19"/>
    </row>
    <row r="20" spans="1:1" x14ac:dyDescent="0.15">
      <c r="A20"/>
    </row>
    <row r="21" spans="1:1" x14ac:dyDescent="0.15">
      <c r="A21"/>
    </row>
    <row r="22" spans="1:1" x14ac:dyDescent="0.15">
      <c r="A22"/>
    </row>
    <row r="23" spans="1:1" x14ac:dyDescent="0.15">
      <c r="A23"/>
    </row>
    <row r="24" spans="1:1" x14ac:dyDescent="0.15">
      <c r="A24"/>
    </row>
    <row r="25" spans="1:1" x14ac:dyDescent="0.15">
      <c r="A25"/>
    </row>
    <row r="26" spans="1:1" x14ac:dyDescent="0.15">
      <c r="A26"/>
    </row>
    <row r="27" spans="1:1" x14ac:dyDescent="0.15">
      <c r="A27"/>
    </row>
    <row r="28" spans="1:1" x14ac:dyDescent="0.15">
      <c r="A28"/>
    </row>
    <row r="29" spans="1:1" x14ac:dyDescent="0.15">
      <c r="A29"/>
    </row>
    <row r="30" spans="1:1" x14ac:dyDescent="0.15">
      <c r="A30"/>
    </row>
    <row r="31" spans="1:1" x14ac:dyDescent="0.15">
      <c r="A31"/>
    </row>
    <row r="32" spans="1:1" x14ac:dyDescent="0.15">
      <c r="A32"/>
    </row>
    <row r="33" spans="1:1" x14ac:dyDescent="0.15">
      <c r="A33"/>
    </row>
    <row r="34" spans="1:1" x14ac:dyDescent="0.15">
      <c r="A34"/>
    </row>
    <row r="35" spans="1:1" x14ac:dyDescent="0.15">
      <c r="A35"/>
    </row>
    <row r="36" spans="1:1" x14ac:dyDescent="0.15">
      <c r="A36"/>
    </row>
    <row r="37" spans="1:1" x14ac:dyDescent="0.15">
      <c r="A37"/>
    </row>
    <row r="38" spans="1:1" x14ac:dyDescent="0.15">
      <c r="A38"/>
    </row>
    <row r="39" spans="1:1" x14ac:dyDescent="0.15">
      <c r="A39"/>
    </row>
    <row r="40" spans="1:1" x14ac:dyDescent="0.15">
      <c r="A40"/>
    </row>
    <row r="41" spans="1:1" x14ac:dyDescent="0.15">
      <c r="A41"/>
    </row>
    <row r="42" spans="1:1" x14ac:dyDescent="0.15">
      <c r="A42"/>
    </row>
    <row r="43" spans="1:1" x14ac:dyDescent="0.15">
      <c r="A43"/>
    </row>
    <row r="44" spans="1:1" x14ac:dyDescent="0.15">
      <c r="A44"/>
    </row>
    <row r="45" spans="1:1" x14ac:dyDescent="0.15">
      <c r="A45"/>
    </row>
    <row r="46" spans="1:1" x14ac:dyDescent="0.15">
      <c r="A46"/>
    </row>
    <row r="47" spans="1:1" x14ac:dyDescent="0.15">
      <c r="A47"/>
    </row>
    <row r="48" spans="1:1" x14ac:dyDescent="0.15">
      <c r="A48"/>
    </row>
    <row r="49" spans="1:1" x14ac:dyDescent="0.15">
      <c r="A49"/>
    </row>
    <row r="50" spans="1:1" x14ac:dyDescent="0.15">
      <c r="A50"/>
    </row>
    <row r="51" spans="1:1" x14ac:dyDescent="0.15">
      <c r="A51"/>
    </row>
    <row r="52" spans="1:1" x14ac:dyDescent="0.15">
      <c r="A52"/>
    </row>
    <row r="53" spans="1:1" x14ac:dyDescent="0.15">
      <c r="A53"/>
    </row>
    <row r="54" spans="1:1" x14ac:dyDescent="0.15">
      <c r="A54"/>
    </row>
    <row r="55" spans="1:1" x14ac:dyDescent="0.15">
      <c r="A55"/>
    </row>
    <row r="56" spans="1:1" x14ac:dyDescent="0.15">
      <c r="A56"/>
    </row>
    <row r="57" spans="1:1" x14ac:dyDescent="0.15">
      <c r="A57"/>
    </row>
    <row r="58" spans="1:1" x14ac:dyDescent="0.15">
      <c r="A58"/>
    </row>
    <row r="59" spans="1:1" x14ac:dyDescent="0.15">
      <c r="A59"/>
    </row>
    <row r="60" spans="1:1" x14ac:dyDescent="0.15">
      <c r="A60"/>
    </row>
    <row r="61" spans="1:1" x14ac:dyDescent="0.15">
      <c r="A61"/>
    </row>
    <row r="62" spans="1:1" x14ac:dyDescent="0.15">
      <c r="A62"/>
    </row>
    <row r="63" spans="1:1" x14ac:dyDescent="0.15">
      <c r="A63"/>
    </row>
    <row r="64" spans="1:1" x14ac:dyDescent="0.15">
      <c r="A64"/>
    </row>
    <row r="65" spans="1:1" x14ac:dyDescent="0.15">
      <c r="A65"/>
    </row>
    <row r="66" spans="1:1" x14ac:dyDescent="0.15">
      <c r="A66"/>
    </row>
    <row r="67" spans="1:1" x14ac:dyDescent="0.15">
      <c r="A67"/>
    </row>
    <row r="68" spans="1:1" x14ac:dyDescent="0.15">
      <c r="A68"/>
    </row>
    <row r="69" spans="1:1" x14ac:dyDescent="0.15">
      <c r="A69"/>
    </row>
    <row r="70" spans="1:1" x14ac:dyDescent="0.15">
      <c r="A70"/>
    </row>
    <row r="71" spans="1:1" x14ac:dyDescent="0.15">
      <c r="A71"/>
    </row>
    <row r="72" spans="1:1" x14ac:dyDescent="0.15">
      <c r="A72"/>
    </row>
    <row r="73" spans="1:1" x14ac:dyDescent="0.15">
      <c r="A73"/>
    </row>
    <row r="74" spans="1:1" x14ac:dyDescent="0.15">
      <c r="A74"/>
    </row>
    <row r="75" spans="1:1" x14ac:dyDescent="0.15">
      <c r="A75"/>
    </row>
    <row r="76" spans="1:1" x14ac:dyDescent="0.15">
      <c r="A76"/>
    </row>
    <row r="77" spans="1:1" x14ac:dyDescent="0.15">
      <c r="A77"/>
    </row>
    <row r="78" spans="1:1" x14ac:dyDescent="0.15">
      <c r="A78"/>
    </row>
    <row r="79" spans="1:1" x14ac:dyDescent="0.15">
      <c r="A79"/>
    </row>
    <row r="80" spans="1:1" x14ac:dyDescent="0.15">
      <c r="A80"/>
    </row>
    <row r="81" spans="1:1" x14ac:dyDescent="0.15">
      <c r="A81"/>
    </row>
    <row r="82" spans="1:1" x14ac:dyDescent="0.15">
      <c r="A82"/>
    </row>
    <row r="83" spans="1:1" x14ac:dyDescent="0.15">
      <c r="A83"/>
    </row>
    <row r="84" spans="1:1" x14ac:dyDescent="0.15">
      <c r="A84"/>
    </row>
    <row r="85" spans="1:1" x14ac:dyDescent="0.15">
      <c r="A85"/>
    </row>
    <row r="86" spans="1:1" x14ac:dyDescent="0.15">
      <c r="A86"/>
    </row>
    <row r="87" spans="1:1" x14ac:dyDescent="0.15">
      <c r="A87"/>
    </row>
    <row r="88" spans="1:1" x14ac:dyDescent="0.15">
      <c r="A88"/>
    </row>
    <row r="89" spans="1:1" x14ac:dyDescent="0.15">
      <c r="A89"/>
    </row>
    <row r="90" spans="1:1" x14ac:dyDescent="0.15">
      <c r="A90"/>
    </row>
    <row r="91" spans="1:1" x14ac:dyDescent="0.15">
      <c r="A91"/>
    </row>
    <row r="92" spans="1:1" x14ac:dyDescent="0.15">
      <c r="A92"/>
    </row>
    <row r="93" spans="1:1" x14ac:dyDescent="0.15">
      <c r="A93"/>
    </row>
    <row r="94" spans="1:1" x14ac:dyDescent="0.15">
      <c r="A94"/>
    </row>
    <row r="95" spans="1:1" x14ac:dyDescent="0.15">
      <c r="A95"/>
    </row>
    <row r="96" spans="1:1" x14ac:dyDescent="0.15">
      <c r="A96"/>
    </row>
    <row r="97" spans="1:1" x14ac:dyDescent="0.15">
      <c r="A97"/>
    </row>
    <row r="98" spans="1:1" x14ac:dyDescent="0.15">
      <c r="A98"/>
    </row>
    <row r="99" spans="1:1" x14ac:dyDescent="0.15">
      <c r="A99"/>
    </row>
    <row r="100" spans="1:1" x14ac:dyDescent="0.15">
      <c r="A100"/>
    </row>
    <row r="101" spans="1:1" x14ac:dyDescent="0.15">
      <c r="A101"/>
    </row>
    <row r="102" spans="1:1" x14ac:dyDescent="0.15">
      <c r="A102"/>
    </row>
    <row r="103" spans="1:1" x14ac:dyDescent="0.15">
      <c r="A103"/>
    </row>
    <row r="104" spans="1:1" x14ac:dyDescent="0.15">
      <c r="A104"/>
    </row>
    <row r="105" spans="1:1" x14ac:dyDescent="0.15">
      <c r="A105"/>
    </row>
    <row r="106" spans="1:1" x14ac:dyDescent="0.15">
      <c r="A106"/>
    </row>
    <row r="107" spans="1:1" x14ac:dyDescent="0.15">
      <c r="A107"/>
    </row>
    <row r="108" spans="1:1" x14ac:dyDescent="0.15">
      <c r="A108"/>
    </row>
    <row r="109" spans="1:1" x14ac:dyDescent="0.15">
      <c r="A109"/>
    </row>
    <row r="110" spans="1:1" x14ac:dyDescent="0.15">
      <c r="A110"/>
    </row>
    <row r="111" spans="1:1" x14ac:dyDescent="0.15">
      <c r="A111"/>
    </row>
    <row r="112" spans="1:1" x14ac:dyDescent="0.15">
      <c r="A112"/>
    </row>
    <row r="113" spans="1:1" x14ac:dyDescent="0.15">
      <c r="A113"/>
    </row>
    <row r="114" spans="1:1" x14ac:dyDescent="0.15">
      <c r="A114"/>
    </row>
    <row r="115" spans="1:1" x14ac:dyDescent="0.15">
      <c r="A115"/>
    </row>
    <row r="116" spans="1:1" x14ac:dyDescent="0.15">
      <c r="A116"/>
    </row>
    <row r="117" spans="1:1" x14ac:dyDescent="0.15">
      <c r="A117"/>
    </row>
    <row r="118" spans="1:1" x14ac:dyDescent="0.15">
      <c r="A118"/>
    </row>
    <row r="119" spans="1:1" x14ac:dyDescent="0.15">
      <c r="A119"/>
    </row>
    <row r="120" spans="1:1" x14ac:dyDescent="0.15">
      <c r="A120"/>
    </row>
    <row r="121" spans="1:1" x14ac:dyDescent="0.15">
      <c r="A121"/>
    </row>
    <row r="122" spans="1:1" x14ac:dyDescent="0.15">
      <c r="A122"/>
    </row>
    <row r="123" spans="1:1" x14ac:dyDescent="0.15">
      <c r="A123"/>
    </row>
    <row r="124" spans="1:1" x14ac:dyDescent="0.15">
      <c r="A124"/>
    </row>
    <row r="125" spans="1:1" x14ac:dyDescent="0.15">
      <c r="A125"/>
    </row>
    <row r="126" spans="1:1" x14ac:dyDescent="0.15">
      <c r="A126"/>
    </row>
    <row r="127" spans="1:1" x14ac:dyDescent="0.15">
      <c r="A127"/>
    </row>
    <row r="128" spans="1:1" x14ac:dyDescent="0.15">
      <c r="A128"/>
    </row>
    <row r="129" spans="1:1" x14ac:dyDescent="0.15">
      <c r="A129"/>
    </row>
    <row r="130" spans="1:1" x14ac:dyDescent="0.15">
      <c r="A130"/>
    </row>
    <row r="131" spans="1:1" x14ac:dyDescent="0.15">
      <c r="A131"/>
    </row>
    <row r="132" spans="1:1" x14ac:dyDescent="0.15">
      <c r="A132"/>
    </row>
    <row r="133" spans="1:1" x14ac:dyDescent="0.15">
      <c r="A133"/>
    </row>
    <row r="134" spans="1:1" x14ac:dyDescent="0.15">
      <c r="A134"/>
    </row>
    <row r="135" spans="1:1" x14ac:dyDescent="0.15">
      <c r="A135"/>
    </row>
    <row r="136" spans="1:1" x14ac:dyDescent="0.15">
      <c r="A136"/>
    </row>
    <row r="137" spans="1:1" x14ac:dyDescent="0.15">
      <c r="A137"/>
    </row>
    <row r="138" spans="1:1" x14ac:dyDescent="0.15">
      <c r="A138"/>
    </row>
    <row r="139" spans="1:1" x14ac:dyDescent="0.15">
      <c r="A139"/>
    </row>
    <row r="140" spans="1:1" x14ac:dyDescent="0.15">
      <c r="A140"/>
    </row>
    <row r="141" spans="1:1" x14ac:dyDescent="0.15">
      <c r="A141"/>
    </row>
    <row r="142" spans="1:1" x14ac:dyDescent="0.15">
      <c r="A142"/>
    </row>
    <row r="143" spans="1:1" x14ac:dyDescent="0.15">
      <c r="A143"/>
    </row>
    <row r="144" spans="1:1" x14ac:dyDescent="0.15">
      <c r="A144"/>
    </row>
    <row r="145" spans="1:1" x14ac:dyDescent="0.15">
      <c r="A145"/>
    </row>
    <row r="146" spans="1:1" x14ac:dyDescent="0.15">
      <c r="A146"/>
    </row>
    <row r="147" spans="1:1" x14ac:dyDescent="0.15">
      <c r="A147"/>
    </row>
    <row r="148" spans="1:1" x14ac:dyDescent="0.15">
      <c r="A148"/>
    </row>
    <row r="149" spans="1:1" x14ac:dyDescent="0.15">
      <c r="A149"/>
    </row>
    <row r="150" spans="1:1" x14ac:dyDescent="0.15">
      <c r="A150"/>
    </row>
    <row r="151" spans="1:1" x14ac:dyDescent="0.15">
      <c r="A151"/>
    </row>
    <row r="152" spans="1:1" x14ac:dyDescent="0.15">
      <c r="A152"/>
    </row>
    <row r="153" spans="1:1" x14ac:dyDescent="0.15">
      <c r="A153"/>
    </row>
    <row r="154" spans="1:1" x14ac:dyDescent="0.15">
      <c r="A154"/>
    </row>
    <row r="155" spans="1:1" x14ac:dyDescent="0.15">
      <c r="A155"/>
    </row>
    <row r="156" spans="1:1" x14ac:dyDescent="0.15">
      <c r="A156"/>
    </row>
    <row r="157" spans="1:1" x14ac:dyDescent="0.15">
      <c r="A157"/>
    </row>
    <row r="158" spans="1:1" x14ac:dyDescent="0.15">
      <c r="A158"/>
    </row>
    <row r="159" spans="1:1" x14ac:dyDescent="0.15">
      <c r="A159"/>
    </row>
    <row r="160" spans="1:1" x14ac:dyDescent="0.15">
      <c r="A160"/>
    </row>
    <row r="161" spans="1:1" x14ac:dyDescent="0.15">
      <c r="A161"/>
    </row>
    <row r="162" spans="1:1" x14ac:dyDescent="0.15">
      <c r="A162"/>
    </row>
    <row r="163" spans="1:1" x14ac:dyDescent="0.15">
      <c r="A163"/>
    </row>
    <row r="164" spans="1:1" x14ac:dyDescent="0.15">
      <c r="A164"/>
    </row>
    <row r="165" spans="1:1" x14ac:dyDescent="0.15">
      <c r="A165"/>
    </row>
    <row r="166" spans="1:1" x14ac:dyDescent="0.15">
      <c r="A166"/>
    </row>
    <row r="167" spans="1:1" x14ac:dyDescent="0.15">
      <c r="A167"/>
    </row>
    <row r="168" spans="1:1" x14ac:dyDescent="0.15">
      <c r="A168"/>
    </row>
    <row r="169" spans="1:1" x14ac:dyDescent="0.15">
      <c r="A169"/>
    </row>
    <row r="170" spans="1:1" x14ac:dyDescent="0.15">
      <c r="A170"/>
    </row>
    <row r="171" spans="1:1" x14ac:dyDescent="0.15">
      <c r="A171"/>
    </row>
    <row r="172" spans="1:1" x14ac:dyDescent="0.15">
      <c r="A172"/>
    </row>
    <row r="173" spans="1:1" x14ac:dyDescent="0.15">
      <c r="A173"/>
    </row>
    <row r="174" spans="1:1" x14ac:dyDescent="0.15">
      <c r="A174"/>
    </row>
    <row r="175" spans="1:1" x14ac:dyDescent="0.15">
      <c r="A175"/>
    </row>
    <row r="176" spans="1:1" x14ac:dyDescent="0.15">
      <c r="A176"/>
    </row>
    <row r="177" spans="1:1" x14ac:dyDescent="0.15">
      <c r="A177"/>
    </row>
    <row r="178" spans="1:1" x14ac:dyDescent="0.15">
      <c r="A178"/>
    </row>
    <row r="179" spans="1:1" x14ac:dyDescent="0.15">
      <c r="A179"/>
    </row>
    <row r="180" spans="1:1" x14ac:dyDescent="0.15">
      <c r="A180"/>
    </row>
    <row r="181" spans="1:1" x14ac:dyDescent="0.15">
      <c r="A181"/>
    </row>
    <row r="182" spans="1:1" x14ac:dyDescent="0.15">
      <c r="A182"/>
    </row>
    <row r="183" spans="1:1" x14ac:dyDescent="0.15">
      <c r="A183"/>
    </row>
    <row r="184" spans="1:1" x14ac:dyDescent="0.15">
      <c r="A184"/>
    </row>
    <row r="185" spans="1:1" x14ac:dyDescent="0.15">
      <c r="A185"/>
    </row>
    <row r="186" spans="1:1" x14ac:dyDescent="0.15">
      <c r="A186"/>
    </row>
    <row r="187" spans="1:1" x14ac:dyDescent="0.15">
      <c r="A187"/>
    </row>
    <row r="188" spans="1:1" x14ac:dyDescent="0.15">
      <c r="A188"/>
    </row>
    <row r="189" spans="1:1" x14ac:dyDescent="0.15">
      <c r="A189"/>
    </row>
    <row r="190" spans="1:1" x14ac:dyDescent="0.15">
      <c r="A190"/>
    </row>
    <row r="191" spans="1:1" x14ac:dyDescent="0.15">
      <c r="A191"/>
    </row>
    <row r="192" spans="1:1" x14ac:dyDescent="0.15">
      <c r="A192"/>
    </row>
    <row r="193" spans="1:1" x14ac:dyDescent="0.15">
      <c r="A193"/>
    </row>
    <row r="194" spans="1:1" x14ac:dyDescent="0.15">
      <c r="A194"/>
    </row>
    <row r="195" spans="1:1" x14ac:dyDescent="0.15">
      <c r="A195"/>
    </row>
    <row r="196" spans="1:1" x14ac:dyDescent="0.15">
      <c r="A196"/>
    </row>
    <row r="197" spans="1:1" x14ac:dyDescent="0.15">
      <c r="A197"/>
    </row>
    <row r="198" spans="1:1" x14ac:dyDescent="0.15">
      <c r="A198"/>
    </row>
    <row r="199" spans="1:1" x14ac:dyDescent="0.15">
      <c r="A199"/>
    </row>
    <row r="200" spans="1:1" x14ac:dyDescent="0.15">
      <c r="A200"/>
    </row>
    <row r="201" spans="1:1" x14ac:dyDescent="0.15">
      <c r="A201"/>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x14ac:dyDescent="0.15">
      <c r="A208"/>
    </row>
    <row r="209" spans="1:1" x14ac:dyDescent="0.15">
      <c r="A209"/>
    </row>
    <row r="210" spans="1:1" x14ac:dyDescent="0.15">
      <c r="A210"/>
    </row>
    <row r="211" spans="1:1" x14ac:dyDescent="0.15">
      <c r="A211"/>
    </row>
    <row r="212" spans="1:1" x14ac:dyDescent="0.15">
      <c r="A212"/>
    </row>
    <row r="213" spans="1:1" x14ac:dyDescent="0.15">
      <c r="A213"/>
    </row>
    <row r="214" spans="1:1" x14ac:dyDescent="0.15">
      <c r="A214"/>
    </row>
    <row r="215" spans="1:1" x14ac:dyDescent="0.15">
      <c r="A215"/>
    </row>
    <row r="216" spans="1:1" x14ac:dyDescent="0.15">
      <c r="A216"/>
    </row>
    <row r="217" spans="1:1" x14ac:dyDescent="0.15">
      <c r="A217"/>
    </row>
    <row r="218" spans="1:1" x14ac:dyDescent="0.15">
      <c r="A218"/>
    </row>
    <row r="219" spans="1:1" x14ac:dyDescent="0.15">
      <c r="A219"/>
    </row>
    <row r="220" spans="1:1" x14ac:dyDescent="0.15">
      <c r="A220"/>
    </row>
    <row r="221" spans="1:1" x14ac:dyDescent="0.15">
      <c r="A221"/>
    </row>
    <row r="222" spans="1:1" x14ac:dyDescent="0.15">
      <c r="A222"/>
    </row>
    <row r="223" spans="1:1" x14ac:dyDescent="0.15">
      <c r="A223"/>
    </row>
    <row r="224" spans="1:1" x14ac:dyDescent="0.15">
      <c r="A224"/>
    </row>
    <row r="225" spans="1:1" x14ac:dyDescent="0.15">
      <c r="A225"/>
    </row>
    <row r="226" spans="1:1" x14ac:dyDescent="0.15">
      <c r="A226"/>
    </row>
    <row r="227" spans="1:1" x14ac:dyDescent="0.15">
      <c r="A227"/>
    </row>
    <row r="228" spans="1:1" x14ac:dyDescent="0.15">
      <c r="A228"/>
    </row>
    <row r="229" spans="1:1" x14ac:dyDescent="0.15">
      <c r="A229"/>
    </row>
    <row r="230" spans="1:1" x14ac:dyDescent="0.15">
      <c r="A230"/>
    </row>
    <row r="231" spans="1:1" x14ac:dyDescent="0.15">
      <c r="A231"/>
    </row>
    <row r="232" spans="1:1" x14ac:dyDescent="0.15">
      <c r="A232"/>
    </row>
    <row r="233" spans="1:1" x14ac:dyDescent="0.15">
      <c r="A233"/>
    </row>
    <row r="234" spans="1:1" x14ac:dyDescent="0.15">
      <c r="A234"/>
    </row>
    <row r="235" spans="1:1" x14ac:dyDescent="0.15">
      <c r="A235"/>
    </row>
    <row r="236" spans="1:1" x14ac:dyDescent="0.15">
      <c r="A236"/>
    </row>
    <row r="237" spans="1:1" x14ac:dyDescent="0.15">
      <c r="A237"/>
    </row>
    <row r="238" spans="1:1" x14ac:dyDescent="0.15">
      <c r="A238"/>
    </row>
    <row r="239" spans="1:1" x14ac:dyDescent="0.15">
      <c r="A239"/>
    </row>
    <row r="240" spans="1:1" x14ac:dyDescent="0.15">
      <c r="A240"/>
    </row>
    <row r="241" spans="1:1" x14ac:dyDescent="0.15">
      <c r="A241"/>
    </row>
    <row r="242" spans="1:1" x14ac:dyDescent="0.15">
      <c r="A242"/>
    </row>
    <row r="243" spans="1:1" x14ac:dyDescent="0.15">
      <c r="A243"/>
    </row>
    <row r="244" spans="1:1" x14ac:dyDescent="0.15">
      <c r="A244"/>
    </row>
    <row r="245" spans="1:1" x14ac:dyDescent="0.15">
      <c r="A245"/>
    </row>
    <row r="246" spans="1:1" x14ac:dyDescent="0.15">
      <c r="A246"/>
    </row>
    <row r="247" spans="1:1" x14ac:dyDescent="0.15">
      <c r="A247"/>
    </row>
    <row r="248" spans="1:1" x14ac:dyDescent="0.15">
      <c r="A248"/>
    </row>
    <row r="249" spans="1:1" x14ac:dyDescent="0.15">
      <c r="A249"/>
    </row>
    <row r="250" spans="1:1" x14ac:dyDescent="0.15">
      <c r="A250"/>
    </row>
    <row r="251" spans="1:1" x14ac:dyDescent="0.15">
      <c r="A251"/>
    </row>
    <row r="252" spans="1:1" x14ac:dyDescent="0.15">
      <c r="A252"/>
    </row>
    <row r="253" spans="1:1" x14ac:dyDescent="0.15">
      <c r="A253"/>
    </row>
  </sheetData>
  <sortState ref="A2:X14">
    <sortCondition descending="1" ref="Q2:Q14"/>
  </sortState>
  <phoneticPr fontId="4" type="noConversion"/>
  <dataValidations count="1">
    <dataValidation type="list" allowBlank="1" showInputMessage="1" showErrorMessage="1" sqref="A254:A1048576 A1:A14">
      <formula1>"噪声污染,水体污染,垃圾污染,油烟污染,焚烧污染,企业排污,扬尘污染,养殖污染,其他污染,其他问题"</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3"/>
  <sheetViews>
    <sheetView workbookViewId="0">
      <selection activeCell="M11" sqref="M11"/>
    </sheetView>
  </sheetViews>
  <sheetFormatPr defaultRowHeight="13.5" x14ac:dyDescent="0.15"/>
  <cols>
    <col min="1" max="1" width="13.125" style="21" customWidth="1"/>
    <col min="2" max="2" width="5.25" bestFit="1" customWidth="1"/>
    <col min="3" max="6" width="10.5" bestFit="1" customWidth="1"/>
    <col min="7" max="16" width="11.625" bestFit="1" customWidth="1"/>
    <col min="17" max="17" width="9.75" bestFit="1" customWidth="1"/>
  </cols>
  <sheetData>
    <row r="1" spans="1:23" x14ac:dyDescent="0.15">
      <c r="A1" s="40" t="s">
        <v>2</v>
      </c>
      <c r="B1" s="49" t="s">
        <v>260</v>
      </c>
      <c r="C1" s="29">
        <f t="shared" ref="C1:H1" ca="1" si="0">D1-1</f>
        <v>43056</v>
      </c>
      <c r="D1" s="29">
        <f t="shared" ca="1" si="0"/>
        <v>43057</v>
      </c>
      <c r="E1" s="29">
        <f t="shared" ca="1" si="0"/>
        <v>43058</v>
      </c>
      <c r="F1" s="29">
        <f t="shared" ca="1" si="0"/>
        <v>43059</v>
      </c>
      <c r="G1" s="29">
        <f t="shared" ca="1" si="0"/>
        <v>43060</v>
      </c>
      <c r="H1" s="29">
        <f t="shared" ca="1" si="0"/>
        <v>43061</v>
      </c>
      <c r="I1" s="29">
        <f ca="1">J1-1</f>
        <v>43062</v>
      </c>
      <c r="J1" s="65">
        <f ca="1">区域分布情况!C1</f>
        <v>43063</v>
      </c>
      <c r="K1" s="29">
        <f ca="1">区域分布情况!D1</f>
        <v>43064</v>
      </c>
      <c r="L1" s="29">
        <f ca="1">区域分布情况!E1</f>
        <v>43065</v>
      </c>
      <c r="M1" s="29">
        <f ca="1">区域分布情况!F1</f>
        <v>43066</v>
      </c>
      <c r="N1" s="29">
        <f ca="1">区域分布情况!G1</f>
        <v>43067</v>
      </c>
      <c r="O1" s="29">
        <f ca="1">区域分布情况!H1</f>
        <v>43068</v>
      </c>
      <c r="P1" s="29">
        <f ca="1">区域分布情况!I1</f>
        <v>43069</v>
      </c>
      <c r="Q1" s="56" t="s">
        <v>1209</v>
      </c>
      <c r="R1" s="49" t="s">
        <v>1214</v>
      </c>
      <c r="S1" s="49" t="s">
        <v>1211</v>
      </c>
      <c r="T1" s="49" t="s">
        <v>1212</v>
      </c>
      <c r="U1" s="19" t="s">
        <v>797</v>
      </c>
      <c r="V1" s="19" t="s">
        <v>616</v>
      </c>
      <c r="W1" s="49" t="s">
        <v>1213</v>
      </c>
    </row>
    <row r="2" spans="1:23" x14ac:dyDescent="0.15">
      <c r="A2" s="31" t="s">
        <v>6</v>
      </c>
      <c r="B2">
        <f>COUNTIF(总表!D297:D352,A2)</f>
        <v>40</v>
      </c>
      <c r="C2">
        <f ca="1">COUNTIFS(总表!$D:$D,$A2,总表!$I:$I,C$1,总表!$E:$E,"&gt;2017-09-29")</f>
        <v>2</v>
      </c>
      <c r="D2">
        <f ca="1">COUNTIFS(总表!$D:$D,$A2,总表!$I:$I,D$1,总表!$E:$E,"&gt;2017-09-29")</f>
        <v>3</v>
      </c>
      <c r="E2">
        <f ca="1">COUNTIFS(总表!$D:$D,$A2,总表!$I:$I,E$1,总表!$E:$E,"&gt;2017-09-29")</f>
        <v>5</v>
      </c>
      <c r="F2">
        <f ca="1">COUNTIFS(总表!$D:$D,$A2,总表!$I:$I,F$1,总表!$E:$E,"&gt;2017-09-29")</f>
        <v>4</v>
      </c>
      <c r="G2">
        <f ca="1">COUNTIFS(总表!$D:$D,$A2,总表!$I:$I,G$1,总表!$E:$E,"&gt;2017-09-29")</f>
        <v>3</v>
      </c>
      <c r="H2">
        <f ca="1">COUNTIFS(总表!$D:$D,$A2,总表!$I:$I,H$1,总表!$E:$E,"&gt;2017-09-29")</f>
        <v>4</v>
      </c>
      <c r="I2">
        <f ca="1">COUNTIFS(总表!$D:$D,$A2,总表!$I:$I,I$1,总表!$E:$E,"&gt;2017-09-29")</f>
        <v>1</v>
      </c>
      <c r="J2">
        <f ca="1">COUNTIFS(总表!$D:$D,$A2,总表!$I:$I,J$1,总表!$E:$E,"&gt;2017-09-29")</f>
        <v>6</v>
      </c>
      <c r="K2">
        <f ca="1">COUNTIFS(总表!$D:$D,$A2,总表!$I:$I,K$1,总表!$E:$E,"&gt;2017-09-29")</f>
        <v>1</v>
      </c>
      <c r="L2">
        <f ca="1">COUNTIFS(总表!$D:$D,$A2,总表!$I:$I,L$1,总表!$E:$E,"&gt;2017-09-29")</f>
        <v>4</v>
      </c>
      <c r="M2">
        <f ca="1">COUNTIFS(总表!$D:$D,$A2,总表!$I:$I,M$1,总表!$E:$E,"&gt;2017-09-29")</f>
        <v>0</v>
      </c>
      <c r="N2">
        <f ca="1">COUNTIFS(总表!$D:$D,$A2,总表!$I:$I,N$1,总表!$E:$E,"&gt;2017-09-29")</f>
        <v>0</v>
      </c>
      <c r="O2">
        <f ca="1">COUNTIFS(总表!$D:$D,$A2,总表!$I:$I,O$1,总表!$E:$E,"&gt;2017-09-29")</f>
        <v>0</v>
      </c>
      <c r="P2">
        <f ca="1">COUNTIFS(总表!$D:$D,$A2,总表!$I:$I,P$1,总表!$E:$E,"&gt;2017-09-29")</f>
        <v>0</v>
      </c>
      <c r="Q2" s="56">
        <f ca="1">SUM(C2:P2)</f>
        <v>33</v>
      </c>
      <c r="R2">
        <f ca="1">COUNTIFS(总表!$D:$D,$A2,总表!$F:$F,R$1,总表!$E:$E,"&gt;"&amp;$C$1)</f>
        <v>16</v>
      </c>
      <c r="S2">
        <f ca="1">COUNTIFS(总表!$D:$D,$A2,总表!$F:$F,S$1,总表!$E:$E,"&gt;"&amp;$C$1)</f>
        <v>2</v>
      </c>
      <c r="T2">
        <f ca="1">COUNTIFS(总表!$D:$D,$A2,总表!$F:$F,T$1,总表!$E:$E,"&gt;"&amp;$C$1)</f>
        <v>2</v>
      </c>
      <c r="U2">
        <f ca="1">COUNTIFS(总表!$D:$D,$A2,总表!$F:$F,U$1,总表!$E:$E,"&gt;"&amp;$C$1)</f>
        <v>0</v>
      </c>
      <c r="V2">
        <f ca="1">COUNTIFS(总表!$D:$D,$A2,总表!$F:$F,V$1,总表!$E:$E,"&gt;"&amp;$C$1)</f>
        <v>4</v>
      </c>
      <c r="W2">
        <f t="shared" ref="W2:W13" ca="1" si="1">SUM(R2:V2)</f>
        <v>24</v>
      </c>
    </row>
    <row r="3" spans="1:23" x14ac:dyDescent="0.15">
      <c r="A3" s="16" t="s">
        <v>10</v>
      </c>
      <c r="B3">
        <f>COUNTIF(总表!D297:D352,A3)</f>
        <v>15</v>
      </c>
      <c r="C3">
        <f ca="1">COUNTIFS(总表!$D:$D,$A3,总表!$I:$I,C$1,总表!$E:$E,"&gt;2017-09-29")</f>
        <v>1</v>
      </c>
      <c r="D3">
        <f ca="1">COUNTIFS(总表!$D:$D,$A3,总表!$I:$I,D$1,总表!$E:$E,"&gt;2017-09-29")</f>
        <v>0</v>
      </c>
      <c r="E3">
        <f ca="1">COUNTIFS(总表!$D:$D,$A3,总表!$I:$I,E$1,总表!$E:$E,"&gt;2017-09-29")</f>
        <v>3</v>
      </c>
      <c r="F3">
        <f ca="1">COUNTIFS(总表!$D:$D,$A3,总表!$I:$I,F$1,总表!$E:$E,"&gt;2017-09-29")</f>
        <v>4</v>
      </c>
      <c r="G3">
        <f ca="1">COUNTIFS(总表!$D:$D,$A3,总表!$I:$I,G$1,总表!$E:$E,"&gt;2017-09-29")</f>
        <v>2</v>
      </c>
      <c r="H3">
        <f ca="1">COUNTIFS(总表!$D:$D,$A3,总表!$I:$I,H$1,总表!$E:$E,"&gt;2017-09-29")</f>
        <v>4</v>
      </c>
      <c r="I3">
        <f ca="1">COUNTIFS(总表!$D:$D,$A3,总表!$I:$I,I$1,总表!$E:$E,"&gt;2017-09-29")</f>
        <v>3</v>
      </c>
      <c r="J3">
        <f ca="1">COUNTIFS(总表!$D:$D,$A3,总表!$I:$I,J$1,总表!$E:$E,"&gt;2017-09-29")</f>
        <v>3</v>
      </c>
      <c r="K3">
        <f ca="1">COUNTIFS(总表!$D:$D,$A3,总表!$I:$I,K$1,总表!$E:$E,"&gt;2017-09-29")</f>
        <v>1</v>
      </c>
      <c r="L3">
        <f ca="1">COUNTIFS(总表!$D:$D,$A3,总表!$I:$I,L$1,总表!$E:$E,"&gt;2017-09-29")</f>
        <v>0</v>
      </c>
      <c r="M3">
        <f ca="1">COUNTIFS(总表!$D:$D,$A3,总表!$I:$I,M$1,总表!$E:$E,"&gt;2017-09-29")</f>
        <v>0</v>
      </c>
      <c r="N3">
        <f ca="1">COUNTIFS(总表!$D:$D,$A3,总表!$I:$I,N$1,总表!$E:$E,"&gt;2017-09-29")</f>
        <v>0</v>
      </c>
      <c r="O3">
        <f ca="1">COUNTIFS(总表!$D:$D,$A3,总表!$I:$I,O$1,总表!$E:$E,"&gt;2017-09-29")</f>
        <v>0</v>
      </c>
      <c r="P3">
        <f ca="1">COUNTIFS(总表!$D:$D,$A3,总表!$I:$I,P$1,总表!$E:$E,"&gt;2017-09-29")</f>
        <v>0</v>
      </c>
      <c r="Q3" s="56">
        <f t="shared" ref="Q3:Q13" ca="1" si="2">SUM(C3:P3)</f>
        <v>21</v>
      </c>
      <c r="R3">
        <f ca="1">COUNTIFS(总表!$D:$D,$A3,总表!$F:$F,R$1,总表!$E:$E,"&gt;"&amp;$C$1)</f>
        <v>10</v>
      </c>
      <c r="S3">
        <f ca="1">COUNTIFS(总表!$D:$D,$A3,总表!$F:$F,S$1,总表!$E:$E,"&gt;"&amp;$C$1)</f>
        <v>2</v>
      </c>
      <c r="T3">
        <f ca="1">COUNTIFS(总表!$D:$D,$A3,总表!$F:$F,T$1,总表!$E:$E,"&gt;"&amp;$C$1)</f>
        <v>4</v>
      </c>
      <c r="U3">
        <f ca="1">COUNTIFS(总表!$D:$D,$A3,总表!$F:$F,U$1,总表!$E:$E,"&gt;"&amp;$C$1)</f>
        <v>0</v>
      </c>
      <c r="V3">
        <f ca="1">COUNTIFS(总表!$D:$D,$A3,总表!$F:$F,V$1,总表!$E:$E,"&gt;"&amp;$C$1)</f>
        <v>1</v>
      </c>
      <c r="W3">
        <f t="shared" ca="1" si="1"/>
        <v>17</v>
      </c>
    </row>
    <row r="4" spans="1:23" x14ac:dyDescent="0.15">
      <c r="A4" s="32" t="s">
        <v>92</v>
      </c>
      <c r="B4">
        <f>COUNTIF(总表!D297:D352,A4)</f>
        <v>1</v>
      </c>
      <c r="C4">
        <f ca="1">COUNTIFS(总表!$D:$D,$A4,总表!$I:$I,C$1,总表!$E:$E,"&gt;2017-09-29")</f>
        <v>0</v>
      </c>
      <c r="D4">
        <f ca="1">COUNTIFS(总表!$D:$D,$A4,总表!$I:$I,D$1,总表!$E:$E,"&gt;2017-09-29")</f>
        <v>0</v>
      </c>
      <c r="E4">
        <f ca="1">COUNTIFS(总表!$D:$D,$A4,总表!$I:$I,E$1,总表!$E:$E,"&gt;2017-09-29")</f>
        <v>0</v>
      </c>
      <c r="F4">
        <f ca="1">COUNTIFS(总表!$D:$D,$A4,总表!$I:$I,F$1,总表!$E:$E,"&gt;2017-09-29")</f>
        <v>0</v>
      </c>
      <c r="G4">
        <f ca="1">COUNTIFS(总表!$D:$D,$A4,总表!$I:$I,G$1,总表!$E:$E,"&gt;2017-09-29")</f>
        <v>0</v>
      </c>
      <c r="H4">
        <f ca="1">COUNTIFS(总表!$D:$D,$A4,总表!$I:$I,H$1,总表!$E:$E,"&gt;2017-09-29")</f>
        <v>0</v>
      </c>
      <c r="I4">
        <f ca="1">COUNTIFS(总表!$D:$D,$A4,总表!$I:$I,I$1,总表!$E:$E,"&gt;2017-09-29")</f>
        <v>0</v>
      </c>
      <c r="J4">
        <f ca="1">COUNTIFS(总表!$D:$D,$A4,总表!$I:$I,J$1,总表!$E:$E,"&gt;2017-09-29")</f>
        <v>0</v>
      </c>
      <c r="K4">
        <f ca="1">COUNTIFS(总表!$D:$D,$A4,总表!$I:$I,K$1,总表!$E:$E,"&gt;2017-09-29")</f>
        <v>0</v>
      </c>
      <c r="L4">
        <f ca="1">COUNTIFS(总表!$D:$D,$A4,总表!$I:$I,L$1,总表!$E:$E,"&gt;2017-09-29")</f>
        <v>0</v>
      </c>
      <c r="M4">
        <f ca="1">COUNTIFS(总表!$D:$D,$A4,总表!$I:$I,M$1,总表!$E:$E,"&gt;2017-09-29")</f>
        <v>0</v>
      </c>
      <c r="N4">
        <f ca="1">COUNTIFS(总表!$D:$D,$A4,总表!$I:$I,N$1,总表!$E:$E,"&gt;2017-09-29")</f>
        <v>0</v>
      </c>
      <c r="O4">
        <f ca="1">COUNTIFS(总表!$D:$D,$A4,总表!$I:$I,O$1,总表!$E:$E,"&gt;2017-09-29")</f>
        <v>0</v>
      </c>
      <c r="P4">
        <f ca="1">COUNTIFS(总表!$D:$D,$A4,总表!$I:$I,P$1,总表!$E:$E,"&gt;2017-09-29")</f>
        <v>0</v>
      </c>
      <c r="Q4" s="56">
        <f t="shared" ca="1" si="2"/>
        <v>0</v>
      </c>
      <c r="R4">
        <f ca="1">COUNTIFS(总表!$D:$D,$A4,总表!$F:$F,R$1,总表!$E:$E,"&gt;"&amp;$C$1)</f>
        <v>0</v>
      </c>
      <c r="S4">
        <f ca="1">COUNTIFS(总表!$D:$D,$A4,总表!$F:$F,S$1,总表!$E:$E,"&gt;"&amp;$C$1)</f>
        <v>0</v>
      </c>
      <c r="T4">
        <f ca="1">COUNTIFS(总表!$D:$D,$A4,总表!$F:$F,T$1,总表!$E:$E,"&gt;"&amp;$C$1)</f>
        <v>0</v>
      </c>
      <c r="U4">
        <f ca="1">COUNTIFS(总表!$D:$D,$A4,总表!$F:$F,U$1,总表!$E:$E,"&gt;"&amp;$C$1)</f>
        <v>0</v>
      </c>
      <c r="V4">
        <f ca="1">COUNTIFS(总表!$D:$D,$A4,总表!$F:$F,V$1,总表!$E:$E,"&gt;"&amp;$C$1)</f>
        <v>0</v>
      </c>
      <c r="W4">
        <f t="shared" ca="1" si="1"/>
        <v>0</v>
      </c>
    </row>
    <row r="5" spans="1:23" x14ac:dyDescent="0.15">
      <c r="A5" s="7" t="s">
        <v>1023</v>
      </c>
      <c r="B5">
        <f>COUNTIF(总表!D297:D352,A5)</f>
        <v>0</v>
      </c>
      <c r="C5">
        <f ca="1">COUNTIFS(总表!$D:$D,$A5,总表!$I:$I,C$1,总表!$E:$E,"&gt;2017-09-29")</f>
        <v>0</v>
      </c>
      <c r="D5">
        <f ca="1">COUNTIFS(总表!$D:$D,$A5,总表!$I:$I,D$1,总表!$E:$E,"&gt;2017-09-29")</f>
        <v>0</v>
      </c>
      <c r="E5">
        <f ca="1">COUNTIFS(总表!$D:$D,$A5,总表!$I:$I,E$1,总表!$E:$E,"&gt;2017-09-29")</f>
        <v>0</v>
      </c>
      <c r="F5">
        <f ca="1">COUNTIFS(总表!$D:$D,$A5,总表!$I:$I,F$1,总表!$E:$E,"&gt;2017-09-29")</f>
        <v>0</v>
      </c>
      <c r="G5">
        <f ca="1">COUNTIFS(总表!$D:$D,$A5,总表!$I:$I,G$1,总表!$E:$E,"&gt;2017-09-29")</f>
        <v>0</v>
      </c>
      <c r="H5">
        <f ca="1">COUNTIFS(总表!$D:$D,$A5,总表!$I:$I,H$1,总表!$E:$E,"&gt;2017-09-29")</f>
        <v>0</v>
      </c>
      <c r="I5">
        <f ca="1">COUNTIFS(总表!$D:$D,$A5,总表!$I:$I,I$1,总表!$E:$E,"&gt;2017-09-29")</f>
        <v>0</v>
      </c>
      <c r="J5">
        <f ca="1">COUNTIFS(总表!$D:$D,$A5,总表!$I:$I,J$1,总表!$E:$E,"&gt;2017-09-29")</f>
        <v>0</v>
      </c>
      <c r="K5">
        <f ca="1">COUNTIFS(总表!$D:$D,$A5,总表!$I:$I,K$1,总表!$E:$E,"&gt;2017-09-29")</f>
        <v>0</v>
      </c>
      <c r="L5">
        <f ca="1">COUNTIFS(总表!$D:$D,$A5,总表!$I:$I,L$1,总表!$E:$E,"&gt;2017-09-29")</f>
        <v>0</v>
      </c>
      <c r="M5">
        <f ca="1">COUNTIFS(总表!$D:$D,$A5,总表!$I:$I,M$1,总表!$E:$E,"&gt;2017-09-29")</f>
        <v>0</v>
      </c>
      <c r="N5">
        <f ca="1">COUNTIFS(总表!$D:$D,$A5,总表!$I:$I,N$1,总表!$E:$E,"&gt;2017-09-29")</f>
        <v>0</v>
      </c>
      <c r="O5">
        <f ca="1">COUNTIFS(总表!$D:$D,$A5,总表!$I:$I,O$1,总表!$E:$E,"&gt;2017-09-29")</f>
        <v>0</v>
      </c>
      <c r="P5">
        <f ca="1">COUNTIFS(总表!$D:$D,$A5,总表!$I:$I,P$1,总表!$E:$E,"&gt;2017-09-29")</f>
        <v>0</v>
      </c>
      <c r="Q5" s="56">
        <f t="shared" ca="1" si="2"/>
        <v>0</v>
      </c>
      <c r="R5">
        <f ca="1">COUNTIFS(总表!$D:$D,$A5,总表!$F:$F,R$1,总表!$E:$E,"&gt;"&amp;$C$1)</f>
        <v>0</v>
      </c>
      <c r="S5">
        <f ca="1">COUNTIFS(总表!$D:$D,$A5,总表!$F:$F,S$1,总表!$E:$E,"&gt;"&amp;$C$1)</f>
        <v>0</v>
      </c>
      <c r="T5">
        <f ca="1">COUNTIFS(总表!$D:$D,$A5,总表!$F:$F,T$1,总表!$E:$E,"&gt;"&amp;$C$1)</f>
        <v>0</v>
      </c>
      <c r="U5">
        <f ca="1">COUNTIFS(总表!$D:$D,$A5,总表!$F:$F,U$1,总表!$E:$E,"&gt;"&amp;$C$1)</f>
        <v>0</v>
      </c>
      <c r="V5">
        <f ca="1">COUNTIFS(总表!$D:$D,$A5,总表!$F:$F,V$1,总表!$E:$E,"&gt;"&amp;$C$1)</f>
        <v>0</v>
      </c>
      <c r="W5">
        <f t="shared" ca="1" si="1"/>
        <v>0</v>
      </c>
    </row>
    <row r="6" spans="1:23" x14ac:dyDescent="0.15">
      <c r="A6" s="7" t="s">
        <v>789</v>
      </c>
      <c r="B6">
        <f>COUNTIF(总表!D297:D352,A6)</f>
        <v>0</v>
      </c>
      <c r="C6">
        <f ca="1">COUNTIFS(总表!$D:$D,$A6,总表!$I:$I,C$1,总表!$E:$E,"&gt;2017-09-29")</f>
        <v>0</v>
      </c>
      <c r="D6">
        <f ca="1">COUNTIFS(总表!$D:$D,$A6,总表!$I:$I,D$1,总表!$E:$E,"&gt;2017-09-29")</f>
        <v>0</v>
      </c>
      <c r="E6">
        <f ca="1">COUNTIFS(总表!$D:$D,$A6,总表!$I:$I,E$1,总表!$E:$E,"&gt;2017-09-29")</f>
        <v>0</v>
      </c>
      <c r="F6">
        <f ca="1">COUNTIFS(总表!$D:$D,$A6,总表!$I:$I,F$1,总表!$E:$E,"&gt;2017-09-29")</f>
        <v>0</v>
      </c>
      <c r="G6">
        <f ca="1">COUNTIFS(总表!$D:$D,$A6,总表!$I:$I,G$1,总表!$E:$E,"&gt;2017-09-29")</f>
        <v>0</v>
      </c>
      <c r="H6">
        <f ca="1">COUNTIFS(总表!$D:$D,$A6,总表!$I:$I,H$1,总表!$E:$E,"&gt;2017-09-29")</f>
        <v>0</v>
      </c>
      <c r="I6">
        <f ca="1">COUNTIFS(总表!$D:$D,$A6,总表!$I:$I,I$1,总表!$E:$E,"&gt;2017-09-29")</f>
        <v>0</v>
      </c>
      <c r="J6">
        <f ca="1">COUNTIFS(总表!$D:$D,$A6,总表!$I:$I,J$1,总表!$E:$E,"&gt;2017-09-29")</f>
        <v>0</v>
      </c>
      <c r="K6">
        <f ca="1">COUNTIFS(总表!$D:$D,$A6,总表!$I:$I,K$1,总表!$E:$E,"&gt;2017-09-29")</f>
        <v>0</v>
      </c>
      <c r="L6">
        <f ca="1">COUNTIFS(总表!$D:$D,$A6,总表!$I:$I,L$1,总表!$E:$E,"&gt;2017-09-29")</f>
        <v>0</v>
      </c>
      <c r="M6">
        <f ca="1">COUNTIFS(总表!$D:$D,$A6,总表!$I:$I,M$1,总表!$E:$E,"&gt;2017-09-29")</f>
        <v>0</v>
      </c>
      <c r="N6">
        <f ca="1">COUNTIFS(总表!$D:$D,$A6,总表!$I:$I,N$1,总表!$E:$E,"&gt;2017-09-29")</f>
        <v>0</v>
      </c>
      <c r="O6">
        <f ca="1">COUNTIFS(总表!$D:$D,$A6,总表!$I:$I,O$1,总表!$E:$E,"&gt;2017-09-29")</f>
        <v>0</v>
      </c>
      <c r="P6">
        <f ca="1">COUNTIFS(总表!$D:$D,$A6,总表!$I:$I,P$1,总表!$E:$E,"&gt;2017-09-29")</f>
        <v>0</v>
      </c>
      <c r="Q6" s="56">
        <f t="shared" ca="1" si="2"/>
        <v>0</v>
      </c>
      <c r="R6">
        <f ca="1">COUNTIFS(总表!$D:$D,$A6,总表!$F:$F,R$1,总表!$E:$E,"&gt;"&amp;$C$1)</f>
        <v>0</v>
      </c>
      <c r="S6">
        <f ca="1">COUNTIFS(总表!$D:$D,$A6,总表!$F:$F,S$1,总表!$E:$E,"&gt;"&amp;$C$1)</f>
        <v>0</v>
      </c>
      <c r="T6">
        <f ca="1">COUNTIFS(总表!$D:$D,$A6,总表!$F:$F,T$1,总表!$E:$E,"&gt;"&amp;$C$1)</f>
        <v>0</v>
      </c>
      <c r="U6">
        <f ca="1">COUNTIFS(总表!$D:$D,$A6,总表!$F:$F,U$1,总表!$E:$E,"&gt;"&amp;$C$1)</f>
        <v>0</v>
      </c>
      <c r="V6">
        <f ca="1">COUNTIFS(总表!$D:$D,$A6,总表!$F:$F,V$1,总表!$E:$E,"&gt;"&amp;$C$1)</f>
        <v>0</v>
      </c>
      <c r="W6">
        <f t="shared" ca="1" si="1"/>
        <v>0</v>
      </c>
    </row>
    <row r="7" spans="1:23" x14ac:dyDescent="0.15">
      <c r="A7" s="7" t="s">
        <v>1100</v>
      </c>
      <c r="B7">
        <f>COUNTIF(总表!D297:D352,A7)</f>
        <v>0</v>
      </c>
      <c r="C7">
        <f ca="1">COUNTIFS(总表!$D:$D,$A7,总表!$I:$I,C$1,总表!$E:$E,"&gt;2017-09-29")</f>
        <v>0</v>
      </c>
      <c r="D7">
        <f ca="1">COUNTIFS(总表!$D:$D,$A7,总表!$I:$I,D$1,总表!$E:$E,"&gt;2017-09-29")</f>
        <v>0</v>
      </c>
      <c r="E7">
        <f ca="1">COUNTIFS(总表!$D:$D,$A7,总表!$I:$I,E$1,总表!$E:$E,"&gt;2017-09-29")</f>
        <v>0</v>
      </c>
      <c r="F7">
        <f ca="1">COUNTIFS(总表!$D:$D,$A7,总表!$I:$I,F$1,总表!$E:$E,"&gt;2017-09-29")</f>
        <v>0</v>
      </c>
      <c r="G7">
        <f ca="1">COUNTIFS(总表!$D:$D,$A7,总表!$I:$I,G$1,总表!$E:$E,"&gt;2017-09-29")</f>
        <v>0</v>
      </c>
      <c r="H7">
        <f ca="1">COUNTIFS(总表!$D:$D,$A7,总表!$I:$I,H$1,总表!$E:$E,"&gt;2017-09-29")</f>
        <v>0</v>
      </c>
      <c r="I7">
        <f ca="1">COUNTIFS(总表!$D:$D,$A7,总表!$I:$I,I$1,总表!$E:$E,"&gt;2017-09-29")</f>
        <v>0</v>
      </c>
      <c r="J7">
        <f ca="1">COUNTIFS(总表!$D:$D,$A7,总表!$I:$I,J$1,总表!$E:$E,"&gt;2017-09-29")</f>
        <v>0</v>
      </c>
      <c r="K7">
        <f ca="1">COUNTIFS(总表!$D:$D,$A7,总表!$I:$I,K$1,总表!$E:$E,"&gt;2017-09-29")</f>
        <v>0</v>
      </c>
      <c r="L7">
        <f ca="1">COUNTIFS(总表!$D:$D,$A7,总表!$I:$I,L$1,总表!$E:$E,"&gt;2017-09-29")</f>
        <v>0</v>
      </c>
      <c r="M7">
        <f ca="1">COUNTIFS(总表!$D:$D,$A7,总表!$I:$I,M$1,总表!$E:$E,"&gt;2017-09-29")</f>
        <v>0</v>
      </c>
      <c r="N7">
        <f ca="1">COUNTIFS(总表!$D:$D,$A7,总表!$I:$I,N$1,总表!$E:$E,"&gt;2017-09-29")</f>
        <v>0</v>
      </c>
      <c r="O7">
        <f ca="1">COUNTIFS(总表!$D:$D,$A7,总表!$I:$I,O$1,总表!$E:$E,"&gt;2017-09-29")</f>
        <v>0</v>
      </c>
      <c r="P7">
        <f ca="1">COUNTIFS(总表!$D:$D,$A7,总表!$I:$I,P$1,总表!$E:$E,"&gt;2017-09-29")</f>
        <v>0</v>
      </c>
      <c r="Q7" s="56">
        <f t="shared" ca="1" si="2"/>
        <v>0</v>
      </c>
      <c r="R7">
        <f ca="1">COUNTIFS(总表!$D:$D,$A7,总表!$F:$F,R$1,总表!$E:$E,"&gt;"&amp;$C$1)</f>
        <v>0</v>
      </c>
      <c r="S7">
        <f ca="1">COUNTIFS(总表!$D:$D,$A7,总表!$F:$F,S$1,总表!$E:$E,"&gt;"&amp;$C$1)</f>
        <v>0</v>
      </c>
      <c r="T7">
        <f ca="1">COUNTIFS(总表!$D:$D,$A7,总表!$F:$F,T$1,总表!$E:$E,"&gt;"&amp;$C$1)</f>
        <v>0</v>
      </c>
      <c r="U7">
        <f ca="1">COUNTIFS(总表!$D:$D,$A7,总表!$F:$F,U$1,总表!$E:$E,"&gt;"&amp;$C$1)</f>
        <v>0</v>
      </c>
      <c r="V7">
        <f ca="1">COUNTIFS(总表!$D:$D,$A7,总表!$F:$F,V$1,总表!$E:$E,"&gt;"&amp;$C$1)</f>
        <v>0</v>
      </c>
      <c r="W7">
        <f t="shared" ca="1" si="1"/>
        <v>0</v>
      </c>
    </row>
    <row r="8" spans="1:23" x14ac:dyDescent="0.15">
      <c r="A8" s="7" t="s">
        <v>1109</v>
      </c>
      <c r="B8">
        <f>COUNTIF(总表!D297:D352,A8)</f>
        <v>0</v>
      </c>
      <c r="C8">
        <f ca="1">COUNTIFS(总表!$D:$D,$A8,总表!$I:$I,C$1,总表!$E:$E,"&gt;2017-09-29")</f>
        <v>0</v>
      </c>
      <c r="D8">
        <f ca="1">COUNTIFS(总表!$D:$D,$A8,总表!$I:$I,D$1,总表!$E:$E,"&gt;2017-09-29")</f>
        <v>0</v>
      </c>
      <c r="E8">
        <f ca="1">COUNTIFS(总表!$D:$D,$A8,总表!$I:$I,E$1,总表!$E:$E,"&gt;2017-09-29")</f>
        <v>0</v>
      </c>
      <c r="F8">
        <f ca="1">COUNTIFS(总表!$D:$D,$A8,总表!$I:$I,F$1,总表!$E:$E,"&gt;2017-09-29")</f>
        <v>0</v>
      </c>
      <c r="G8">
        <f ca="1">COUNTIFS(总表!$D:$D,$A8,总表!$I:$I,G$1,总表!$E:$E,"&gt;2017-09-29")</f>
        <v>0</v>
      </c>
      <c r="H8">
        <f ca="1">COUNTIFS(总表!$D:$D,$A8,总表!$I:$I,H$1,总表!$E:$E,"&gt;2017-09-29")</f>
        <v>0</v>
      </c>
      <c r="I8">
        <f ca="1">COUNTIFS(总表!$D:$D,$A8,总表!$I:$I,I$1,总表!$E:$E,"&gt;2017-09-29")</f>
        <v>0</v>
      </c>
      <c r="J8">
        <f ca="1">COUNTIFS(总表!$D:$D,$A8,总表!$I:$I,J$1,总表!$E:$E,"&gt;2017-09-29")</f>
        <v>0</v>
      </c>
      <c r="K8">
        <f ca="1">COUNTIFS(总表!$D:$D,$A8,总表!$I:$I,K$1,总表!$E:$E,"&gt;2017-09-29")</f>
        <v>0</v>
      </c>
      <c r="L8">
        <f ca="1">COUNTIFS(总表!$D:$D,$A8,总表!$I:$I,L$1,总表!$E:$E,"&gt;2017-09-29")</f>
        <v>0</v>
      </c>
      <c r="M8">
        <f ca="1">COUNTIFS(总表!$D:$D,$A8,总表!$I:$I,M$1,总表!$E:$E,"&gt;2017-09-29")</f>
        <v>0</v>
      </c>
      <c r="N8">
        <f ca="1">COUNTIFS(总表!$D:$D,$A8,总表!$I:$I,N$1,总表!$E:$E,"&gt;2017-09-29")</f>
        <v>0</v>
      </c>
      <c r="O8">
        <f ca="1">COUNTIFS(总表!$D:$D,$A8,总表!$I:$I,O$1,总表!$E:$E,"&gt;2017-09-29")</f>
        <v>0</v>
      </c>
      <c r="P8">
        <f ca="1">COUNTIFS(总表!$D:$D,$A8,总表!$I:$I,P$1,总表!$E:$E,"&gt;2017-09-29")</f>
        <v>0</v>
      </c>
      <c r="Q8" s="56">
        <f t="shared" ca="1" si="2"/>
        <v>0</v>
      </c>
      <c r="R8">
        <f ca="1">COUNTIFS(总表!$D:$D,$A8,总表!$F:$F,R$1,总表!$E:$E,"&gt;"&amp;$C$1)</f>
        <v>0</v>
      </c>
      <c r="S8">
        <f ca="1">COUNTIFS(总表!$D:$D,$A8,总表!$F:$F,S$1,总表!$E:$E,"&gt;"&amp;$C$1)</f>
        <v>0</v>
      </c>
      <c r="T8">
        <f ca="1">COUNTIFS(总表!$D:$D,$A8,总表!$F:$F,T$1,总表!$E:$E,"&gt;"&amp;$C$1)</f>
        <v>0</v>
      </c>
      <c r="U8">
        <f ca="1">COUNTIFS(总表!$D:$D,$A8,总表!$F:$F,U$1,总表!$E:$E,"&gt;"&amp;$C$1)</f>
        <v>0</v>
      </c>
      <c r="V8">
        <f ca="1">COUNTIFS(总表!$D:$D,$A8,总表!$F:$F,V$1,总表!$E:$E,"&gt;"&amp;$C$1)</f>
        <v>0</v>
      </c>
      <c r="W8">
        <f t="shared" ca="1" si="1"/>
        <v>0</v>
      </c>
    </row>
    <row r="9" spans="1:23" x14ac:dyDescent="0.15">
      <c r="A9" s="16" t="s">
        <v>125</v>
      </c>
      <c r="B9">
        <f>COUNTIF(总表!D297:D352,A9)</f>
        <v>0</v>
      </c>
      <c r="C9">
        <f ca="1">COUNTIFS(总表!$D:$D,$A9,总表!$I:$I,C$1,总表!$E:$E,"&gt;2017-09-29")</f>
        <v>0</v>
      </c>
      <c r="D9">
        <f ca="1">COUNTIFS(总表!$D:$D,$A9,总表!$I:$I,D$1,总表!$E:$E,"&gt;2017-09-29")</f>
        <v>0</v>
      </c>
      <c r="E9">
        <f ca="1">COUNTIFS(总表!$D:$D,$A9,总表!$I:$I,E$1,总表!$E:$E,"&gt;2017-09-29")</f>
        <v>0</v>
      </c>
      <c r="F9">
        <f ca="1">COUNTIFS(总表!$D:$D,$A9,总表!$I:$I,F$1,总表!$E:$E,"&gt;2017-09-29")</f>
        <v>0</v>
      </c>
      <c r="G9">
        <f ca="1">COUNTIFS(总表!$D:$D,$A9,总表!$I:$I,G$1,总表!$E:$E,"&gt;2017-09-29")</f>
        <v>0</v>
      </c>
      <c r="H9">
        <f ca="1">COUNTIFS(总表!$D:$D,$A9,总表!$I:$I,H$1,总表!$E:$E,"&gt;2017-09-29")</f>
        <v>0</v>
      </c>
      <c r="I9">
        <f ca="1">COUNTIFS(总表!$D:$D,$A9,总表!$I:$I,I$1,总表!$E:$E,"&gt;2017-09-29")</f>
        <v>0</v>
      </c>
      <c r="J9">
        <f ca="1">COUNTIFS(总表!$D:$D,$A9,总表!$I:$I,J$1,总表!$E:$E,"&gt;2017-09-29")</f>
        <v>0</v>
      </c>
      <c r="K9">
        <f ca="1">COUNTIFS(总表!$D:$D,$A9,总表!$I:$I,K$1,总表!$E:$E,"&gt;2017-09-29")</f>
        <v>0</v>
      </c>
      <c r="L9">
        <f ca="1">COUNTIFS(总表!$D:$D,$A9,总表!$I:$I,L$1,总表!$E:$E,"&gt;2017-09-29")</f>
        <v>0</v>
      </c>
      <c r="M9">
        <f ca="1">COUNTIFS(总表!$D:$D,$A9,总表!$I:$I,M$1,总表!$E:$E,"&gt;2017-09-29")</f>
        <v>0</v>
      </c>
      <c r="N9">
        <f ca="1">COUNTIFS(总表!$D:$D,$A9,总表!$I:$I,N$1,总表!$E:$E,"&gt;2017-09-29")</f>
        <v>0</v>
      </c>
      <c r="O9">
        <f ca="1">COUNTIFS(总表!$D:$D,$A9,总表!$I:$I,O$1,总表!$E:$E,"&gt;2017-09-29")</f>
        <v>0</v>
      </c>
      <c r="P9">
        <f ca="1">COUNTIFS(总表!$D:$D,$A9,总表!$I:$I,P$1,总表!$E:$E,"&gt;2017-09-29")</f>
        <v>0</v>
      </c>
      <c r="Q9" s="56">
        <f t="shared" ca="1" si="2"/>
        <v>0</v>
      </c>
      <c r="R9">
        <f ca="1">COUNTIFS(总表!$D:$D,$A9,总表!$F:$F,R$1,总表!$E:$E,"&gt;"&amp;$C$1)</f>
        <v>0</v>
      </c>
      <c r="S9">
        <f ca="1">COUNTIFS(总表!$D:$D,$A9,总表!$F:$F,S$1,总表!$E:$E,"&gt;"&amp;$C$1)</f>
        <v>0</v>
      </c>
      <c r="T9">
        <f ca="1">COUNTIFS(总表!$D:$D,$A9,总表!$F:$F,T$1,总表!$E:$E,"&gt;"&amp;$C$1)</f>
        <v>0</v>
      </c>
      <c r="U9">
        <f ca="1">COUNTIFS(总表!$D:$D,$A9,总表!$F:$F,U$1,总表!$E:$E,"&gt;"&amp;$C$1)</f>
        <v>0</v>
      </c>
      <c r="V9">
        <f ca="1">COUNTIFS(总表!$D:$D,$A9,总表!$F:$F,V$1,总表!$E:$E,"&gt;"&amp;$C$1)</f>
        <v>0</v>
      </c>
      <c r="W9">
        <f t="shared" ca="1" si="1"/>
        <v>0</v>
      </c>
    </row>
    <row r="10" spans="1:23" x14ac:dyDescent="0.15">
      <c r="A10" s="16" t="s">
        <v>12</v>
      </c>
      <c r="B10">
        <f>COUNTIF(总表!D297:D352,A10)</f>
        <v>0</v>
      </c>
      <c r="C10">
        <f ca="1">COUNTIFS(总表!$D:$D,$A10,总表!$I:$I,C$1,总表!$E:$E,"&gt;2017-09-29")</f>
        <v>0</v>
      </c>
      <c r="D10">
        <f ca="1">COUNTIFS(总表!$D:$D,$A10,总表!$I:$I,D$1,总表!$E:$E,"&gt;2017-09-29")</f>
        <v>0</v>
      </c>
      <c r="E10">
        <f ca="1">COUNTIFS(总表!$D:$D,$A10,总表!$I:$I,E$1,总表!$E:$E,"&gt;2017-09-29")</f>
        <v>0</v>
      </c>
      <c r="F10">
        <f ca="1">COUNTIFS(总表!$D:$D,$A10,总表!$I:$I,F$1,总表!$E:$E,"&gt;2017-09-29")</f>
        <v>0</v>
      </c>
      <c r="G10">
        <f ca="1">COUNTIFS(总表!$D:$D,$A10,总表!$I:$I,G$1,总表!$E:$E,"&gt;2017-09-29")</f>
        <v>0</v>
      </c>
      <c r="H10">
        <f ca="1">COUNTIFS(总表!$D:$D,$A10,总表!$I:$I,H$1,总表!$E:$E,"&gt;2017-09-29")</f>
        <v>0</v>
      </c>
      <c r="I10">
        <f ca="1">COUNTIFS(总表!$D:$D,$A10,总表!$I:$I,I$1,总表!$E:$E,"&gt;2017-09-29")</f>
        <v>0</v>
      </c>
      <c r="J10">
        <f ca="1">COUNTIFS(总表!$D:$D,$A10,总表!$I:$I,J$1,总表!$E:$E,"&gt;2017-09-29")</f>
        <v>0</v>
      </c>
      <c r="K10">
        <f ca="1">COUNTIFS(总表!$D:$D,$A10,总表!$I:$I,K$1,总表!$E:$E,"&gt;2017-09-29")</f>
        <v>0</v>
      </c>
      <c r="L10">
        <f ca="1">COUNTIFS(总表!$D:$D,$A10,总表!$I:$I,L$1,总表!$E:$E,"&gt;2017-09-29")</f>
        <v>0</v>
      </c>
      <c r="M10">
        <f ca="1">COUNTIFS(总表!$D:$D,$A10,总表!$I:$I,M$1,总表!$E:$E,"&gt;2017-09-29")</f>
        <v>0</v>
      </c>
      <c r="N10">
        <f ca="1">COUNTIFS(总表!$D:$D,$A10,总表!$I:$I,N$1,总表!$E:$E,"&gt;2017-09-29")</f>
        <v>0</v>
      </c>
      <c r="O10">
        <f ca="1">COUNTIFS(总表!$D:$D,$A10,总表!$I:$I,O$1,总表!$E:$E,"&gt;2017-09-29")</f>
        <v>0</v>
      </c>
      <c r="P10">
        <f ca="1">COUNTIFS(总表!$D:$D,$A10,总表!$I:$I,P$1,总表!$E:$E,"&gt;2017-09-29")</f>
        <v>0</v>
      </c>
      <c r="Q10" s="56">
        <f t="shared" ca="1" si="2"/>
        <v>0</v>
      </c>
      <c r="R10">
        <f ca="1">COUNTIFS(总表!$D:$D,$A10,总表!$F:$F,R$1,总表!$E:$E,"&gt;"&amp;$C$1)</f>
        <v>0</v>
      </c>
      <c r="S10">
        <f ca="1">COUNTIFS(总表!$D:$D,$A10,总表!$F:$F,S$1,总表!$E:$E,"&gt;"&amp;$C$1)</f>
        <v>0</v>
      </c>
      <c r="T10">
        <f ca="1">COUNTIFS(总表!$D:$D,$A10,总表!$F:$F,T$1,总表!$E:$E,"&gt;"&amp;$C$1)</f>
        <v>0</v>
      </c>
      <c r="U10">
        <f ca="1">COUNTIFS(总表!$D:$D,$A10,总表!$F:$F,U$1,总表!$E:$E,"&gt;"&amp;$C$1)</f>
        <v>0</v>
      </c>
      <c r="V10">
        <f ca="1">COUNTIFS(总表!$D:$D,$A10,总表!$F:$F,V$1,总表!$E:$E,"&gt;"&amp;$C$1)</f>
        <v>0</v>
      </c>
      <c r="W10">
        <f t="shared" ca="1" si="1"/>
        <v>0</v>
      </c>
    </row>
    <row r="11" spans="1:23" x14ac:dyDescent="0.15">
      <c r="A11" s="16" t="s">
        <v>8</v>
      </c>
      <c r="B11">
        <f>COUNTIF(总表!D297:D352,A11)</f>
        <v>0</v>
      </c>
      <c r="C11">
        <f ca="1">COUNTIFS(总表!$D:$D,$A11,总表!$I:$I,C$1,总表!$E:$E,"&gt;2017-09-29")</f>
        <v>0</v>
      </c>
      <c r="D11">
        <f ca="1">COUNTIFS(总表!$D:$D,$A11,总表!$I:$I,D$1,总表!$E:$E,"&gt;2017-09-29")</f>
        <v>0</v>
      </c>
      <c r="E11">
        <f ca="1">COUNTIFS(总表!$D:$D,$A11,总表!$I:$I,E$1,总表!$E:$E,"&gt;2017-09-29")</f>
        <v>0</v>
      </c>
      <c r="F11">
        <f ca="1">COUNTIFS(总表!$D:$D,$A11,总表!$I:$I,F$1,总表!$E:$E,"&gt;2017-09-29")</f>
        <v>0</v>
      </c>
      <c r="G11">
        <f ca="1">COUNTIFS(总表!$D:$D,$A11,总表!$I:$I,G$1,总表!$E:$E,"&gt;2017-09-29")</f>
        <v>0</v>
      </c>
      <c r="H11">
        <f ca="1">COUNTIFS(总表!$D:$D,$A11,总表!$I:$I,H$1,总表!$E:$E,"&gt;2017-09-29")</f>
        <v>0</v>
      </c>
      <c r="I11">
        <f ca="1">COUNTIFS(总表!$D:$D,$A11,总表!$I:$I,I$1,总表!$E:$E,"&gt;2017-09-29")</f>
        <v>0</v>
      </c>
      <c r="J11">
        <f ca="1">COUNTIFS(总表!$D:$D,$A11,总表!$I:$I,J$1,总表!$E:$E,"&gt;2017-09-29")</f>
        <v>0</v>
      </c>
      <c r="K11">
        <f ca="1">COUNTIFS(总表!$D:$D,$A11,总表!$I:$I,K$1,总表!$E:$E,"&gt;2017-09-29")</f>
        <v>0</v>
      </c>
      <c r="L11">
        <f ca="1">COUNTIFS(总表!$D:$D,$A11,总表!$I:$I,L$1,总表!$E:$E,"&gt;2017-09-29")</f>
        <v>0</v>
      </c>
      <c r="M11">
        <f ca="1">COUNTIFS(总表!$D:$D,$A11,总表!$I:$I,M$1,总表!$E:$E,"&gt;2017-09-29")</f>
        <v>0</v>
      </c>
      <c r="N11">
        <f ca="1">COUNTIFS(总表!$D:$D,$A11,总表!$I:$I,N$1,总表!$E:$E,"&gt;2017-09-29")</f>
        <v>0</v>
      </c>
      <c r="O11">
        <f ca="1">COUNTIFS(总表!$D:$D,$A11,总表!$I:$I,O$1,总表!$E:$E,"&gt;2017-09-29")</f>
        <v>0</v>
      </c>
      <c r="P11">
        <f ca="1">COUNTIFS(总表!$D:$D,$A11,总表!$I:$I,P$1,总表!$E:$E,"&gt;2017-09-29")</f>
        <v>0</v>
      </c>
      <c r="Q11" s="56">
        <f t="shared" ca="1" si="2"/>
        <v>0</v>
      </c>
      <c r="R11">
        <f ca="1">COUNTIFS(总表!$D:$D,$A11,总表!$F:$F,R$1,总表!$E:$E,"&gt;"&amp;$C$1)</f>
        <v>0</v>
      </c>
      <c r="S11">
        <f ca="1">COUNTIFS(总表!$D:$D,$A11,总表!$F:$F,S$1,总表!$E:$E,"&gt;"&amp;$C$1)</f>
        <v>0</v>
      </c>
      <c r="T11">
        <f ca="1">COUNTIFS(总表!$D:$D,$A11,总表!$F:$F,T$1,总表!$E:$E,"&gt;"&amp;$C$1)</f>
        <v>0</v>
      </c>
      <c r="U11">
        <f ca="1">COUNTIFS(总表!$D:$D,$A11,总表!$F:$F,U$1,总表!$E:$E,"&gt;"&amp;$C$1)</f>
        <v>0</v>
      </c>
      <c r="V11">
        <f ca="1">COUNTIFS(总表!$D:$D,$A11,总表!$F:$F,V$1,总表!$E:$E,"&gt;"&amp;$C$1)</f>
        <v>0</v>
      </c>
      <c r="W11">
        <f t="shared" ca="1" si="1"/>
        <v>0</v>
      </c>
    </row>
    <row r="12" spans="1:23" x14ac:dyDescent="0.15">
      <c r="A12" s="31" t="s">
        <v>27</v>
      </c>
      <c r="B12">
        <f>COUNTIF(总表!D297:D352,A12)</f>
        <v>0</v>
      </c>
      <c r="C12">
        <f ca="1">COUNTIFS(总表!$D:$D,$A12,总表!$I:$I,C$1,总表!$E:$E,"&gt;2017-09-29")</f>
        <v>0</v>
      </c>
      <c r="D12">
        <f ca="1">COUNTIFS(总表!$D:$D,$A12,总表!$I:$I,D$1,总表!$E:$E,"&gt;2017-09-29")</f>
        <v>0</v>
      </c>
      <c r="E12">
        <f ca="1">COUNTIFS(总表!$D:$D,$A12,总表!$I:$I,E$1,总表!$E:$E,"&gt;2017-09-29")</f>
        <v>0</v>
      </c>
      <c r="F12">
        <f ca="1">COUNTIFS(总表!$D:$D,$A12,总表!$I:$I,F$1,总表!$E:$E,"&gt;2017-09-29")</f>
        <v>0</v>
      </c>
      <c r="G12">
        <f ca="1">COUNTIFS(总表!$D:$D,$A12,总表!$I:$I,G$1,总表!$E:$E,"&gt;2017-09-29")</f>
        <v>0</v>
      </c>
      <c r="H12">
        <f ca="1">COUNTIFS(总表!$D:$D,$A12,总表!$I:$I,H$1,总表!$E:$E,"&gt;2017-09-29")</f>
        <v>0</v>
      </c>
      <c r="I12">
        <f ca="1">COUNTIFS(总表!$D:$D,$A12,总表!$I:$I,I$1,总表!$E:$E,"&gt;2017-09-29")</f>
        <v>0</v>
      </c>
      <c r="J12">
        <f ca="1">COUNTIFS(总表!$D:$D,$A12,总表!$I:$I,J$1,总表!$E:$E,"&gt;2017-09-29")</f>
        <v>0</v>
      </c>
      <c r="K12">
        <f ca="1">COUNTIFS(总表!$D:$D,$A12,总表!$I:$I,K$1,总表!$E:$E,"&gt;2017-09-29")</f>
        <v>0</v>
      </c>
      <c r="L12">
        <f ca="1">COUNTIFS(总表!$D:$D,$A12,总表!$I:$I,L$1,总表!$E:$E,"&gt;2017-09-29")</f>
        <v>0</v>
      </c>
      <c r="M12">
        <f ca="1">COUNTIFS(总表!$D:$D,$A12,总表!$I:$I,M$1,总表!$E:$E,"&gt;2017-09-29")</f>
        <v>0</v>
      </c>
      <c r="N12">
        <f ca="1">COUNTIFS(总表!$D:$D,$A12,总表!$I:$I,N$1,总表!$E:$E,"&gt;2017-09-29")</f>
        <v>0</v>
      </c>
      <c r="O12">
        <f ca="1">COUNTIFS(总表!$D:$D,$A12,总表!$I:$I,O$1,总表!$E:$E,"&gt;2017-09-29")</f>
        <v>0</v>
      </c>
      <c r="P12">
        <f ca="1">COUNTIFS(总表!$D:$D,$A12,总表!$I:$I,P$1,总表!$E:$E,"&gt;2017-09-29")</f>
        <v>0</v>
      </c>
      <c r="Q12" s="56">
        <f t="shared" ca="1" si="2"/>
        <v>0</v>
      </c>
      <c r="R12">
        <f ca="1">COUNTIFS(总表!$D:$D,$A12,总表!$F:$F,R$1,总表!$E:$E,"&gt;"&amp;$C$1)</f>
        <v>0</v>
      </c>
      <c r="S12">
        <f ca="1">COUNTIFS(总表!$D:$D,$A12,总表!$F:$F,S$1,总表!$E:$E,"&gt;"&amp;$C$1)</f>
        <v>0</v>
      </c>
      <c r="T12">
        <f ca="1">COUNTIFS(总表!$D:$D,$A12,总表!$F:$F,T$1,总表!$E:$E,"&gt;"&amp;$C$1)</f>
        <v>0</v>
      </c>
      <c r="U12">
        <f ca="1">COUNTIFS(总表!$D:$D,$A12,总表!$F:$F,U$1,总表!$E:$E,"&gt;"&amp;$C$1)</f>
        <v>0</v>
      </c>
      <c r="V12">
        <f ca="1">COUNTIFS(总表!$D:$D,$A12,总表!$F:$F,V$1,总表!$E:$E,"&gt;"&amp;$C$1)</f>
        <v>0</v>
      </c>
      <c r="W12">
        <f t="shared" ca="1" si="1"/>
        <v>0</v>
      </c>
    </row>
    <row r="13" spans="1:23" x14ac:dyDescent="0.15">
      <c r="A13" s="7" t="s">
        <v>468</v>
      </c>
      <c r="B13">
        <f>COUNTIF(总表!D297:D352,A13)</f>
        <v>0</v>
      </c>
      <c r="C13">
        <f ca="1">COUNTIFS(总表!$D:$D,$A13,总表!$I:$I,C$1,总表!$E:$E,"&gt;2017-09-29")</f>
        <v>0</v>
      </c>
      <c r="D13">
        <f ca="1">COUNTIFS(总表!$D:$D,$A13,总表!$I:$I,D$1,总表!$E:$E,"&gt;2017-09-29")</f>
        <v>0</v>
      </c>
      <c r="E13">
        <f ca="1">COUNTIFS(总表!$D:$D,$A13,总表!$I:$I,E$1,总表!$E:$E,"&gt;2017-09-29")</f>
        <v>0</v>
      </c>
      <c r="F13">
        <f ca="1">COUNTIFS(总表!$D:$D,$A13,总表!$I:$I,F$1,总表!$E:$E,"&gt;2017-09-29")</f>
        <v>0</v>
      </c>
      <c r="G13">
        <f ca="1">COUNTIFS(总表!$D:$D,$A13,总表!$I:$I,G$1,总表!$E:$E,"&gt;2017-09-29")</f>
        <v>0</v>
      </c>
      <c r="H13">
        <f ca="1">COUNTIFS(总表!$D:$D,$A13,总表!$I:$I,H$1,总表!$E:$E,"&gt;2017-09-29")</f>
        <v>0</v>
      </c>
      <c r="I13">
        <f ca="1">COUNTIFS(总表!$D:$D,$A13,总表!$I:$I,I$1,总表!$E:$E,"&gt;2017-09-29")</f>
        <v>0</v>
      </c>
      <c r="J13">
        <f ca="1">COUNTIFS(总表!$D:$D,$A13,总表!$I:$I,J$1,总表!$E:$E,"&gt;2017-09-29")</f>
        <v>0</v>
      </c>
      <c r="K13">
        <f ca="1">COUNTIFS(总表!$D:$D,$A13,总表!$I:$I,K$1,总表!$E:$E,"&gt;2017-09-29")</f>
        <v>0</v>
      </c>
      <c r="L13">
        <f ca="1">COUNTIFS(总表!$D:$D,$A13,总表!$I:$I,L$1,总表!$E:$E,"&gt;2017-09-29")</f>
        <v>0</v>
      </c>
      <c r="M13">
        <f ca="1">COUNTIFS(总表!$D:$D,$A13,总表!$I:$I,M$1,总表!$E:$E,"&gt;2017-09-29")</f>
        <v>0</v>
      </c>
      <c r="N13">
        <f ca="1">COUNTIFS(总表!$D:$D,$A13,总表!$I:$I,N$1,总表!$E:$E,"&gt;2017-09-29")</f>
        <v>0</v>
      </c>
      <c r="O13">
        <f ca="1">COUNTIFS(总表!$D:$D,$A13,总表!$I:$I,O$1,总表!$E:$E,"&gt;2017-09-29")</f>
        <v>0</v>
      </c>
      <c r="P13">
        <f ca="1">COUNTIFS(总表!$D:$D,$A13,总表!$I:$I,P$1,总表!$E:$E,"&gt;2017-09-29")</f>
        <v>0</v>
      </c>
      <c r="Q13" s="56">
        <f t="shared" ca="1" si="2"/>
        <v>0</v>
      </c>
      <c r="R13">
        <f ca="1">COUNTIFS(总表!$D:$D,$A13,总表!$F:$F,R$1,总表!$E:$E,"&gt;"&amp;$C$1)</f>
        <v>0</v>
      </c>
      <c r="S13">
        <f ca="1">COUNTIFS(总表!$D:$D,$A13,总表!$F:$F,S$1,总表!$E:$E,"&gt;"&amp;$C$1)</f>
        <v>0</v>
      </c>
      <c r="T13">
        <f ca="1">COUNTIFS(总表!$D:$D,$A13,总表!$F:$F,T$1,总表!$E:$E,"&gt;"&amp;$C$1)</f>
        <v>0</v>
      </c>
      <c r="U13">
        <f ca="1">COUNTIFS(总表!$D:$D,$A13,总表!$F:$F,U$1,总表!$E:$E,"&gt;"&amp;$C$1)</f>
        <v>0</v>
      </c>
      <c r="V13">
        <f ca="1">COUNTIFS(总表!$D:$D,$A13,总表!$F:$F,V$1,总表!$E:$E,"&gt;"&amp;$C$1)</f>
        <v>0</v>
      </c>
      <c r="W13">
        <f t="shared" ca="1" si="1"/>
        <v>0</v>
      </c>
    </row>
    <row r="14" spans="1:23" x14ac:dyDescent="0.15">
      <c r="A14" s="7"/>
    </row>
    <row r="15" spans="1:23" x14ac:dyDescent="0.15">
      <c r="A15" s="7"/>
    </row>
    <row r="16" spans="1:23" x14ac:dyDescent="0.15">
      <c r="A16" s="7"/>
    </row>
    <row r="17" spans="1:1" x14ac:dyDescent="0.15">
      <c r="A17"/>
    </row>
    <row r="18" spans="1:1" x14ac:dyDescent="0.15">
      <c r="A18"/>
    </row>
    <row r="19" spans="1:1" x14ac:dyDescent="0.15">
      <c r="A19"/>
    </row>
    <row r="20" spans="1:1" x14ac:dyDescent="0.15">
      <c r="A20"/>
    </row>
    <row r="21" spans="1:1" x14ac:dyDescent="0.15">
      <c r="A21"/>
    </row>
    <row r="22" spans="1:1" x14ac:dyDescent="0.15">
      <c r="A22"/>
    </row>
    <row r="23" spans="1:1" x14ac:dyDescent="0.15">
      <c r="A23"/>
    </row>
    <row r="24" spans="1:1" x14ac:dyDescent="0.15">
      <c r="A24"/>
    </row>
    <row r="25" spans="1:1" x14ac:dyDescent="0.15">
      <c r="A25"/>
    </row>
    <row r="26" spans="1:1" x14ac:dyDescent="0.15">
      <c r="A26"/>
    </row>
    <row r="27" spans="1:1" x14ac:dyDescent="0.15">
      <c r="A27"/>
    </row>
    <row r="28" spans="1:1" x14ac:dyDescent="0.15">
      <c r="A28"/>
    </row>
    <row r="29" spans="1:1" x14ac:dyDescent="0.15">
      <c r="A29"/>
    </row>
    <row r="30" spans="1:1" x14ac:dyDescent="0.15">
      <c r="A30"/>
    </row>
    <row r="31" spans="1:1" x14ac:dyDescent="0.15">
      <c r="A31"/>
    </row>
    <row r="32" spans="1:1" x14ac:dyDescent="0.15">
      <c r="A32"/>
    </row>
    <row r="33" spans="1:1" x14ac:dyDescent="0.15">
      <c r="A33"/>
    </row>
    <row r="34" spans="1:1" x14ac:dyDescent="0.15">
      <c r="A34"/>
    </row>
    <row r="35" spans="1:1" x14ac:dyDescent="0.15">
      <c r="A35"/>
    </row>
    <row r="36" spans="1:1" x14ac:dyDescent="0.15">
      <c r="A36"/>
    </row>
    <row r="37" spans="1:1" x14ac:dyDescent="0.15">
      <c r="A37"/>
    </row>
    <row r="38" spans="1:1" x14ac:dyDescent="0.15">
      <c r="A38"/>
    </row>
    <row r="39" spans="1:1" x14ac:dyDescent="0.15">
      <c r="A39"/>
    </row>
    <row r="40" spans="1:1" x14ac:dyDescent="0.15">
      <c r="A40"/>
    </row>
    <row r="41" spans="1:1" x14ac:dyDescent="0.15">
      <c r="A41"/>
    </row>
    <row r="42" spans="1:1" x14ac:dyDescent="0.15">
      <c r="A42"/>
    </row>
    <row r="43" spans="1:1" x14ac:dyDescent="0.15">
      <c r="A43"/>
    </row>
    <row r="44" spans="1:1" x14ac:dyDescent="0.15">
      <c r="A44"/>
    </row>
    <row r="45" spans="1:1" x14ac:dyDescent="0.15">
      <c r="A45"/>
    </row>
    <row r="46" spans="1:1" x14ac:dyDescent="0.15">
      <c r="A46"/>
    </row>
    <row r="47" spans="1:1" x14ac:dyDescent="0.15">
      <c r="A47"/>
    </row>
    <row r="48" spans="1:1" x14ac:dyDescent="0.15">
      <c r="A48"/>
    </row>
    <row r="49" spans="1:1" x14ac:dyDescent="0.15">
      <c r="A49"/>
    </row>
    <row r="50" spans="1:1" x14ac:dyDescent="0.15">
      <c r="A50"/>
    </row>
    <row r="51" spans="1:1" x14ac:dyDescent="0.15">
      <c r="A51"/>
    </row>
    <row r="52" spans="1:1" x14ac:dyDescent="0.15">
      <c r="A52"/>
    </row>
    <row r="53" spans="1:1" x14ac:dyDescent="0.15">
      <c r="A53"/>
    </row>
    <row r="54" spans="1:1" x14ac:dyDescent="0.15">
      <c r="A54"/>
    </row>
    <row r="55" spans="1:1" x14ac:dyDescent="0.15">
      <c r="A55"/>
    </row>
    <row r="56" spans="1:1" x14ac:dyDescent="0.15">
      <c r="A56"/>
    </row>
    <row r="57" spans="1:1" x14ac:dyDescent="0.15">
      <c r="A57"/>
    </row>
    <row r="58" spans="1:1" x14ac:dyDescent="0.15">
      <c r="A58"/>
    </row>
    <row r="59" spans="1:1" x14ac:dyDescent="0.15">
      <c r="A59"/>
    </row>
    <row r="60" spans="1:1" x14ac:dyDescent="0.15">
      <c r="A60"/>
    </row>
    <row r="61" spans="1:1" x14ac:dyDescent="0.15">
      <c r="A61"/>
    </row>
    <row r="62" spans="1:1" x14ac:dyDescent="0.15">
      <c r="A62"/>
    </row>
    <row r="63" spans="1:1" x14ac:dyDescent="0.15">
      <c r="A63"/>
    </row>
    <row r="64" spans="1:1" x14ac:dyDescent="0.15">
      <c r="A64"/>
    </row>
    <row r="65" spans="1:1" x14ac:dyDescent="0.15">
      <c r="A65"/>
    </row>
    <row r="66" spans="1:1" x14ac:dyDescent="0.15">
      <c r="A66"/>
    </row>
    <row r="67" spans="1:1" x14ac:dyDescent="0.15">
      <c r="A67"/>
    </row>
    <row r="68" spans="1:1" x14ac:dyDescent="0.15">
      <c r="A68"/>
    </row>
    <row r="69" spans="1:1" x14ac:dyDescent="0.15">
      <c r="A69"/>
    </row>
    <row r="70" spans="1:1" x14ac:dyDescent="0.15">
      <c r="A70"/>
    </row>
    <row r="71" spans="1:1" x14ac:dyDescent="0.15">
      <c r="A71"/>
    </row>
    <row r="72" spans="1:1" x14ac:dyDescent="0.15">
      <c r="A72"/>
    </row>
    <row r="73" spans="1:1" x14ac:dyDescent="0.15">
      <c r="A73"/>
    </row>
    <row r="74" spans="1:1" x14ac:dyDescent="0.15">
      <c r="A74"/>
    </row>
    <row r="75" spans="1:1" x14ac:dyDescent="0.15">
      <c r="A75"/>
    </row>
    <row r="76" spans="1:1" x14ac:dyDescent="0.15">
      <c r="A76"/>
    </row>
    <row r="77" spans="1:1" x14ac:dyDescent="0.15">
      <c r="A77"/>
    </row>
    <row r="78" spans="1:1" x14ac:dyDescent="0.15">
      <c r="A78"/>
    </row>
    <row r="79" spans="1:1" x14ac:dyDescent="0.15">
      <c r="A79"/>
    </row>
    <row r="80" spans="1:1" x14ac:dyDescent="0.15">
      <c r="A80"/>
    </row>
    <row r="81" spans="1:1" x14ac:dyDescent="0.15">
      <c r="A81"/>
    </row>
    <row r="82" spans="1:1" x14ac:dyDescent="0.15">
      <c r="A82"/>
    </row>
    <row r="83" spans="1:1" x14ac:dyDescent="0.15">
      <c r="A83"/>
    </row>
    <row r="84" spans="1:1" x14ac:dyDescent="0.15">
      <c r="A84"/>
    </row>
    <row r="85" spans="1:1" x14ac:dyDescent="0.15">
      <c r="A85"/>
    </row>
    <row r="86" spans="1:1" x14ac:dyDescent="0.15">
      <c r="A86"/>
    </row>
    <row r="87" spans="1:1" x14ac:dyDescent="0.15">
      <c r="A87"/>
    </row>
    <row r="88" spans="1:1" x14ac:dyDescent="0.15">
      <c r="A88"/>
    </row>
    <row r="89" spans="1:1" x14ac:dyDescent="0.15">
      <c r="A89"/>
    </row>
    <row r="90" spans="1:1" x14ac:dyDescent="0.15">
      <c r="A90"/>
    </row>
    <row r="91" spans="1:1" x14ac:dyDescent="0.15">
      <c r="A91"/>
    </row>
    <row r="92" spans="1:1" x14ac:dyDescent="0.15">
      <c r="A92"/>
    </row>
    <row r="93" spans="1:1" x14ac:dyDescent="0.15">
      <c r="A93"/>
    </row>
    <row r="94" spans="1:1" x14ac:dyDescent="0.15">
      <c r="A94"/>
    </row>
    <row r="95" spans="1:1" x14ac:dyDescent="0.15">
      <c r="A95"/>
    </row>
    <row r="96" spans="1:1" x14ac:dyDescent="0.15">
      <c r="A96"/>
    </row>
    <row r="97" spans="1:1" x14ac:dyDescent="0.15">
      <c r="A97"/>
    </row>
    <row r="98" spans="1:1" x14ac:dyDescent="0.15">
      <c r="A98"/>
    </row>
    <row r="99" spans="1:1" x14ac:dyDescent="0.15">
      <c r="A99"/>
    </row>
    <row r="100" spans="1:1" x14ac:dyDescent="0.15">
      <c r="A100"/>
    </row>
    <row r="101" spans="1:1" x14ac:dyDescent="0.15">
      <c r="A101"/>
    </row>
    <row r="102" spans="1:1" x14ac:dyDescent="0.15">
      <c r="A102"/>
    </row>
    <row r="103" spans="1:1" x14ac:dyDescent="0.15">
      <c r="A103"/>
    </row>
    <row r="104" spans="1:1" x14ac:dyDescent="0.15">
      <c r="A104"/>
    </row>
    <row r="105" spans="1:1" x14ac:dyDescent="0.15">
      <c r="A105"/>
    </row>
    <row r="106" spans="1:1" x14ac:dyDescent="0.15">
      <c r="A106"/>
    </row>
    <row r="107" spans="1:1" x14ac:dyDescent="0.15">
      <c r="A107"/>
    </row>
    <row r="108" spans="1:1" x14ac:dyDescent="0.15">
      <c r="A108"/>
    </row>
    <row r="109" spans="1:1" x14ac:dyDescent="0.15">
      <c r="A109"/>
    </row>
    <row r="110" spans="1:1" x14ac:dyDescent="0.15">
      <c r="A110"/>
    </row>
    <row r="111" spans="1:1" x14ac:dyDescent="0.15">
      <c r="A111"/>
    </row>
    <row r="112" spans="1:1" x14ac:dyDescent="0.15">
      <c r="A112"/>
    </row>
    <row r="113" spans="1:1" x14ac:dyDescent="0.15">
      <c r="A113"/>
    </row>
    <row r="114" spans="1:1" x14ac:dyDescent="0.15">
      <c r="A114"/>
    </row>
    <row r="115" spans="1:1" x14ac:dyDescent="0.15">
      <c r="A115"/>
    </row>
    <row r="116" spans="1:1" x14ac:dyDescent="0.15">
      <c r="A116"/>
    </row>
    <row r="117" spans="1:1" x14ac:dyDescent="0.15">
      <c r="A117"/>
    </row>
    <row r="118" spans="1:1" x14ac:dyDescent="0.15">
      <c r="A118"/>
    </row>
    <row r="119" spans="1:1" x14ac:dyDescent="0.15">
      <c r="A119"/>
    </row>
    <row r="120" spans="1:1" x14ac:dyDescent="0.15">
      <c r="A120"/>
    </row>
    <row r="121" spans="1:1" x14ac:dyDescent="0.15">
      <c r="A121"/>
    </row>
    <row r="122" spans="1:1" x14ac:dyDescent="0.15">
      <c r="A122"/>
    </row>
    <row r="123" spans="1:1" x14ac:dyDescent="0.15">
      <c r="A123"/>
    </row>
    <row r="124" spans="1:1" x14ac:dyDescent="0.15">
      <c r="A124"/>
    </row>
    <row r="125" spans="1:1" x14ac:dyDescent="0.15">
      <c r="A125"/>
    </row>
    <row r="126" spans="1:1" x14ac:dyDescent="0.15">
      <c r="A126"/>
    </row>
    <row r="127" spans="1:1" x14ac:dyDescent="0.15">
      <c r="A127"/>
    </row>
    <row r="128" spans="1:1" x14ac:dyDescent="0.15">
      <c r="A128"/>
    </row>
    <row r="129" spans="1:1" x14ac:dyDescent="0.15">
      <c r="A129"/>
    </row>
    <row r="130" spans="1:1" x14ac:dyDescent="0.15">
      <c r="A130"/>
    </row>
    <row r="131" spans="1:1" x14ac:dyDescent="0.15">
      <c r="A131"/>
    </row>
    <row r="132" spans="1:1" x14ac:dyDescent="0.15">
      <c r="A132"/>
    </row>
    <row r="133" spans="1:1" x14ac:dyDescent="0.15">
      <c r="A133"/>
    </row>
    <row r="134" spans="1:1" x14ac:dyDescent="0.15">
      <c r="A134"/>
    </row>
    <row r="135" spans="1:1" x14ac:dyDescent="0.15">
      <c r="A135"/>
    </row>
    <row r="136" spans="1:1" x14ac:dyDescent="0.15">
      <c r="A136"/>
    </row>
    <row r="137" spans="1:1" x14ac:dyDescent="0.15">
      <c r="A137"/>
    </row>
    <row r="138" spans="1:1" x14ac:dyDescent="0.15">
      <c r="A138"/>
    </row>
    <row r="139" spans="1:1" x14ac:dyDescent="0.15">
      <c r="A139"/>
    </row>
    <row r="140" spans="1:1" x14ac:dyDescent="0.15">
      <c r="A140"/>
    </row>
    <row r="141" spans="1:1" x14ac:dyDescent="0.15">
      <c r="A141"/>
    </row>
    <row r="142" spans="1:1" x14ac:dyDescent="0.15">
      <c r="A142"/>
    </row>
    <row r="143" spans="1:1" x14ac:dyDescent="0.15">
      <c r="A143"/>
    </row>
    <row r="144" spans="1:1" x14ac:dyDescent="0.15">
      <c r="A144"/>
    </row>
    <row r="145" spans="1:1" x14ac:dyDescent="0.15">
      <c r="A145"/>
    </row>
    <row r="146" spans="1:1" x14ac:dyDescent="0.15">
      <c r="A146"/>
    </row>
    <row r="147" spans="1:1" x14ac:dyDescent="0.15">
      <c r="A147"/>
    </row>
    <row r="148" spans="1:1" x14ac:dyDescent="0.15">
      <c r="A148"/>
    </row>
    <row r="149" spans="1:1" x14ac:dyDescent="0.15">
      <c r="A149"/>
    </row>
    <row r="150" spans="1:1" x14ac:dyDescent="0.15">
      <c r="A150"/>
    </row>
    <row r="151" spans="1:1" x14ac:dyDescent="0.15">
      <c r="A151"/>
    </row>
    <row r="152" spans="1:1" x14ac:dyDescent="0.15">
      <c r="A152"/>
    </row>
    <row r="153" spans="1:1" x14ac:dyDescent="0.15">
      <c r="A153"/>
    </row>
    <row r="154" spans="1:1" x14ac:dyDescent="0.15">
      <c r="A154"/>
    </row>
    <row r="155" spans="1:1" x14ac:dyDescent="0.15">
      <c r="A155"/>
    </row>
    <row r="156" spans="1:1" x14ac:dyDescent="0.15">
      <c r="A156"/>
    </row>
    <row r="157" spans="1:1" x14ac:dyDescent="0.15">
      <c r="A157"/>
    </row>
    <row r="158" spans="1:1" x14ac:dyDescent="0.15">
      <c r="A158"/>
    </row>
    <row r="159" spans="1:1" x14ac:dyDescent="0.15">
      <c r="A159"/>
    </row>
    <row r="160" spans="1:1" x14ac:dyDescent="0.15">
      <c r="A160"/>
    </row>
    <row r="161" spans="1:1" x14ac:dyDescent="0.15">
      <c r="A161"/>
    </row>
    <row r="162" spans="1:1" x14ac:dyDescent="0.15">
      <c r="A162"/>
    </row>
    <row r="163" spans="1:1" x14ac:dyDescent="0.15">
      <c r="A163"/>
    </row>
    <row r="164" spans="1:1" x14ac:dyDescent="0.15">
      <c r="A164"/>
    </row>
    <row r="165" spans="1:1" x14ac:dyDescent="0.15">
      <c r="A165"/>
    </row>
    <row r="166" spans="1:1" x14ac:dyDescent="0.15">
      <c r="A166"/>
    </row>
    <row r="167" spans="1:1" x14ac:dyDescent="0.15">
      <c r="A167"/>
    </row>
    <row r="168" spans="1:1" x14ac:dyDescent="0.15">
      <c r="A168"/>
    </row>
    <row r="169" spans="1:1" x14ac:dyDescent="0.15">
      <c r="A169"/>
    </row>
    <row r="170" spans="1:1" x14ac:dyDescent="0.15">
      <c r="A170"/>
    </row>
    <row r="171" spans="1:1" x14ac:dyDescent="0.15">
      <c r="A171"/>
    </row>
    <row r="172" spans="1:1" x14ac:dyDescent="0.15">
      <c r="A172"/>
    </row>
    <row r="173" spans="1:1" x14ac:dyDescent="0.15">
      <c r="A173"/>
    </row>
    <row r="174" spans="1:1" x14ac:dyDescent="0.15">
      <c r="A174"/>
    </row>
    <row r="175" spans="1:1" x14ac:dyDescent="0.15">
      <c r="A175"/>
    </row>
    <row r="176" spans="1:1" x14ac:dyDescent="0.15">
      <c r="A176"/>
    </row>
    <row r="177" spans="1:1" x14ac:dyDescent="0.15">
      <c r="A177"/>
    </row>
    <row r="178" spans="1:1" x14ac:dyDescent="0.15">
      <c r="A178"/>
    </row>
    <row r="179" spans="1:1" x14ac:dyDescent="0.15">
      <c r="A179"/>
    </row>
    <row r="180" spans="1:1" x14ac:dyDescent="0.15">
      <c r="A180"/>
    </row>
    <row r="181" spans="1:1" x14ac:dyDescent="0.15">
      <c r="A181"/>
    </row>
    <row r="182" spans="1:1" x14ac:dyDescent="0.15">
      <c r="A182"/>
    </row>
    <row r="183" spans="1:1" x14ac:dyDescent="0.15">
      <c r="A183"/>
    </row>
    <row r="184" spans="1:1" x14ac:dyDescent="0.15">
      <c r="A184"/>
    </row>
    <row r="185" spans="1:1" x14ac:dyDescent="0.15">
      <c r="A185"/>
    </row>
    <row r="186" spans="1:1" x14ac:dyDescent="0.15">
      <c r="A186"/>
    </row>
    <row r="187" spans="1:1" x14ac:dyDescent="0.15">
      <c r="A187"/>
    </row>
    <row r="188" spans="1:1" x14ac:dyDescent="0.15">
      <c r="A188"/>
    </row>
    <row r="189" spans="1:1" x14ac:dyDescent="0.15">
      <c r="A189"/>
    </row>
    <row r="190" spans="1:1" x14ac:dyDescent="0.15">
      <c r="A190"/>
    </row>
    <row r="191" spans="1:1" x14ac:dyDescent="0.15">
      <c r="A191"/>
    </row>
    <row r="192" spans="1:1" x14ac:dyDescent="0.15">
      <c r="A192"/>
    </row>
    <row r="193" spans="1:1" x14ac:dyDescent="0.15">
      <c r="A193"/>
    </row>
    <row r="194" spans="1:1" x14ac:dyDescent="0.15">
      <c r="A194"/>
    </row>
    <row r="195" spans="1:1" x14ac:dyDescent="0.15">
      <c r="A195"/>
    </row>
    <row r="196" spans="1:1" x14ac:dyDescent="0.15">
      <c r="A196"/>
    </row>
    <row r="197" spans="1:1" x14ac:dyDescent="0.15">
      <c r="A197"/>
    </row>
    <row r="198" spans="1:1" x14ac:dyDescent="0.15">
      <c r="A198"/>
    </row>
    <row r="199" spans="1:1" x14ac:dyDescent="0.15">
      <c r="A199"/>
    </row>
    <row r="200" spans="1:1" x14ac:dyDescent="0.15">
      <c r="A200"/>
    </row>
    <row r="201" spans="1:1" x14ac:dyDescent="0.15">
      <c r="A201"/>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x14ac:dyDescent="0.15">
      <c r="A208"/>
    </row>
    <row r="209" spans="1:1" x14ac:dyDescent="0.15">
      <c r="A209"/>
    </row>
    <row r="210" spans="1:1" x14ac:dyDescent="0.15">
      <c r="A210"/>
    </row>
    <row r="211" spans="1:1" x14ac:dyDescent="0.15">
      <c r="A211"/>
    </row>
    <row r="212" spans="1:1" x14ac:dyDescent="0.15">
      <c r="A212"/>
    </row>
    <row r="213" spans="1:1" x14ac:dyDescent="0.15">
      <c r="A213"/>
    </row>
    <row r="214" spans="1:1" x14ac:dyDescent="0.15">
      <c r="A214"/>
    </row>
    <row r="215" spans="1:1" x14ac:dyDescent="0.15">
      <c r="A215"/>
    </row>
    <row r="216" spans="1:1" x14ac:dyDescent="0.15">
      <c r="A216"/>
    </row>
    <row r="217" spans="1:1" x14ac:dyDescent="0.15">
      <c r="A217"/>
    </row>
    <row r="218" spans="1:1" x14ac:dyDescent="0.15">
      <c r="A218"/>
    </row>
    <row r="219" spans="1:1" x14ac:dyDescent="0.15">
      <c r="A219"/>
    </row>
    <row r="220" spans="1:1" x14ac:dyDescent="0.15">
      <c r="A220"/>
    </row>
    <row r="221" spans="1:1" x14ac:dyDescent="0.15">
      <c r="A221"/>
    </row>
    <row r="222" spans="1:1" x14ac:dyDescent="0.15">
      <c r="A222"/>
    </row>
    <row r="223" spans="1:1" x14ac:dyDescent="0.15">
      <c r="A223"/>
    </row>
    <row r="224" spans="1:1" x14ac:dyDescent="0.15">
      <c r="A224"/>
    </row>
    <row r="225" spans="1:1" x14ac:dyDescent="0.15">
      <c r="A225"/>
    </row>
    <row r="226" spans="1:1" x14ac:dyDescent="0.15">
      <c r="A226"/>
    </row>
    <row r="227" spans="1:1" x14ac:dyDescent="0.15">
      <c r="A227"/>
    </row>
    <row r="228" spans="1:1" x14ac:dyDescent="0.15">
      <c r="A228"/>
    </row>
    <row r="229" spans="1:1" x14ac:dyDescent="0.15">
      <c r="A229"/>
    </row>
    <row r="230" spans="1:1" x14ac:dyDescent="0.15">
      <c r="A230"/>
    </row>
    <row r="231" spans="1:1" x14ac:dyDescent="0.15">
      <c r="A231"/>
    </row>
    <row r="232" spans="1:1" x14ac:dyDescent="0.15">
      <c r="A232"/>
    </row>
    <row r="233" spans="1:1" x14ac:dyDescent="0.15">
      <c r="A233"/>
    </row>
    <row r="234" spans="1:1" x14ac:dyDescent="0.15">
      <c r="A234"/>
    </row>
    <row r="235" spans="1:1" x14ac:dyDescent="0.15">
      <c r="A235"/>
    </row>
    <row r="236" spans="1:1" x14ac:dyDescent="0.15">
      <c r="A236"/>
    </row>
    <row r="237" spans="1:1" x14ac:dyDescent="0.15">
      <c r="A237"/>
    </row>
    <row r="238" spans="1:1" x14ac:dyDescent="0.15">
      <c r="A238"/>
    </row>
    <row r="239" spans="1:1" x14ac:dyDescent="0.15">
      <c r="A239"/>
    </row>
    <row r="240" spans="1:1" x14ac:dyDescent="0.15">
      <c r="A240"/>
    </row>
    <row r="241" spans="1:1" x14ac:dyDescent="0.15">
      <c r="A241"/>
    </row>
    <row r="242" spans="1:1" x14ac:dyDescent="0.15">
      <c r="A242"/>
    </row>
    <row r="243" spans="1:1" x14ac:dyDescent="0.15">
      <c r="A243"/>
    </row>
    <row r="244" spans="1:1" x14ac:dyDescent="0.15">
      <c r="A244"/>
    </row>
    <row r="245" spans="1:1" x14ac:dyDescent="0.15">
      <c r="A245"/>
    </row>
    <row r="246" spans="1:1" x14ac:dyDescent="0.15">
      <c r="A246"/>
    </row>
    <row r="247" spans="1:1" x14ac:dyDescent="0.15">
      <c r="A247"/>
    </row>
    <row r="248" spans="1:1" x14ac:dyDescent="0.15">
      <c r="A248"/>
    </row>
    <row r="249" spans="1:1" x14ac:dyDescent="0.15">
      <c r="A249"/>
    </row>
    <row r="250" spans="1:1" x14ac:dyDescent="0.15">
      <c r="A250"/>
    </row>
    <row r="251" spans="1:1" x14ac:dyDescent="0.15">
      <c r="A251"/>
    </row>
    <row r="252" spans="1:1" x14ac:dyDescent="0.15">
      <c r="A252"/>
    </row>
    <row r="253" spans="1:1" x14ac:dyDescent="0.15">
      <c r="A253"/>
    </row>
  </sheetData>
  <phoneticPr fontId="4" type="noConversion"/>
  <dataValidations count="1">
    <dataValidation type="list" allowBlank="1" showInputMessage="1" showErrorMessage="1" sqref="U1:V1">
      <formula1>"噪声污染,水体污染,垃圾污染,油烟污染,焚烧污染,企业排污,扬尘污染,养殖污染,其他污染,其他问题"</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总表</vt:lpstr>
      <vt:lpstr>区域分布情况</vt:lpstr>
      <vt:lpstr>分类</vt:lpstr>
      <vt:lpstr>网站分布</vt:lpstr>
      <vt:lpstr>走势图</vt:lpstr>
      <vt:lpstr>区域分布情况（半月）</vt:lpstr>
      <vt:lpstr>分类（半月）</vt:lpstr>
      <vt:lpstr>网站分布（半月）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cp:lastModifiedBy>
  <dcterms:created xsi:type="dcterms:W3CDTF">2017-08-01T08:54:00Z</dcterms:created>
  <dcterms:modified xsi:type="dcterms:W3CDTF">2017-12-01T04:18:45Z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