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абы ИТМО\Лабораторная 1 - Физика\"/>
    </mc:Choice>
  </mc:AlternateContent>
  <xr:revisionPtr revIDLastSave="0" documentId="13_ncr:1_{C7970AF0-3831-4856-AC96-2253EC3E3939}" xr6:coauthVersionLast="45" xr6:coauthVersionMax="45" xr10:uidLastSave="{00000000-0000-0000-0000-000000000000}"/>
  <bookViews>
    <workbookView xWindow="-108" yWindow="-108" windowWidth="23256" windowHeight="12576" xr2:uid="{3C9FD78A-BF3F-4F02-8D62-58C6EBA9DA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F2" i="1" l="1"/>
  <c r="J4" i="1"/>
  <c r="J6" i="1"/>
  <c r="J8" i="1"/>
  <c r="J10" i="1"/>
  <c r="J12" i="1"/>
  <c r="J14" i="1"/>
  <c r="J2" i="1"/>
  <c r="O24" i="1" l="1"/>
  <c r="I24" i="1"/>
  <c r="O23" i="1"/>
  <c r="O22" i="1"/>
  <c r="I23" i="1"/>
  <c r="I22" i="1"/>
  <c r="K4" i="1" l="1"/>
  <c r="K6" i="1" l="1"/>
  <c r="K8" i="1"/>
  <c r="K10" i="1"/>
  <c r="K12" i="1"/>
  <c r="K14" i="1"/>
  <c r="K2" i="1"/>
  <c r="I17" i="1"/>
  <c r="J19" i="1"/>
  <c r="F8" i="1"/>
  <c r="F5" i="1"/>
  <c r="C17" i="1"/>
  <c r="C46" i="1" l="1"/>
  <c r="C43" i="1"/>
  <c r="C14" i="1"/>
  <c r="C40" i="1"/>
  <c r="D50" i="1"/>
  <c r="C11" i="1"/>
  <c r="J17" i="1"/>
  <c r="C51" i="1"/>
  <c r="D2" i="1"/>
  <c r="C20" i="1"/>
  <c r="C31" i="1"/>
  <c r="D37" i="1"/>
  <c r="D18" i="1"/>
  <c r="D44" i="1"/>
  <c r="C36" i="1"/>
  <c r="C30" i="1"/>
  <c r="C28" i="1"/>
  <c r="D15" i="1"/>
  <c r="D9" i="1"/>
  <c r="D3" i="1"/>
  <c r="C13" i="1"/>
  <c r="D17" i="1"/>
  <c r="D26" i="1"/>
  <c r="C10" i="1"/>
  <c r="D33" i="1"/>
  <c r="C27" i="1"/>
  <c r="C25" i="1"/>
  <c r="C39" i="1"/>
  <c r="D14" i="1"/>
  <c r="D11" i="1"/>
  <c r="C6" i="1"/>
  <c r="C22" i="1"/>
  <c r="C24" i="1"/>
  <c r="C48" i="1"/>
  <c r="C21" i="1"/>
  <c r="C38" i="1"/>
  <c r="D20" i="1"/>
  <c r="D43" i="1"/>
  <c r="D8" i="1"/>
  <c r="D31" i="1"/>
  <c r="D51" i="1"/>
  <c r="D10" i="1"/>
  <c r="D5" i="1"/>
  <c r="D34" i="1"/>
  <c r="D23" i="1"/>
  <c r="C8" i="1"/>
  <c r="D41" i="1"/>
  <c r="D49" i="1"/>
  <c r="C32" i="1"/>
  <c r="C5" i="1"/>
  <c r="D29" i="1"/>
  <c r="D4" i="1"/>
  <c r="C19" i="1"/>
  <c r="C16" i="1"/>
  <c r="C23" i="1"/>
  <c r="D40" i="1"/>
  <c r="D46" i="1"/>
  <c r="C47" i="1"/>
  <c r="C35" i="1"/>
  <c r="C42" i="1"/>
  <c r="C12" i="1"/>
  <c r="C7" i="1"/>
  <c r="C50" i="1"/>
  <c r="D36" i="1"/>
  <c r="D30" i="1"/>
  <c r="D32" i="1"/>
  <c r="D28" i="1"/>
  <c r="D27" i="1"/>
  <c r="C37" i="1"/>
  <c r="C41" i="1"/>
  <c r="C18" i="1"/>
  <c r="C34" i="1"/>
  <c r="C33" i="1"/>
  <c r="C44" i="1"/>
  <c r="C49" i="1"/>
  <c r="D19" i="1"/>
  <c r="D25" i="1"/>
  <c r="D13" i="1"/>
  <c r="D16" i="1"/>
  <c r="D39" i="1"/>
  <c r="C15" i="1"/>
  <c r="C9" i="1"/>
  <c r="C29" i="1"/>
  <c r="C3" i="1"/>
  <c r="C4" i="1"/>
  <c r="C2" i="1"/>
  <c r="C45" i="1"/>
  <c r="D6" i="1"/>
  <c r="D22" i="1"/>
  <c r="D24" i="1"/>
  <c r="D48" i="1"/>
  <c r="D21" i="1"/>
  <c r="D38" i="1"/>
  <c r="C26" i="1"/>
  <c r="D45" i="1"/>
  <c r="D47" i="1"/>
  <c r="D35" i="1"/>
  <c r="D42" i="1"/>
  <c r="D12" i="1"/>
  <c r="D7" i="1"/>
  <c r="F11" i="1" l="1"/>
  <c r="C52" i="1"/>
  <c r="F13" i="1" l="1"/>
  <c r="G13" i="1" s="1"/>
  <c r="G11" i="1"/>
  <c r="G12" i="1" s="1"/>
  <c r="M2" i="1" l="1"/>
  <c r="F16" i="1" s="1"/>
  <c r="L2" i="1" s="1"/>
  <c r="G18" i="1"/>
  <c r="G19" i="1" s="1"/>
  <c r="F18" i="1"/>
  <c r="F19" i="1"/>
  <c r="M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L10" i="1" l="1"/>
  <c r="L6" i="1"/>
  <c r="L4" i="1"/>
  <c r="L12" i="1"/>
  <c r="L14" i="1"/>
  <c r="L22" i="1"/>
  <c r="L8" i="1"/>
  <c r="F20" i="1"/>
  <c r="M24" i="1" s="1"/>
  <c r="M23" i="1"/>
  <c r="G20" i="1"/>
  <c r="L24" i="1" s="1"/>
  <c r="L23" i="1"/>
</calcChain>
</file>

<file path=xl/sharedStrings.xml><?xml version="1.0" encoding="utf-8"?>
<sst xmlns="http://schemas.openxmlformats.org/spreadsheetml/2006/main" count="32" uniqueCount="30">
  <si>
    <t xml:space="preserve">№ </t>
  </si>
  <si>
    <t>Min</t>
  </si>
  <si>
    <t>Max</t>
  </si>
  <si>
    <t>ti - &lt;t&gt;n , c</t>
  </si>
  <si>
    <t>ti, c</t>
  </si>
  <si>
    <t>(ti - &lt;t&gt;n)^2, c^2</t>
  </si>
  <si>
    <t>&lt;t&gt;n</t>
  </si>
  <si>
    <t>Границы интервалов с</t>
  </si>
  <si>
    <t>ΔN</t>
  </si>
  <si>
    <t>ΔN/NΔt, c^-1</t>
  </si>
  <si>
    <t>Δt</t>
  </si>
  <si>
    <t>t</t>
  </si>
  <si>
    <t>Pmax, с^-1</t>
  </si>
  <si>
    <t>p, c</t>
  </si>
  <si>
    <t>𝜎, c</t>
  </si>
  <si>
    <t>N1</t>
  </si>
  <si>
    <t>N2</t>
  </si>
  <si>
    <t>N3</t>
  </si>
  <si>
    <t>p1</t>
  </si>
  <si>
    <t>p2</t>
  </si>
  <si>
    <t>p3</t>
  </si>
  <si>
    <t>⟨𝑡⟩𝑁 ± 2𝜎n</t>
  </si>
  <si>
    <t>⟨𝑡⟩𝑁 ± 𝜎n</t>
  </si>
  <si>
    <t>⟨𝑡⟩𝑁 ± 3𝜎n</t>
  </si>
  <si>
    <t>Интервал с</t>
  </si>
  <si>
    <t>от</t>
  </si>
  <si>
    <t>до</t>
  </si>
  <si>
    <t>ΔN/N</t>
  </si>
  <si>
    <t>P</t>
  </si>
  <si>
    <t>SUM ti - &lt;t&gt;n 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</si>
</sst>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81" formatCode="0.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8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2A20-08AE-4AFF-ABA8-BF980E2DB598}">
  <dimension ref="A1:P52"/>
  <sheetViews>
    <sheetView tabSelected="1" zoomScale="85" zoomScaleNormal="85" workbookViewId="0">
      <selection activeCell="G12" sqref="G12"/>
    </sheetView>
  </sheetViews>
  <sheetFormatPr defaultRowHeight="14.4" x14ac:dyDescent="0.3"/>
  <cols>
    <col min="1" max="1" width="3.109375" customWidth="1"/>
    <col min="2" max="2" width="5.44140625" style="2" customWidth="1"/>
    <col min="3" max="3" width="22.77734375" bestFit="1" customWidth="1"/>
    <col min="4" max="4" width="14.21875" customWidth="1"/>
    <col min="6" max="6" width="10.21875" customWidth="1"/>
    <col min="7" max="7" width="15.44140625" customWidth="1"/>
    <col min="8" max="8" width="20.5546875" customWidth="1"/>
    <col min="10" max="10" width="11.5546875" customWidth="1"/>
    <col min="11" max="11" width="10.21875" customWidth="1"/>
  </cols>
  <sheetData>
    <row r="1" spans="1:15" x14ac:dyDescent="0.3">
      <c r="A1" s="1" t="s">
        <v>0</v>
      </c>
      <c r="B1" s="3" t="s">
        <v>4</v>
      </c>
      <c r="C1" s="1" t="s">
        <v>3</v>
      </c>
      <c r="D1" s="1" t="s">
        <v>5</v>
      </c>
      <c r="E1" s="1"/>
      <c r="F1" s="1" t="s">
        <v>6</v>
      </c>
      <c r="G1" s="1" t="s">
        <v>29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13</v>
      </c>
      <c r="N1" s="7"/>
    </row>
    <row r="2" spans="1:15" x14ac:dyDescent="0.3">
      <c r="A2" s="1">
        <v>1</v>
      </c>
      <c r="B2" s="2">
        <v>4.8600000000000003</v>
      </c>
      <c r="C2" s="2">
        <f>B2 - $F$2</f>
        <v>-0.17419999999999902</v>
      </c>
      <c r="D2">
        <f>(B2 - $F$2)*(B2 - $F$2)</f>
        <v>3.034563999999966E-2</v>
      </c>
      <c r="F2" s="6">
        <f>AVERAGE(B2:B51)</f>
        <v>5.0341999999999993</v>
      </c>
      <c r="G2">
        <v>0</v>
      </c>
      <c r="H2" s="2">
        <v>4.8600000000000003</v>
      </c>
      <c r="I2" s="8">
        <v>5</v>
      </c>
      <c r="J2" s="8">
        <f>I2/(50*$H$18)</f>
        <v>1.7073170731707339</v>
      </c>
      <c r="K2" s="9">
        <f>AVERAGE(H2:H3)</f>
        <v>4.8900000000000006</v>
      </c>
      <c r="L2" s="8">
        <f>$F$16*EXP(-1*(K2-$F$2)*(K2-$F$2)/(2*$F$13*$F$13))</f>
        <v>1.0945444542093692</v>
      </c>
      <c r="M2">
        <f>1/(F13)</f>
        <v>11.869215450900866</v>
      </c>
      <c r="N2" s="7"/>
    </row>
    <row r="3" spans="1:15" x14ac:dyDescent="0.3">
      <c r="A3" s="1">
        <f>A2+1</f>
        <v>2</v>
      </c>
      <c r="B3" s="2">
        <v>4.87</v>
      </c>
      <c r="C3" s="2">
        <f>B3 - $F$2</f>
        <v>-0.16419999999999924</v>
      </c>
      <c r="D3">
        <f>(B3 - $F$2)*(B3 - $F$2)</f>
        <v>2.6961639999999749E-2</v>
      </c>
      <c r="H3" s="2">
        <v>4.92</v>
      </c>
      <c r="I3" s="8"/>
      <c r="J3" s="8"/>
      <c r="K3" s="9"/>
      <c r="L3" s="8"/>
      <c r="N3" s="7"/>
      <c r="O3">
        <f>(5.27-4.86)/7</f>
        <v>5.8571428571428462E-2</v>
      </c>
    </row>
    <row r="4" spans="1:15" x14ac:dyDescent="0.3">
      <c r="A4" s="1">
        <f>A3+1</f>
        <v>3</v>
      </c>
      <c r="B4" s="2">
        <v>4.8899999999999997</v>
      </c>
      <c r="C4" s="2">
        <f>B4 - $F$2</f>
        <v>-0.14419999999999966</v>
      </c>
      <c r="D4">
        <f>(B4 - $F$2)*(B4 - $F$2)</f>
        <v>2.0793639999999902E-2</v>
      </c>
      <c r="F4" s="1" t="s">
        <v>1</v>
      </c>
      <c r="H4" s="2">
        <v>4.92</v>
      </c>
      <c r="I4" s="8">
        <v>3</v>
      </c>
      <c r="J4" s="8">
        <f t="shared" ref="J4" si="0">I4/(50*$H$18)</f>
        <v>1.0243902439024404</v>
      </c>
      <c r="K4" s="9">
        <f t="shared" ref="K4" si="1">AVERAGE(H4:H5)</f>
        <v>4.95</v>
      </c>
      <c r="L4" s="8">
        <f t="shared" ref="L4" si="2">$F$16*EXP(-1*(K4-$F$2)*(K4-$F$2)/(2*$F$13*$F$13))</f>
        <v>2.8738028752893952</v>
      </c>
      <c r="N4" s="7"/>
    </row>
    <row r="5" spans="1:15" x14ac:dyDescent="0.3">
      <c r="A5" s="1">
        <f>A4+1</f>
        <v>4</v>
      </c>
      <c r="B5" s="2">
        <v>4.91</v>
      </c>
      <c r="C5" s="2">
        <f>B5 - $F$2</f>
        <v>-0.1241999999999992</v>
      </c>
      <c r="D5">
        <f>(B5 - $F$2)*(B5 - $F$2)</f>
        <v>1.5425639999999801E-2</v>
      </c>
      <c r="F5" s="2">
        <f>MIN(B2:B51)</f>
        <v>4.8600000000000003</v>
      </c>
      <c r="H5" s="2">
        <v>4.9800000000000004</v>
      </c>
      <c r="I5" s="8"/>
      <c r="J5" s="8"/>
      <c r="K5" s="9"/>
      <c r="L5" s="8"/>
      <c r="N5" s="7"/>
    </row>
    <row r="6" spans="1:15" x14ac:dyDescent="0.3">
      <c r="A6" s="1">
        <f>A5+1</f>
        <v>5</v>
      </c>
      <c r="B6" s="2">
        <v>4.91</v>
      </c>
      <c r="C6" s="2">
        <f>B6 - $F$2</f>
        <v>-0.1241999999999992</v>
      </c>
      <c r="D6">
        <f>(B6 - $F$2)*(B6 - $F$2)</f>
        <v>1.5425639999999801E-2</v>
      </c>
      <c r="H6" s="2">
        <v>4.9800000000000004</v>
      </c>
      <c r="I6" s="8">
        <v>16</v>
      </c>
      <c r="J6" s="8">
        <f t="shared" ref="J6" si="3">I6/(50*$H$18)</f>
        <v>5.4634146341463481</v>
      </c>
      <c r="K6" s="9">
        <f t="shared" ref="K6" si="4">AVERAGE(H6:H7)</f>
        <v>5.01</v>
      </c>
      <c r="L6" s="8">
        <f t="shared" ref="L6" si="5">$F$16*EXP(-1*(K6-$F$2)*(K6-$F$2)/(2*$F$13*$F$13))</f>
        <v>4.5438394477641717</v>
      </c>
      <c r="N6" s="7"/>
    </row>
    <row r="7" spans="1:15" x14ac:dyDescent="0.3">
      <c r="A7" s="1">
        <f>A6+1</f>
        <v>6</v>
      </c>
      <c r="B7" s="2">
        <v>4.93</v>
      </c>
      <c r="C7" s="2">
        <f>B7 - $F$2</f>
        <v>-0.10419999999999963</v>
      </c>
      <c r="D7">
        <f>(B7 - $F$2)*(B7 - $F$2)</f>
        <v>1.0857639999999922E-2</v>
      </c>
      <c r="F7" s="1" t="s">
        <v>2</v>
      </c>
      <c r="H7" s="2">
        <v>5.04</v>
      </c>
      <c r="I7" s="8"/>
      <c r="J7" s="8"/>
      <c r="K7" s="9"/>
      <c r="L7" s="8"/>
      <c r="N7" s="7"/>
    </row>
    <row r="8" spans="1:15" x14ac:dyDescent="0.3">
      <c r="A8" s="1">
        <f>A7+1</f>
        <v>7</v>
      </c>
      <c r="B8" s="2">
        <v>4.9400000000000004</v>
      </c>
      <c r="C8" s="2">
        <f>B8 - $F$2</f>
        <v>-9.4199999999998951E-2</v>
      </c>
      <c r="D8">
        <f>(B8 - $F$2)*(B8 - $F$2)</f>
        <v>8.8736399999998026E-3</v>
      </c>
      <c r="F8" s="2">
        <f>MAX(B2:B51)</f>
        <v>5.26</v>
      </c>
      <c r="H8" s="2">
        <v>5.04</v>
      </c>
      <c r="I8" s="8">
        <v>16</v>
      </c>
      <c r="J8" s="8">
        <f t="shared" ref="J8" si="6">I8/(50*$H$18)</f>
        <v>5.4634146341463481</v>
      </c>
      <c r="K8" s="9">
        <f t="shared" ref="K8" si="7">AVERAGE(H8:H9)</f>
        <v>5.07</v>
      </c>
      <c r="L8" s="8">
        <f t="shared" ref="L8" si="8">$F$16*EXP(-1*(K8-$F$2)*(K8-$F$2)/(2*$F$13*$F$13))</f>
        <v>4.3264472476768674</v>
      </c>
      <c r="N8" s="7"/>
    </row>
    <row r="9" spans="1:15" x14ac:dyDescent="0.3">
      <c r="A9" s="1">
        <f>A8+1</f>
        <v>8</v>
      </c>
      <c r="B9" s="2">
        <v>4.9400000000000004</v>
      </c>
      <c r="C9" s="2">
        <f>B9 - $F$2</f>
        <v>-9.4199999999998951E-2</v>
      </c>
      <c r="D9">
        <f>(B9 - $F$2)*(B9 - $F$2)</f>
        <v>8.8736399999998026E-3</v>
      </c>
      <c r="H9" s="2">
        <v>5.0999999999999996</v>
      </c>
      <c r="I9" s="8"/>
      <c r="J9" s="8"/>
      <c r="K9" s="9"/>
      <c r="L9" s="8"/>
      <c r="N9" s="7"/>
    </row>
    <row r="10" spans="1:15" x14ac:dyDescent="0.3">
      <c r="A10" s="1">
        <f>A9+1</f>
        <v>9</v>
      </c>
      <c r="B10" s="2">
        <v>4.9800000000000004</v>
      </c>
      <c r="C10" s="2">
        <f>B10 - $F$2</f>
        <v>-5.4199999999998916E-2</v>
      </c>
      <c r="D10">
        <f>(B10 - $F$2)*(B10 - $F$2)</f>
        <v>2.9376399999998825E-3</v>
      </c>
      <c r="H10" s="2">
        <v>5.0999999999999996</v>
      </c>
      <c r="I10" s="8">
        <v>7</v>
      </c>
      <c r="J10" s="8">
        <f t="shared" ref="J10" si="9">I10/(50*$H$18)</f>
        <v>2.3902439024390274</v>
      </c>
      <c r="K10" s="9">
        <f t="shared" ref="K10" si="10">AVERAGE(H10:H11)</f>
        <v>5.13</v>
      </c>
      <c r="L10" s="8">
        <f t="shared" ref="L10" si="11">$F$16*EXP(-1*(K10-$F$2)*(K10-$F$2)/(2*$F$13*$F$13))</f>
        <v>2.4807458893513501</v>
      </c>
      <c r="N10" s="7"/>
    </row>
    <row r="11" spans="1:15" x14ac:dyDescent="0.3">
      <c r="A11" s="1">
        <f>A10+1</f>
        <v>10</v>
      </c>
      <c r="B11" s="2">
        <v>4.9800000000000004</v>
      </c>
      <c r="C11" s="2">
        <f>B11 - $F$2</f>
        <v>-5.4199999999998916E-2</v>
      </c>
      <c r="D11">
        <f>(B11 - $F$2)*(B11 - $F$2)</f>
        <v>2.9376399999998825E-3</v>
      </c>
      <c r="F11">
        <f>SUM(D2:D51)/49</f>
        <v>7.0983265306122272E-3</v>
      </c>
      <c r="G11">
        <f>F11/50</f>
        <v>1.4196653061224453E-4</v>
      </c>
      <c r="H11" s="2">
        <v>5.16</v>
      </c>
      <c r="I11" s="8"/>
      <c r="J11" s="8"/>
      <c r="K11" s="9"/>
      <c r="L11" s="8"/>
      <c r="N11" s="7"/>
    </row>
    <row r="12" spans="1:15" x14ac:dyDescent="0.3">
      <c r="A12" s="1">
        <f>A11+1</f>
        <v>11</v>
      </c>
      <c r="B12" s="2">
        <v>4.9800000000000004</v>
      </c>
      <c r="C12" s="2">
        <f>B12 - $F$2</f>
        <v>-5.4199999999998916E-2</v>
      </c>
      <c r="D12">
        <f>(B12 - $F$2)*(B12 - $F$2)</f>
        <v>2.9376399999998825E-3</v>
      </c>
      <c r="F12" s="1" t="s">
        <v>14</v>
      </c>
      <c r="G12">
        <f>SQRT(G11)</f>
        <v>1.1914970860738373E-2</v>
      </c>
      <c r="H12" s="2">
        <v>5.16</v>
      </c>
      <c r="I12" s="8">
        <v>1</v>
      </c>
      <c r="J12" s="8">
        <f t="shared" ref="J12" si="12">I12/(50*$H$18)</f>
        <v>0.34146341463414676</v>
      </c>
      <c r="K12" s="9">
        <f t="shared" ref="K12" si="13">AVERAGE(H12:H13)</f>
        <v>5.1899999999999995</v>
      </c>
      <c r="L12" s="8">
        <f t="shared" ref="L12" si="14">$F$16*EXP(-1*(K12-$F$2)*(K12-$F$2)/(2*$F$13*$F$13))</f>
        <v>0.85659508974625886</v>
      </c>
      <c r="N12" s="7"/>
    </row>
    <row r="13" spans="1:15" x14ac:dyDescent="0.3">
      <c r="A13" s="1">
        <f>A12+1</f>
        <v>12</v>
      </c>
      <c r="B13" s="2">
        <v>4.9800000000000004</v>
      </c>
      <c r="C13" s="2">
        <f>B13 - $F$2</f>
        <v>-5.4199999999998916E-2</v>
      </c>
      <c r="D13">
        <f>(B13 - $F$2)*(B13 - $F$2)</f>
        <v>2.9376399999998825E-3</v>
      </c>
      <c r="F13">
        <f>SQRT(F11)</f>
        <v>8.4251566932682195E-2</v>
      </c>
      <c r="G13">
        <f>F13*F13</f>
        <v>7.0983265306122281E-3</v>
      </c>
      <c r="H13" s="2">
        <v>5.22</v>
      </c>
      <c r="I13" s="8"/>
      <c r="J13" s="8"/>
      <c r="K13" s="9"/>
      <c r="L13" s="8"/>
      <c r="N13" s="7"/>
    </row>
    <row r="14" spans="1:15" x14ac:dyDescent="0.3">
      <c r="A14" s="1">
        <f>A13+1</f>
        <v>13</v>
      </c>
      <c r="B14" s="2">
        <v>4.9800000000000004</v>
      </c>
      <c r="C14" s="2">
        <f>B14 - $F$2</f>
        <v>-5.4199999999998916E-2</v>
      </c>
      <c r="D14">
        <f>(B14 - $F$2)*(B14 - $F$2)</f>
        <v>2.9376399999998825E-3</v>
      </c>
      <c r="H14" s="2">
        <v>5.22</v>
      </c>
      <c r="I14" s="8">
        <v>2</v>
      </c>
      <c r="J14" s="8">
        <f t="shared" ref="J14" si="15">I14/(50*$H$18)</f>
        <v>0.68292682926829351</v>
      </c>
      <c r="K14" s="9">
        <f t="shared" ref="K14" si="16">AVERAGE(H14:H15)</f>
        <v>5.2449999999999992</v>
      </c>
      <c r="L14" s="8">
        <f t="shared" ref="L14" si="17">$F$16*EXP(-1*(K14-$F$2)*(K14-$F$2)/(2*$F$13*$F$13))</f>
        <v>0.20699631667351259</v>
      </c>
      <c r="N14" s="7"/>
    </row>
    <row r="15" spans="1:15" x14ac:dyDescent="0.3">
      <c r="A15" s="1">
        <f>A14+1</f>
        <v>14</v>
      </c>
      <c r="B15" s="2">
        <v>4.9800000000000004</v>
      </c>
      <c r="C15" s="2">
        <f>B15 - $F$2</f>
        <v>-5.4199999999998916E-2</v>
      </c>
      <c r="D15">
        <f>(B15 - $F$2)*(B15 - $F$2)</f>
        <v>2.9376399999998825E-3</v>
      </c>
      <c r="F15" s="1" t="s">
        <v>12</v>
      </c>
      <c r="H15" s="2">
        <v>5.27</v>
      </c>
      <c r="I15" s="8"/>
      <c r="J15" s="8"/>
      <c r="K15" s="9"/>
      <c r="L15" s="8"/>
      <c r="N15" s="7"/>
    </row>
    <row r="16" spans="1:15" x14ac:dyDescent="0.3">
      <c r="A16" s="1">
        <f>A15+1</f>
        <v>15</v>
      </c>
      <c r="B16" s="2">
        <v>4.99</v>
      </c>
      <c r="C16" s="2">
        <f>B16 - $F$2</f>
        <v>-4.4199999999999129E-2</v>
      </c>
      <c r="D16">
        <f>(B16 - $F$2)*(B16 - $F$2)</f>
        <v>1.9536399999999228E-3</v>
      </c>
      <c r="F16">
        <f>M2/SQRT(2*3.1415)</f>
        <v>4.735201705668266</v>
      </c>
      <c r="H16" s="2"/>
    </row>
    <row r="17" spans="1:16" x14ac:dyDescent="0.3">
      <c r="A17" s="1">
        <f>A16+1</f>
        <v>16</v>
      </c>
      <c r="B17" s="2">
        <v>4.99</v>
      </c>
      <c r="C17" s="2">
        <f>B17 - $F$2</f>
        <v>-4.4199999999999129E-2</v>
      </c>
      <c r="D17">
        <f>(B17 - $F$2)*(B17 - $F$2)</f>
        <v>1.9536399999999228E-3</v>
      </c>
      <c r="H17" s="3" t="s">
        <v>10</v>
      </c>
      <c r="I17">
        <f>SUM(I2:I15)</f>
        <v>50</v>
      </c>
      <c r="J17">
        <f>SUM(J2:J15)</f>
        <v>17.073170731707339</v>
      </c>
    </row>
    <row r="18" spans="1:16" x14ac:dyDescent="0.3">
      <c r="A18" s="1">
        <f>A17+1</f>
        <v>17</v>
      </c>
      <c r="B18" s="2">
        <v>4.99</v>
      </c>
      <c r="C18" s="2">
        <f>B18 - $F$2</f>
        <v>-4.4199999999999129E-2</v>
      </c>
      <c r="D18">
        <f>(B18 - $F$2)*(B18 - $F$2)</f>
        <v>1.9536399999999228E-3</v>
      </c>
      <c r="F18" s="6">
        <f>F2+F13</f>
        <v>5.1184515669326816</v>
      </c>
      <c r="G18" s="6">
        <f>F2-F13</f>
        <v>4.9499484330673171</v>
      </c>
      <c r="H18" s="4">
        <v>5.8571428571428497E-2</v>
      </c>
    </row>
    <row r="19" spans="1:16" x14ac:dyDescent="0.3">
      <c r="A19" s="1">
        <f>A18+1</f>
        <v>18</v>
      </c>
      <c r="B19" s="2">
        <v>4.99</v>
      </c>
      <c r="C19" s="2">
        <f>B19 - $F$2</f>
        <v>-4.4199999999999129E-2</v>
      </c>
      <c r="D19">
        <f>(B19 - $F$2)*(B19 - $F$2)</f>
        <v>1.9536399999999228E-3</v>
      </c>
      <c r="F19" s="6">
        <f>F18+$F$13</f>
        <v>5.2027031338653638</v>
      </c>
      <c r="G19" s="6">
        <f>G18-$F$13</f>
        <v>4.8656968661346349</v>
      </c>
      <c r="H19" s="5" t="s">
        <v>11</v>
      </c>
      <c r="J19">
        <f>50/0.41</f>
        <v>121.95121951219512</v>
      </c>
    </row>
    <row r="20" spans="1:16" x14ac:dyDescent="0.3">
      <c r="A20" s="1">
        <f>A19+1</f>
        <v>19</v>
      </c>
      <c r="B20" s="2">
        <v>5.01</v>
      </c>
      <c r="C20" s="2">
        <f>B20 - $F$2</f>
        <v>-2.4199999999999555E-2</v>
      </c>
      <c r="D20">
        <f>(B20 - $F$2)*(B20 - $F$2)</f>
        <v>5.8563999999997843E-4</v>
      </c>
      <c r="F20" s="6">
        <f>F19+$F$13</f>
        <v>5.286954700798046</v>
      </c>
      <c r="G20" s="6">
        <f>G19-$F$13</f>
        <v>4.7814452992019527</v>
      </c>
      <c r="H20" s="2">
        <v>0.41</v>
      </c>
      <c r="K20" s="1"/>
      <c r="L20" s="10" t="s">
        <v>24</v>
      </c>
      <c r="M20" s="10"/>
      <c r="N20" s="10" t="s">
        <v>8</v>
      </c>
      <c r="O20" s="10" t="s">
        <v>27</v>
      </c>
      <c r="P20" s="10" t="s">
        <v>28</v>
      </c>
    </row>
    <row r="21" spans="1:16" x14ac:dyDescent="0.3">
      <c r="A21" s="1">
        <f>A20+1</f>
        <v>20</v>
      </c>
      <c r="B21" s="2">
        <v>5.0199999999999996</v>
      </c>
      <c r="C21" s="2">
        <f>B21 - $F$2</f>
        <v>-1.4199999999999768E-2</v>
      </c>
      <c r="D21">
        <f>(B21 - $F$2)*(B21 - $F$2)</f>
        <v>2.0163999999999341E-4</v>
      </c>
      <c r="H21" s="2"/>
      <c r="K21" s="1"/>
      <c r="L21" s="1" t="s">
        <v>25</v>
      </c>
      <c r="M21" s="1" t="s">
        <v>26</v>
      </c>
      <c r="N21" s="10"/>
      <c r="O21" s="10"/>
      <c r="P21" s="10"/>
    </row>
    <row r="22" spans="1:16" x14ac:dyDescent="0.3">
      <c r="A22" s="1">
        <f>A21+1</f>
        <v>21</v>
      </c>
      <c r="B22" s="2">
        <v>5.0199999999999996</v>
      </c>
      <c r="C22" s="2">
        <f>B22 - $F$2</f>
        <v>-1.4199999999999768E-2</v>
      </c>
      <c r="D22">
        <f>(B22 - $F$2)*(B22 - $F$2)</f>
        <v>2.0163999999999341E-4</v>
      </c>
      <c r="F22" s="1" t="s">
        <v>15</v>
      </c>
      <c r="G22">
        <v>33</v>
      </c>
      <c r="H22" s="1" t="s">
        <v>18</v>
      </c>
      <c r="I22" s="4">
        <f>G22/50</f>
        <v>0.66</v>
      </c>
      <c r="K22" s="1" t="s">
        <v>22</v>
      </c>
      <c r="L22" s="6">
        <f>G18</f>
        <v>4.9499484330673171</v>
      </c>
      <c r="M22" s="6">
        <f>F18</f>
        <v>5.1184515669326816</v>
      </c>
      <c r="N22">
        <v>33</v>
      </c>
      <c r="O22" s="2">
        <f>I22</f>
        <v>0.66</v>
      </c>
      <c r="P22">
        <v>0.68300000000000005</v>
      </c>
    </row>
    <row r="23" spans="1:16" x14ac:dyDescent="0.3">
      <c r="A23" s="1">
        <f>A22+1</f>
        <v>22</v>
      </c>
      <c r="B23" s="2">
        <v>5.03</v>
      </c>
      <c r="C23" s="2">
        <f>B23 - $F$2</f>
        <v>-4.1999999999990933E-3</v>
      </c>
      <c r="D23">
        <f>(B23 - $F$2)*(B23 - $F$2)</f>
        <v>1.7639999999992384E-5</v>
      </c>
      <c r="F23" s="1" t="s">
        <v>16</v>
      </c>
      <c r="G23">
        <v>47</v>
      </c>
      <c r="H23" s="1" t="s">
        <v>19</v>
      </c>
      <c r="I23" s="4">
        <f t="shared" ref="I23" si="18">G23/50</f>
        <v>0.94</v>
      </c>
      <c r="K23" s="1" t="s">
        <v>21</v>
      </c>
      <c r="L23" s="6">
        <f>G19</f>
        <v>4.8656968661346349</v>
      </c>
      <c r="M23" s="6">
        <f>F19</f>
        <v>5.2027031338653638</v>
      </c>
      <c r="N23">
        <v>47</v>
      </c>
      <c r="O23">
        <f>I23</f>
        <v>0.94</v>
      </c>
      <c r="P23">
        <v>0.95399999999999996</v>
      </c>
    </row>
    <row r="24" spans="1:16" x14ac:dyDescent="0.3">
      <c r="A24" s="1">
        <f>A23+1</f>
        <v>23</v>
      </c>
      <c r="B24" s="2">
        <v>5.03</v>
      </c>
      <c r="C24" s="2">
        <f>B24 - $F$2</f>
        <v>-4.1999999999990933E-3</v>
      </c>
      <c r="D24">
        <f>(B24 - $F$2)*(B24 - $F$2)</f>
        <v>1.7639999999992384E-5</v>
      </c>
      <c r="F24" s="1" t="s">
        <v>17</v>
      </c>
      <c r="G24">
        <v>50</v>
      </c>
      <c r="H24" s="1" t="s">
        <v>20</v>
      </c>
      <c r="I24">
        <f>G24/50</f>
        <v>1</v>
      </c>
      <c r="K24" s="1" t="s">
        <v>23</v>
      </c>
      <c r="L24" s="6">
        <f>G20</f>
        <v>4.7814452992019527</v>
      </c>
      <c r="M24" s="6">
        <f>F20</f>
        <v>5.286954700798046</v>
      </c>
      <c r="N24">
        <v>50</v>
      </c>
      <c r="O24">
        <f>I24</f>
        <v>1</v>
      </c>
      <c r="P24">
        <v>0.997</v>
      </c>
    </row>
    <row r="25" spans="1:16" x14ac:dyDescent="0.3">
      <c r="A25" s="1">
        <f>A24+1</f>
        <v>24</v>
      </c>
      <c r="B25" s="2">
        <v>5.03</v>
      </c>
      <c r="C25" s="2">
        <f>B25 - $F$2</f>
        <v>-4.1999999999990933E-3</v>
      </c>
      <c r="D25">
        <f>(B25 - $F$2)*(B25 - $F$2)</f>
        <v>1.7639999999992384E-5</v>
      </c>
    </row>
    <row r="26" spans="1:16" x14ac:dyDescent="0.3">
      <c r="A26" s="1">
        <f>A25+1</f>
        <v>25</v>
      </c>
      <c r="B26" s="2">
        <v>5.04</v>
      </c>
      <c r="C26" s="2">
        <f>B26 - $F$2</f>
        <v>5.8000000000006935E-3</v>
      </c>
      <c r="D26">
        <f>(B26 - $F$2)*(B26 - $F$2)</f>
        <v>3.3640000000008047E-5</v>
      </c>
    </row>
    <row r="27" spans="1:16" x14ac:dyDescent="0.3">
      <c r="A27" s="1">
        <f>A26+1</f>
        <v>26</v>
      </c>
      <c r="B27" s="2">
        <v>5.04</v>
      </c>
      <c r="C27" s="2">
        <f>B27 - $F$2</f>
        <v>5.8000000000006935E-3</v>
      </c>
      <c r="D27">
        <f>(B27 - $F$2)*(B27 - $F$2)</f>
        <v>3.3640000000008047E-5</v>
      </c>
    </row>
    <row r="28" spans="1:16" x14ac:dyDescent="0.3">
      <c r="A28" s="1">
        <f>A27+1</f>
        <v>27</v>
      </c>
      <c r="B28" s="2">
        <v>5.04</v>
      </c>
      <c r="C28" s="2">
        <f>B28 - $F$2</f>
        <v>5.8000000000006935E-3</v>
      </c>
      <c r="D28">
        <f>(B28 - $F$2)*(B28 - $F$2)</f>
        <v>3.3640000000008047E-5</v>
      </c>
    </row>
    <row r="29" spans="1:16" x14ac:dyDescent="0.3">
      <c r="A29" s="1">
        <f>A28+1</f>
        <v>28</v>
      </c>
      <c r="B29" s="2">
        <v>5.04</v>
      </c>
      <c r="C29" s="2">
        <f>B29 - $F$2</f>
        <v>5.8000000000006935E-3</v>
      </c>
      <c r="D29">
        <f>(B29 - $F$2)*(B29 - $F$2)</f>
        <v>3.3640000000008047E-5</v>
      </c>
    </row>
    <row r="30" spans="1:16" x14ac:dyDescent="0.3">
      <c r="A30" s="1">
        <f>A29+1</f>
        <v>29</v>
      </c>
      <c r="B30" s="2">
        <v>5.04</v>
      </c>
      <c r="C30" s="2">
        <f>B30 - $F$2</f>
        <v>5.8000000000006935E-3</v>
      </c>
      <c r="D30">
        <f>(B30 - $F$2)*(B30 - $F$2)</f>
        <v>3.3640000000008047E-5</v>
      </c>
    </row>
    <row r="31" spans="1:16" x14ac:dyDescent="0.3">
      <c r="A31" s="1">
        <f>A30+1</f>
        <v>30</v>
      </c>
      <c r="B31" s="2">
        <v>5.05</v>
      </c>
      <c r="C31" s="2">
        <f>B31 - $F$2</f>
        <v>1.580000000000048E-2</v>
      </c>
      <c r="D31">
        <f>(B31 - $F$2)*(B31 - $F$2)</f>
        <v>2.4964000000001515E-4</v>
      </c>
    </row>
    <row r="32" spans="1:16" x14ac:dyDescent="0.3">
      <c r="A32" s="1">
        <f>A31+1</f>
        <v>31</v>
      </c>
      <c r="B32" s="2">
        <v>5.05</v>
      </c>
      <c r="C32" s="2">
        <f>B32 - $F$2</f>
        <v>1.580000000000048E-2</v>
      </c>
      <c r="D32">
        <f>(B32 - $F$2)*(B32 - $F$2)</f>
        <v>2.4964000000001515E-4</v>
      </c>
    </row>
    <row r="33" spans="1:4" x14ac:dyDescent="0.3">
      <c r="A33" s="1">
        <f>A32+1</f>
        <v>32</v>
      </c>
      <c r="B33" s="2">
        <v>5.0599999999999996</v>
      </c>
      <c r="C33" s="2">
        <f>B33 - $F$2</f>
        <v>2.5800000000000267E-2</v>
      </c>
      <c r="D33">
        <f>(B33 - $F$2)*(B33 - $F$2)</f>
        <v>6.6564000000001377E-4</v>
      </c>
    </row>
    <row r="34" spans="1:4" x14ac:dyDescent="0.3">
      <c r="A34" s="1">
        <f>A33+1</f>
        <v>33</v>
      </c>
      <c r="B34" s="2">
        <v>5.0599999999999996</v>
      </c>
      <c r="C34" s="2">
        <f>B34 - $F$2</f>
        <v>2.5800000000000267E-2</v>
      </c>
      <c r="D34">
        <f>(B34 - $F$2)*(B34 - $F$2)</f>
        <v>6.6564000000001377E-4</v>
      </c>
    </row>
    <row r="35" spans="1:4" x14ac:dyDescent="0.3">
      <c r="A35" s="1">
        <f>A34+1</f>
        <v>34</v>
      </c>
      <c r="B35" s="2">
        <v>5.0599999999999996</v>
      </c>
      <c r="C35" s="2">
        <f>B35 - $F$2</f>
        <v>2.5800000000000267E-2</v>
      </c>
      <c r="D35">
        <f>(B35 - $F$2)*(B35 - $F$2)</f>
        <v>6.6564000000001377E-4</v>
      </c>
    </row>
    <row r="36" spans="1:4" x14ac:dyDescent="0.3">
      <c r="A36" s="1">
        <f>A35+1</f>
        <v>35</v>
      </c>
      <c r="B36" s="2">
        <v>5.07</v>
      </c>
      <c r="C36" s="2">
        <f>B36 - $F$2</f>
        <v>3.5800000000000942E-2</v>
      </c>
      <c r="D36">
        <f>(B36 - $F$2)*(B36 - $F$2)</f>
        <v>1.2816400000000676E-3</v>
      </c>
    </row>
    <row r="37" spans="1:4" x14ac:dyDescent="0.3">
      <c r="A37" s="1">
        <f>A36+1</f>
        <v>36</v>
      </c>
      <c r="B37" s="2">
        <v>5.07</v>
      </c>
      <c r="C37" s="2">
        <f>B37 - $F$2</f>
        <v>3.5800000000000942E-2</v>
      </c>
      <c r="D37">
        <f>(B37 - $F$2)*(B37 - $F$2)</f>
        <v>1.2816400000000676E-3</v>
      </c>
    </row>
    <row r="38" spans="1:4" x14ac:dyDescent="0.3">
      <c r="A38" s="1">
        <f>A37+1</f>
        <v>37</v>
      </c>
      <c r="B38" s="2">
        <v>5.08</v>
      </c>
      <c r="C38" s="2">
        <f>B38 - $F$2</f>
        <v>4.5800000000000729E-2</v>
      </c>
      <c r="D38">
        <f>(B38 - $F$2)*(B38 - $F$2)</f>
        <v>2.0976400000000668E-3</v>
      </c>
    </row>
    <row r="39" spans="1:4" x14ac:dyDescent="0.3">
      <c r="A39" s="1">
        <f>A38+1</f>
        <v>38</v>
      </c>
      <c r="B39" s="2">
        <v>5.08</v>
      </c>
      <c r="C39" s="2">
        <f>B39 - $F$2</f>
        <v>4.5800000000000729E-2</v>
      </c>
      <c r="D39">
        <f>(B39 - $F$2)*(B39 - $F$2)</f>
        <v>2.0976400000000668E-3</v>
      </c>
    </row>
    <row r="40" spans="1:4" x14ac:dyDescent="0.3">
      <c r="A40" s="1">
        <f>A39+1</f>
        <v>39</v>
      </c>
      <c r="B40" s="2">
        <v>5.09</v>
      </c>
      <c r="C40" s="2">
        <f>B40 - $F$2</f>
        <v>5.5800000000000516E-2</v>
      </c>
      <c r="D40">
        <f>(B40 - $F$2)*(B40 - $F$2)</f>
        <v>3.1136400000000577E-3</v>
      </c>
    </row>
    <row r="41" spans="1:4" x14ac:dyDescent="0.3">
      <c r="A41" s="1">
        <f>A40+1</f>
        <v>40</v>
      </c>
      <c r="B41" s="2">
        <v>5.09</v>
      </c>
      <c r="C41" s="2">
        <f>B41 - $F$2</f>
        <v>5.5800000000000516E-2</v>
      </c>
      <c r="D41">
        <f>(B41 - $F$2)*(B41 - $F$2)</f>
        <v>3.1136400000000577E-3</v>
      </c>
    </row>
    <row r="42" spans="1:4" x14ac:dyDescent="0.3">
      <c r="A42" s="1">
        <f>A41+1</f>
        <v>41</v>
      </c>
      <c r="B42" s="2">
        <v>5.0999999999999996</v>
      </c>
      <c r="C42" s="2">
        <f>B42 - $F$2</f>
        <v>6.5800000000000303E-2</v>
      </c>
      <c r="D42">
        <f>(B42 - $F$2)*(B42 - $F$2)</f>
        <v>4.3296400000000399E-3</v>
      </c>
    </row>
    <row r="43" spans="1:4" x14ac:dyDescent="0.3">
      <c r="A43" s="1">
        <f>A42+1</f>
        <v>42</v>
      </c>
      <c r="B43" s="2">
        <v>5.0999999999999996</v>
      </c>
      <c r="C43" s="2">
        <f>B43 - $F$2</f>
        <v>6.5800000000000303E-2</v>
      </c>
      <c r="D43">
        <f>(B43 - $F$2)*(B43 - $F$2)</f>
        <v>4.3296400000000399E-3</v>
      </c>
    </row>
    <row r="44" spans="1:4" x14ac:dyDescent="0.3">
      <c r="A44" s="1">
        <f>A43+1</f>
        <v>43</v>
      </c>
      <c r="B44" s="2">
        <v>5.12</v>
      </c>
      <c r="C44" s="2">
        <f>B44 - $F$2</f>
        <v>8.5800000000000765E-2</v>
      </c>
      <c r="D44">
        <f>(B44 - $F$2)*(B44 - $F$2)</f>
        <v>7.361640000000131E-3</v>
      </c>
    </row>
    <row r="45" spans="1:4" x14ac:dyDescent="0.3">
      <c r="A45" s="1">
        <f>A44+1</f>
        <v>44</v>
      </c>
      <c r="B45" s="2">
        <v>5.13</v>
      </c>
      <c r="C45" s="2">
        <f>B45 - $F$2</f>
        <v>9.5800000000000551E-2</v>
      </c>
      <c r="D45">
        <f>(B45 - $F$2)*(B45 - $F$2)</f>
        <v>9.1776400000001049E-3</v>
      </c>
    </row>
    <row r="46" spans="1:4" x14ac:dyDescent="0.3">
      <c r="A46" s="1">
        <f>A45+1</f>
        <v>45</v>
      </c>
      <c r="B46" s="2">
        <v>5.13</v>
      </c>
      <c r="C46" s="2">
        <f>B46 - $F$2</f>
        <v>9.5800000000000551E-2</v>
      </c>
      <c r="D46">
        <f>(B46 - $F$2)*(B46 - $F$2)</f>
        <v>9.1776400000001049E-3</v>
      </c>
    </row>
    <row r="47" spans="1:4" x14ac:dyDescent="0.3">
      <c r="A47" s="1">
        <f>A46+1</f>
        <v>46</v>
      </c>
      <c r="B47" s="2">
        <v>5.13</v>
      </c>
      <c r="C47" s="2">
        <f>B47 - $F$2</f>
        <v>9.5800000000000551E-2</v>
      </c>
      <c r="D47">
        <f>(B47 - $F$2)*(B47 - $F$2)</f>
        <v>9.1776400000001049E-3</v>
      </c>
    </row>
    <row r="48" spans="1:4" x14ac:dyDescent="0.3">
      <c r="A48" s="1">
        <f>A47+1</f>
        <v>47</v>
      </c>
      <c r="B48" s="2">
        <v>5.14</v>
      </c>
      <c r="C48" s="2">
        <f>B48 - $F$2</f>
        <v>0.10580000000000034</v>
      </c>
      <c r="D48">
        <f>(B48 - $F$2)*(B48 - $F$2)</f>
        <v>1.1193640000000072E-2</v>
      </c>
    </row>
    <row r="49" spans="1:4" x14ac:dyDescent="0.3">
      <c r="A49" s="1">
        <f>A48+1</f>
        <v>48</v>
      </c>
      <c r="B49" s="2">
        <v>5.16</v>
      </c>
      <c r="C49" s="2">
        <f>B49 - $F$2</f>
        <v>0.1258000000000008</v>
      </c>
      <c r="D49">
        <f>(B49 - $F$2)*(B49 - $F$2)</f>
        <v>1.58256400000002E-2</v>
      </c>
    </row>
    <row r="50" spans="1:4" x14ac:dyDescent="0.3">
      <c r="A50" s="1">
        <f>A49+1</f>
        <v>49</v>
      </c>
      <c r="B50" s="2">
        <v>5.25</v>
      </c>
      <c r="C50" s="2">
        <f>B50 - $F$2</f>
        <v>0.21580000000000066</v>
      </c>
      <c r="D50">
        <f>(B50 - $F$2)*(B50 - $F$2)</f>
        <v>4.6569640000000287E-2</v>
      </c>
    </row>
    <row r="51" spans="1:4" x14ac:dyDescent="0.3">
      <c r="A51" s="1">
        <f>A50+1</f>
        <v>50</v>
      </c>
      <c r="B51" s="2">
        <v>5.26</v>
      </c>
      <c r="C51" s="2">
        <f>B51 - $F$2</f>
        <v>0.22580000000000044</v>
      </c>
      <c r="D51">
        <f>(B51 - $F$2)*(B51 - $F$2)</f>
        <v>5.09856400000002E-2</v>
      </c>
    </row>
    <row r="52" spans="1:4" x14ac:dyDescent="0.3">
      <c r="C52" s="11">
        <f>SUM(C2:C51)</f>
        <v>3.4638958368304884E-14</v>
      </c>
    </row>
  </sheetData>
  <sortState xmlns:xlrd2="http://schemas.microsoft.com/office/spreadsheetml/2017/richdata2" ref="B2:D51">
    <sortCondition ref="B2"/>
  </sortState>
  <mergeCells count="32">
    <mergeCell ref="L20:M20"/>
    <mergeCell ref="N20:N21"/>
    <mergeCell ref="O20:O21"/>
    <mergeCell ref="P20:P21"/>
    <mergeCell ref="L12:L13"/>
    <mergeCell ref="L14:L15"/>
    <mergeCell ref="L2:L3"/>
    <mergeCell ref="L4:L5"/>
    <mergeCell ref="L6:L7"/>
    <mergeCell ref="L8:L9"/>
    <mergeCell ref="L10:L11"/>
    <mergeCell ref="K10:K11"/>
    <mergeCell ref="J12:J13"/>
    <mergeCell ref="K12:K13"/>
    <mergeCell ref="J14:J15"/>
    <mergeCell ref="K14:K15"/>
    <mergeCell ref="I14:I15"/>
    <mergeCell ref="J2:J3"/>
    <mergeCell ref="K2:K3"/>
    <mergeCell ref="J4:J5"/>
    <mergeCell ref="K4:K5"/>
    <mergeCell ref="K6:K7"/>
    <mergeCell ref="J6:J7"/>
    <mergeCell ref="J8:J9"/>
    <mergeCell ref="K8:K9"/>
    <mergeCell ref="J10:J11"/>
    <mergeCell ref="I2:I3"/>
    <mergeCell ref="I4:I5"/>
    <mergeCell ref="I6:I7"/>
    <mergeCell ref="I8:I9"/>
    <mergeCell ref="I10:I11"/>
    <mergeCell ref="I12:I13"/>
  </mergeCells>
  <pageMargins left="0.7" right="0.7" top="0.75" bottom="0.75" header="0.3" footer="0.3"/>
  <ignoredErrors>
    <ignoredError sqref="K2 K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2020-09-09T09:33:47Z</dcterms:created>
  <dcterms:modified xsi:type="dcterms:W3CDTF">2020-09-21T20:04:48Z</dcterms:modified>
</cp:coreProperties>
</file>