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<sst xmlns="http://schemas.openxmlformats.org/spreadsheetml/2006/main" count="66" uniqueCount="38">
  <si>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</si>
  <si>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</si>
  <si>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</si>
  <si>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</si>
  <si>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</si>
  <si>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</si>
  <si>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</si>
  <si>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</si>
  <si>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</si>
  <si>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</si>
  <si>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</si>
  <si>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</si>
  <si>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</si>
  <si>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Left Side</t>
  </si>
  <si>
    <t xml:space="preserve">Rotate</t>
  </si>
  <si>
    <t xml:space="preserve">Right Side</t>
  </si>
  <si>
    <t xml:space="preserve">Unsure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</si>
  <si>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</si>
  <si>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</si>
  <si>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</si>
  <si>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</si>
  <si>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</si>
  <si>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</si>
  <si>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</si>
  <si>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</si>
  <si>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</si>
  <si>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</si>
  <si>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</si>
  <si>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</si>
  <si>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</si>
  <si>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</si>
  <si>
    <t xml:space="preserve">Dist</t>
  </si>
  <si>
    <t xml:space="preserve">Tilt Original</t>
  </si>
  <si>
    <t xml:space="preserve">Tilt New</t>
  </si>
  <si>
    <t xml:space="preserve">Y</t>
  </si>
  <si>
    <t xml:space="preserve">Dist now</t>
  </si>
  <si>
    <t xml:space="preserve">Dist old</t>
  </si>
  <si>
    <t xml:space="preserve">Dist 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</si>
</sst>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97</c:v>
                </c:pt>
                <c:pt idx="1">
                  <c:v>99.5</c:v>
                </c:pt>
                <c:pt idx="2">
                  <c:v>106</c:v>
                </c:pt>
                <c:pt idx="3">
                  <c:v>85</c:v>
                </c:pt>
                <c:pt idx="4">
                  <c:v>79.5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1.7</c:v>
                </c:pt>
                <c:pt idx="1">
                  <c:v>2.53</c:v>
                </c:pt>
                <c:pt idx="2">
                  <c:v>3.51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Calibration!$I$8:$I$12</c:f>
              <c:numCache>
                <c:formatCode>General</c:formatCode>
                <c:ptCount val="5"/>
                <c:pt idx="0">
                  <c:v>103.5</c:v>
                </c:pt>
                <c:pt idx="1">
                  <c:v>112.5</c:v>
                </c:pt>
                <c:pt idx="2">
                  <c:v>107.5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43617238"/>
        <c:axId val="14506823"/>
      </c:scatterChart>
      <c:valAx>
        <c:axId val="43617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06823"/>
        <c:crosses val="autoZero"/>
        <c:crossBetween val="midCat"/>
      </c:valAx>
      <c:valAx>
        <c:axId val="145068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172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33.5</c:v>
                </c:pt>
                <c:pt idx="1">
                  <c:v>92</c:v>
                </c:pt>
                <c:pt idx="2">
                  <c:v>144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35</c:v>
                </c:pt>
                <c:pt idx="1">
                  <c:v>94.5</c:v>
                </c:pt>
                <c:pt idx="2">
                  <c:v>136.5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1.7</c:v>
                </c:pt>
                <c:pt idx="1">
                  <c:v>2.53</c:v>
                </c:pt>
                <c:pt idx="2">
                  <c:v>3.51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40630086"/>
        <c:axId val="13225937"/>
      </c:scatterChart>
      <c:valAx>
        <c:axId val="406300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25937"/>
        <c:crosses val="autoZero"/>
        <c:crossBetween val="midCat"/>
      </c:valAx>
      <c:valAx>
        <c:axId val="132259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6300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1.7</c:v>
                </c:pt>
                <c:pt idx="1">
                  <c:v>2.53</c:v>
                </c:pt>
                <c:pt idx="2">
                  <c:v>3.51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44544726"/>
        <c:axId val="18008626"/>
      </c:scatterChart>
      <c:valAx>
        <c:axId val="44544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008626"/>
        <c:crosses val="autoZero"/>
        <c:crossBetween val="midCat"/>
      </c:valAx>
      <c:valAx>
        <c:axId val="18008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447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Tilt Original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1234.9999995925</c:v>
                </c:pt>
                <c:pt idx="1">
                  <c:v>1667.2793263213</c:v>
                </c:pt>
                <c:pt idx="2">
                  <c:v>1694.94767308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Tilt New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1404.00579</c:v>
                </c:pt>
                <c:pt idx="1">
                  <c:v>2171.7437484</c:v>
                </c:pt>
                <c:pt idx="2">
                  <c:v>2436.68744</c:v>
                </c:pt>
              </c:numCache>
            </c:numRef>
          </c:yVal>
          <c:smooth val="0"/>
        </c:ser>
        <c:axId val="47527606"/>
        <c:axId val="65008430"/>
      </c:scatterChart>
      <c:valAx>
        <c:axId val="475276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08430"/>
        <c:crosses val="autoZero"/>
        <c:crossBetween val="midCat"/>
      </c:valAx>
      <c:valAx>
        <c:axId val="65008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276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140760</xdr:rowOff>
    </xdr:from>
    <xdr:to>
      <xdr:col>7</xdr:col>
      <xdr:colOff>532440</xdr:colOff>
      <xdr:row>35</xdr:row>
      <xdr:rowOff>86400</xdr:rowOff>
    </xdr:to>
    <xdr:graphicFrame>
      <xdr:nvGraphicFramePr>
        <xdr:cNvPr id="0" name="Chart 1"/>
        <xdr:cNvGraphicFramePr/>
      </xdr:nvGraphicFramePr>
      <xdr:xfrm>
        <a:off x="14400" y="3943080"/>
        <a:ext cx="4853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19080</xdr:colOff>
      <xdr:row>20</xdr:row>
      <xdr:rowOff>140760</xdr:rowOff>
    </xdr:from>
    <xdr:to>
      <xdr:col>14</xdr:col>
      <xdr:colOff>503640</xdr:colOff>
      <xdr:row>35</xdr:row>
      <xdr:rowOff>86400</xdr:rowOff>
    </xdr:to>
    <xdr:graphicFrame>
      <xdr:nvGraphicFramePr>
        <xdr:cNvPr id="1" name="Chart 2"/>
        <xdr:cNvGraphicFramePr/>
      </xdr:nvGraphicFramePr>
      <xdr:xfrm>
        <a:off x="4979520" y="3943080"/>
        <a:ext cx="4904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1800</xdr:rowOff>
    </xdr:from>
    <xdr:to>
      <xdr:col>7</xdr:col>
      <xdr:colOff>518040</xdr:colOff>
      <xdr:row>50</xdr:row>
      <xdr:rowOff>77400</xdr:rowOff>
    </xdr:to>
    <xdr:graphicFrame>
      <xdr:nvGraphicFramePr>
        <xdr:cNvPr id="2" name="Chart 3"/>
        <xdr:cNvGraphicFramePr/>
      </xdr:nvGraphicFramePr>
      <xdr:xfrm>
        <a:off x="0" y="6791040"/>
        <a:ext cx="4853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240480</xdr:colOff>
      <xdr:row>17</xdr:row>
      <xdr:rowOff>97920</xdr:rowOff>
    </xdr:to>
    <xdr:graphicFrame>
      <xdr:nvGraphicFramePr>
        <xdr:cNvPr id="3" name=""/>
        <xdr:cNvGraphicFramePr/>
      </xdr:nvGraphicFramePr>
      <xdr:xfrm>
        <a:off x="1910880" y="36000"/>
        <a:ext cx="5827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J4" activeCellId="0" sqref="J4"/>
    </sheetView>
  </sheetViews>
  <sheetFormatPr defaultRowHeight="15"/>
  <cols>
    <col collapsed="false" hidden="false" max="1" min="1" style="0" width="4.10204081632653"/>
    <col collapsed="false" hidden="false" max="2" min="2" style="0" width="8.85714285714286"/>
    <col collapsed="false" hidden="false" max="4" min="3" style="0" width="11.015306122449"/>
    <col collapsed="false" hidden="false" max="5" min="5" style="0" width="13.5"/>
    <col collapsed="false" hidden="false" max="6" min="6" style="0" width="8.85714285714286"/>
    <col collapsed="false" hidden="false" max="7" min="7" style="0" width="4.10204081632653"/>
    <col collapsed="false" hidden="false" max="8" min="8" style="0" width="8.85714285714286"/>
    <col collapsed="false" hidden="false" max="10" min="9" style="0" width="11.015306122449"/>
    <col collapsed="false" hidden="false" max="11" min="11" style="0" width="13.5"/>
    <col collapsed="false" hidden="false" max="12" min="12" style="0" width="8.85714285714286"/>
    <col collapsed="false" hidden="false" max="13" min="13" style="0" width="9.39795918367347"/>
    <col collapsed="false" hidden="false" max="1025" min="14" style="0" width="8.85714285714286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2" t="s">
        <v>3</v>
      </c>
      <c r="G5" s="2" t="s">
        <v>4</v>
      </c>
      <c r="M5" s="2"/>
    </row>
    <row r="6" customFormat="false" ht="13.8" hidden="false" customHeight="fals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M6" s="3"/>
      <c r="N6" s="3"/>
      <c r="O6" s="3"/>
      <c r="P6" s="3"/>
      <c r="Q6" s="3"/>
    </row>
    <row r="7" customFormat="false" ht="13.8" hidden="false" customHeight="false" outlineLevel="0" collapsed="false">
      <c r="A7" s="3"/>
      <c r="B7" s="4" t="s">
        <v>10</v>
      </c>
      <c r="C7" s="4" t="s">
        <v>11</v>
      </c>
      <c r="D7" s="4" t="s">
        <v>11</v>
      </c>
      <c r="E7" s="4" t="s">
        <v>12</v>
      </c>
      <c r="G7" s="3"/>
      <c r="H7" s="4" t="s">
        <v>10</v>
      </c>
      <c r="I7" s="4" t="s">
        <v>11</v>
      </c>
      <c r="J7" s="4" t="s">
        <v>11</v>
      </c>
      <c r="K7" s="4" t="s">
        <v>12</v>
      </c>
      <c r="M7" s="3"/>
      <c r="N7" s="4"/>
      <c r="O7" s="4"/>
      <c r="P7" s="4"/>
      <c r="Q7" s="4"/>
      <c r="R7" s="0" t="s">
        <v>13</v>
      </c>
      <c r="S7" s="0" t="s">
        <v>14</v>
      </c>
    </row>
    <row r="8" customFormat="false" ht="13.8" hidden="false" customHeight="false" outlineLevel="0" collapsed="false">
      <c r="A8" s="5" t="n">
        <v>1</v>
      </c>
      <c r="B8" s="6" t="n">
        <v>1.64</v>
      </c>
      <c r="C8" s="6" t="n">
        <v>97</v>
      </c>
      <c r="D8" s="6" t="n">
        <v>33.5</v>
      </c>
      <c r="E8" s="6"/>
      <c r="G8" s="5" t="n">
        <v>1</v>
      </c>
      <c r="H8" s="6" t="n">
        <v>1.7</v>
      </c>
      <c r="I8" s="6" t="n">
        <v>103.5</v>
      </c>
      <c r="J8" s="6" t="n">
        <v>35</v>
      </c>
      <c r="K8" s="6"/>
      <c r="M8" s="5"/>
      <c r="N8" s="6"/>
      <c r="O8" s="6"/>
      <c r="P8" s="6"/>
      <c r="Q8" s="6"/>
      <c r="R8" s="0" t="n">
        <v>5140</v>
      </c>
    </row>
    <row r="9" customFormat="false" ht="13.8" hidden="false" customHeight="false" outlineLevel="0" collapsed="false">
      <c r="A9" s="5" t="n">
        <v>2</v>
      </c>
      <c r="B9" s="6" t="n">
        <v>2.53</v>
      </c>
      <c r="C9" s="6" t="n">
        <v>99.5</v>
      </c>
      <c r="D9" s="6" t="n">
        <v>92</v>
      </c>
      <c r="E9" s="6"/>
      <c r="G9" s="5" t="n">
        <v>2</v>
      </c>
      <c r="H9" s="6" t="n">
        <v>2.53</v>
      </c>
      <c r="I9" s="6" t="n">
        <v>112.5</v>
      </c>
      <c r="J9" s="6" t="n">
        <v>94.5</v>
      </c>
      <c r="K9" s="6"/>
      <c r="M9" s="5"/>
      <c r="N9" s="6"/>
      <c r="O9" s="6"/>
      <c r="P9" s="6"/>
      <c r="Q9" s="6"/>
      <c r="R9" s="0" t="s">
        <v>15</v>
      </c>
      <c r="S9" s="0" t="s">
        <v>14</v>
      </c>
    </row>
    <row r="10" customFormat="false" ht="13.8" hidden="false" customHeight="false" outlineLevel="0" collapsed="false">
      <c r="A10" s="5" t="n">
        <v>3</v>
      </c>
      <c r="B10" s="6" t="n">
        <v>3.8</v>
      </c>
      <c r="C10" s="6" t="n">
        <v>106</v>
      </c>
      <c r="D10" s="6" t="n">
        <v>144</v>
      </c>
      <c r="E10" s="6"/>
      <c r="G10" s="5" t="n">
        <v>3</v>
      </c>
      <c r="H10" s="6" t="n">
        <v>3.51</v>
      </c>
      <c r="I10" s="6" t="n">
        <v>107.5</v>
      </c>
      <c r="J10" s="6" t="n">
        <v>136.5</v>
      </c>
      <c r="K10" s="6"/>
      <c r="M10" s="5"/>
      <c r="N10" s="6"/>
      <c r="O10" s="6"/>
      <c r="P10" s="6"/>
      <c r="Q10" s="6"/>
      <c r="R10" s="0" t="n">
        <v>5432</v>
      </c>
    </row>
    <row r="11" customFormat="false" ht="13.8" hidden="false" customHeight="false" outlineLevel="0" collapsed="false">
      <c r="A11" s="5" t="n">
        <v>4</v>
      </c>
      <c r="B11" s="6" t="n">
        <v>1.43</v>
      </c>
      <c r="C11" s="6" t="n">
        <v>85</v>
      </c>
      <c r="D11" s="6" t="n">
        <v>12</v>
      </c>
      <c r="E11" s="6"/>
      <c r="G11" s="5" t="n">
        <v>4</v>
      </c>
      <c r="H11" s="6"/>
      <c r="I11" s="6"/>
      <c r="J11" s="6"/>
      <c r="K11" s="6"/>
      <c r="M11" s="5"/>
      <c r="N11" s="6"/>
      <c r="O11" s="6"/>
      <c r="P11" s="6"/>
      <c r="Q11" s="6"/>
    </row>
    <row r="12" customFormat="false" ht="13.8" hidden="false" customHeight="false" outlineLevel="0" collapsed="false">
      <c r="A12" s="5" t="n">
        <v>5</v>
      </c>
      <c r="B12" s="6" t="n">
        <v>1.45</v>
      </c>
      <c r="C12" s="6" t="n">
        <v>79.5</v>
      </c>
      <c r="D12" s="6" t="n">
        <v>29</v>
      </c>
      <c r="E12" s="6"/>
      <c r="F12" s="0" t="s">
        <v>16</v>
      </c>
      <c r="G12" s="5" t="n">
        <v>5</v>
      </c>
      <c r="H12" s="6"/>
      <c r="I12" s="6"/>
      <c r="J12" s="6"/>
      <c r="K12" s="6"/>
      <c r="M12" s="5"/>
      <c r="N12" s="6"/>
      <c r="O12" s="6"/>
      <c r="P12" s="6"/>
      <c r="Q12" s="6"/>
    </row>
    <row r="13" customFormat="false" ht="15" hidden="false" customHeight="false" outlineLevel="0" collapsed="false">
      <c r="A13" s="7" t="s">
        <v>17</v>
      </c>
      <c r="B13" s="8"/>
      <c r="C13" s="9" t="n">
        <f aca="false">COUNT(C8:C12)</f>
        <v>5</v>
      </c>
      <c r="D13" s="9" t="n">
        <f aca="false">COUNT(D8:D12)</f>
        <v>5</v>
      </c>
      <c r="E13" s="9" t="n">
        <f aca="false">COUNT(E8:E12)</f>
        <v>0</v>
      </c>
      <c r="G13" s="7" t="s">
        <v>18</v>
      </c>
      <c r="H13" s="8"/>
      <c r="I13" s="9" t="n">
        <f aca="false">COUNT(I8:I12)</f>
        <v>3</v>
      </c>
      <c r="J13" s="9" t="n">
        <f aca="false">COUNT(J8:J12)</f>
        <v>3</v>
      </c>
      <c r="K13" s="9" t="n">
        <f aca="false">COUNT(K8:K12)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1"/>
      <c r="G14" s="10"/>
      <c r="H14" s="11"/>
      <c r="I14" s="11"/>
      <c r="J14" s="11"/>
      <c r="K14" s="11"/>
    </row>
    <row r="15" customFormat="false" ht="15.75" hidden="false" customHeight="false" outlineLevel="0" collapsed="false">
      <c r="A15" s="12" t="s">
        <v>19</v>
      </c>
      <c r="B15" s="11"/>
      <c r="C15" s="11"/>
      <c r="D15" s="11"/>
      <c r="E15" s="11"/>
      <c r="G15" s="12" t="s">
        <v>20</v>
      </c>
      <c r="H15" s="11"/>
      <c r="I15" s="11"/>
      <c r="J15" s="11"/>
      <c r="K15" s="11"/>
      <c r="M15" s="13" t="s">
        <v>21</v>
      </c>
    </row>
    <row r="16" customFormat="false" ht="15.75" hidden="false" customHeight="false" outlineLevel="0" collapsed="false">
      <c r="A16" s="12" t="s">
        <v>22</v>
      </c>
      <c r="B16" s="14"/>
      <c r="C16" s="14" t="s">
        <v>14</v>
      </c>
      <c r="D16" s="14" t="s">
        <v>6</v>
      </c>
      <c r="E16" s="14" t="s">
        <v>9</v>
      </c>
      <c r="F16" s="15"/>
      <c r="G16" s="12" t="s">
        <v>22</v>
      </c>
      <c r="H16" s="14"/>
      <c r="I16" s="14" t="s">
        <v>14</v>
      </c>
      <c r="J16" s="14" t="s">
        <v>6</v>
      </c>
      <c r="K16" s="14" t="s">
        <v>9</v>
      </c>
      <c r="N16" s="16" t="s">
        <v>23</v>
      </c>
    </row>
    <row r="17" customFormat="false" ht="13.8" hidden="false" customHeight="false" outlineLevel="0" collapsed="false">
      <c r="A17" s="14" t="s">
        <v>24</v>
      </c>
      <c r="B17" s="11"/>
      <c r="C17" s="17" t="n">
        <v>0</v>
      </c>
      <c r="D17" s="17" t="n">
        <f aca="true">INDEX(LINEST(OFFSET(B8,0,0,D13),OFFSET(D8,0,0,D13)^{1,2}),1)</f>
        <v>8.24107322300553E-005</v>
      </c>
      <c r="E17" s="17" t="e">
        <f aca="true">INDEX(LINEST(OFFSET(E8,0,0,E13),OFFSET(B8,0,0,E13)^{1,2}),1)</f>
        <v>#VALUE!</v>
      </c>
      <c r="F17" s="17"/>
      <c r="G17" s="14" t="s">
        <v>24</v>
      </c>
      <c r="H17" s="11"/>
      <c r="I17" s="17" t="n">
        <v>0</v>
      </c>
      <c r="J17" s="17" t="n">
        <f aca="true">INDEX(LINEST(OFFSET(H8,0,0,J13),OFFSET(J8,0,0,J13)^{1,2}),1)</f>
        <v>9.24507734128133E-005</v>
      </c>
      <c r="K17" s="17" t="e">
        <f aca="true">INDEX(LINEST(OFFSET(K8,0,0,K13),OFFSET(H8,0,0,K13)^{1,2}),1)</f>
        <v>#VALUE!</v>
      </c>
      <c r="N17" s="16" t="s">
        <v>25</v>
      </c>
    </row>
    <row r="18" customFormat="false" ht="15" hidden="false" customHeight="false" outlineLevel="0" collapsed="false">
      <c r="A18" s="14" t="s">
        <v>26</v>
      </c>
      <c r="B18" s="11"/>
      <c r="C18" s="17" t="n">
        <f aca="true">SLOPE(OFFSET(C8,0,0,C13),OFFSET(B8,0,0,C13))</f>
        <v>8.96356510378865</v>
      </c>
      <c r="D18" s="17" t="n">
        <f aca="true">INDEX(LINEST(OFFSET(B8,0,0,D13),OFFSET(D8,0,0,D13)^{1,2}),1,2)</f>
        <v>0.00540917043605021</v>
      </c>
      <c r="E18" s="17" t="e">
        <f aca="true">INDEX(LINEST(OFFSET(E8,0,0,E13),OFFSET(B8,0,0,E13)^{1,2}),1,2)</f>
        <v>#VALUE!</v>
      </c>
      <c r="G18" s="14" t="s">
        <v>26</v>
      </c>
      <c r="H18" s="11"/>
      <c r="I18" s="17" t="n">
        <f aca="true">SLOPE(OFFSET(I8,0,0,I13),OFFSET(H8,0,0,I13))</f>
        <v>1.99171640881959</v>
      </c>
      <c r="J18" s="17" t="n">
        <f aca="true">INDEX(LINEST(OFFSET(H8,0,0,J13),OFFSET(J8,0,0,J13)^{1,2}),1,2)</f>
        <v>0.00197720467497345</v>
      </c>
      <c r="K18" s="17" t="e">
        <f aca="true">INDEX(LINEST(OFFSET(K8,0,0,K13),OFFSET(H8,0,0,K13)^{1,2}),1,2)</f>
        <v>#VALUE!</v>
      </c>
    </row>
    <row r="19" customFormat="false" ht="15" hidden="false" customHeight="false" outlineLevel="0" collapsed="false">
      <c r="A19" s="14" t="s">
        <v>27</v>
      </c>
      <c r="B19" s="11"/>
      <c r="C19" s="17" t="n">
        <f aca="true">INTERCEPT(OFFSET(C8,0,0,C13),OFFSET(B8,0,0,C13))</f>
        <v>73.9490637247786</v>
      </c>
      <c r="D19" s="17" t="n">
        <f aca="true">INDEX(LINEST(OFFSET(B8,0,0,D13),OFFSET(D8,0,0,D13)^{1,2}),1,3)</f>
        <v>1.3180798365994</v>
      </c>
      <c r="E19" s="17" t="e">
        <f aca="true">INDEX(LINEST(OFFSET(E8,0,0,E13),OFFSET(B8,0,0,E13)^{1,2}),1,3)</f>
        <v>#VALUE!</v>
      </c>
      <c r="G19" s="14" t="s">
        <v>27</v>
      </c>
      <c r="H19" s="11"/>
      <c r="I19" s="17" t="n">
        <f aca="true">INTERCEPT(OFFSET(I8,0,0,I13),OFFSET(H8,0,0,I13))</f>
        <v>102.694704998579</v>
      </c>
      <c r="J19" s="17" t="n">
        <f aca="true">INDEX(LINEST(OFFSET(H8,0,0,J13),OFFSET(J8,0,0,J13)^{1,2}),1,3)</f>
        <v>1.51754563894523</v>
      </c>
      <c r="K19" s="17" t="e">
        <f aca="true">INDEX(LINEST(OFFSET(K8,0,0,K13),OFFSET(H8,0,0,K13)^{1,2}),1,3)</f>
        <v>#VALUE!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7" min="1" style="0" width="8.85714285714286"/>
    <col collapsed="false" hidden="false" max="8" min="8" style="0" width="13.2857142857143"/>
    <col collapsed="false" hidden="false" max="1025" min="9" style="0" width="8.85714285714286"/>
  </cols>
  <sheetData>
    <row r="1" customFormat="false" ht="15.75" hidden="false" customHeight="false" outlineLevel="0" collapsed="false">
      <c r="A1" s="2" t="s">
        <v>28</v>
      </c>
    </row>
    <row r="3" customFormat="false" ht="15" hidden="false" customHeight="false" outlineLevel="0" collapsed="false">
      <c r="G3" s="0" t="s">
        <v>29</v>
      </c>
    </row>
    <row r="4" customFormat="false" ht="15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G4" s="3"/>
      <c r="H4" s="18" t="s">
        <v>30</v>
      </c>
    </row>
    <row r="5" customFormat="false" ht="15" hidden="false" customHeight="false" outlineLevel="0" collapsed="false">
      <c r="A5" s="6" t="n">
        <v>1.5</v>
      </c>
      <c r="B5" s="19" t="n">
        <f aca="false">IF($A5&lt;&gt;"",($A5*$A5*Calibration!C$17)+($A5*Calibration!C$18)+Calibration!C$19,"")</f>
        <v>87.3944113804616</v>
      </c>
      <c r="C5" s="19" t="n">
        <f aca="false">IF($A5&lt;&gt;"",($A5*$A5*$H$5)+($A5*$H$6)+$H$7,"")</f>
        <v>24.4722094362834</v>
      </c>
      <c r="D5" s="19" t="e">
        <f aca="false">IF($A5&lt;&gt;"",($A5*$A5*Calibration!E$17)+($A5*Calibration!E$18)+Calibration!E$19,"")</f>
        <v>#VALUE!</v>
      </c>
      <c r="G5" s="18" t="s">
        <v>24</v>
      </c>
      <c r="H5" s="19" t="n">
        <f aca="true">INDEX(LINEST(OFFSET(Calibration!D8,0,0,Calibration!D13),OFFSET(Calibration!B8,0,0,Calibration!D13)^{1,2}),1)</f>
        <v>-10.5503267320325</v>
      </c>
    </row>
    <row r="6" customFormat="false" ht="15" hidden="false" customHeight="false" outlineLevel="0" collapsed="false">
      <c r="A6" s="6" t="n">
        <v>2.5</v>
      </c>
      <c r="B6" s="19" t="n">
        <f aca="false">IF($A6&lt;&gt;"",($A6*$A6*Calibration!C$17)+($A6*Calibration!C$18)+Calibration!C$19,"")</f>
        <v>96.3579764842503</v>
      </c>
      <c r="C6" s="19" t="n">
        <f aca="false">IF($A6&lt;&gt;"",($A6*$A6*$H$5)+($A6*$H$6)+$H$7,"")</f>
        <v>90.1690115647921</v>
      </c>
      <c r="D6" s="19" t="e">
        <f aca="false">IF($A6&lt;&gt;"",($A6*$A6*Calibration!E$17)+($A6*Calibration!E$18)+Calibration!E$19,"")</f>
        <v>#VALUE!</v>
      </c>
      <c r="G6" s="18" t="s">
        <v>26</v>
      </c>
      <c r="H6" s="19" t="n">
        <f aca="true">INDEX(LINEST(OFFSET(Calibration!D8,0,0,Calibration!D13),OFFSET(Calibration!B8,0,0,Calibration!D13)^{1,2}),1,2)</f>
        <v>107.898109056639</v>
      </c>
    </row>
    <row r="7" customFormat="false" ht="15" hidden="false" customHeight="false" outlineLevel="0" collapsed="false">
      <c r="A7" s="6" t="n">
        <v>3.5</v>
      </c>
      <c r="B7" s="19" t="n">
        <f aca="false">IF($A7&lt;&gt;"",($A7*$A7*Calibration!C$17)+($A7*Calibration!C$18)+Calibration!C$19,"")</f>
        <v>105.321541588039</v>
      </c>
      <c r="C7" s="19" t="n">
        <f aca="false">IF($A7&lt;&gt;"",($A7*$A7*$H$5)+($A7*$H$6)+$H$7,"")</f>
        <v>134.765160229236</v>
      </c>
      <c r="D7" s="19" t="e">
        <f aca="false">IF($A7&lt;&gt;"",($A7*$A7*Calibration!E$17)+($A7*Calibration!E$18)+Calibration!E$19,"")</f>
        <v>#VALUE!</v>
      </c>
      <c r="G7" s="18" t="s">
        <v>27</v>
      </c>
      <c r="H7" s="19" t="n">
        <f aca="true">INDEX(LINEST(OFFSET(Calibration!D8,0,0,Calibration!D13),OFFSET(Calibration!B8,0,0,Calibration!D13)^{1,2}),1,3)</f>
        <v>-113.636719001601</v>
      </c>
    </row>
    <row r="8" customFormat="false" ht="15" hidden="false" customHeight="false" outlineLevel="0" collapsed="false">
      <c r="A8" s="6"/>
      <c r="B8" s="19" t="str">
        <f aca="false">IF($A8&lt;&gt;"",($A8*$A8*Calibration!C$17)+($A8*Calibration!C$18)+Calibration!C$19,"")</f>
        <v/>
      </c>
      <c r="C8" s="19" t="str">
        <f aca="false">IF($A8&lt;&gt;"",($A8*$A8*$H$5)+($A8*$H$6)+$H$7,"")</f>
        <v/>
      </c>
      <c r="D8" s="19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6"/>
      <c r="B9" s="19" t="str">
        <f aca="false">IF($A9&lt;&gt;"",($A9*$A9*Calibration!C$17)+($A9*Calibration!C$18)+Calibration!C$19,"")</f>
        <v/>
      </c>
      <c r="C9" s="19" t="str">
        <f aca="false">IF($A9&lt;&gt;"",($A9*$A9*$H$5)+($A9*$H$6)+$H$7,"")</f>
        <v/>
      </c>
      <c r="D9" s="19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025" min="1" style="0" width="8.85714285714286"/>
  </cols>
  <sheetData>
    <row r="1" customFormat="false" ht="13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8" hidden="false" customHeight="false" outlineLevel="0" collapsed="false">
      <c r="A2" s="0" t="n">
        <v>1.45</v>
      </c>
      <c r="B2" s="0" t="n">
        <f aca="false">-161.052143*A2*A2+1041.246165*A2+63.805191</f>
        <v>1234.9999995925</v>
      </c>
      <c r="C2" s="0" t="n">
        <f aca="false">-213.724*A2*A2+1561.49*A2-410.8</f>
        <v>1404.00579</v>
      </c>
    </row>
    <row r="3" customFormat="false" ht="13.8" hidden="false" customHeight="false" outlineLevel="0" collapsed="false">
      <c r="A3" s="0" t="n">
        <v>2.53</v>
      </c>
      <c r="B3" s="0" t="n">
        <f aca="false">-161.052143*A3*A3+1041.246165*A3+63.805191</f>
        <v>1667.2793263213</v>
      </c>
      <c r="C3" s="0" t="n">
        <f aca="false">-213.724*A3*A3+1561.49*A3-410.8</f>
        <v>2171.7437484</v>
      </c>
    </row>
    <row r="4" customFormat="false" ht="13.8" hidden="false" customHeight="false" outlineLevel="0" collapsed="false">
      <c r="A4" s="0" t="n">
        <v>3.8</v>
      </c>
      <c r="B4" s="0" t="n">
        <f aca="false">-161.052143*A4*A4+1041.246165*A4+63.805191</f>
        <v>1694.94767308</v>
      </c>
      <c r="C4" s="0" t="n">
        <f aca="false">-213.724*A4*A4+1561.49*A4-410.8</f>
        <v>2436.68744</v>
      </c>
    </row>
    <row r="24" customFormat="false" ht="15" hidden="false" customHeight="false" outlineLevel="0" collapsed="false">
      <c r="A24" s="0" t="s">
        <v>34</v>
      </c>
      <c r="B24" s="0" t="s">
        <v>35</v>
      </c>
      <c r="C24" s="0" t="s">
        <v>36</v>
      </c>
      <c r="D24" s="0" t="s">
        <v>37</v>
      </c>
    </row>
    <row r="25" customFormat="false" ht="15" hidden="false" customHeight="false" outlineLevel="0" collapsed="false">
      <c r="A25" s="0" t="n">
        <v>32</v>
      </c>
      <c r="B25" s="0" t="n">
        <f aca="false">0.00008241*A25*A25+0.005409*A25+1.31808</f>
        <v>1.57555584</v>
      </c>
    </row>
    <row r="26" customFormat="false" ht="13.8" hidden="false" customHeight="false" outlineLevel="0" collapsed="false">
      <c r="A26" s="0" t="n">
        <v>92</v>
      </c>
      <c r="B26" s="0" t="n">
        <f aca="false">0.00008241*A26*A26+0.005409*A26+1.31808</f>
        <v>2.51322624</v>
      </c>
    </row>
    <row r="27" customFormat="false" ht="13.8" hidden="false" customHeight="false" outlineLevel="0" collapsed="false">
      <c r="A27" s="0" t="n">
        <v>144</v>
      </c>
      <c r="B27" s="0" t="n">
        <f aca="false">0.00008241*A27*A27+0.005409*A27+1.31808</f>
        <v>3.80582976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2016-04-02T14:45:05Z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