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libration" sheetId="1" state="visible" r:id="rId2"/>
    <sheet name="Ver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<sst xmlns="http://schemas.openxmlformats.org/spreadsheetml/2006/main" count="54" uniqueCount="28">
  <si>
    <t xml:space="preserve">FRC 4917 Vision Camera Calibration</t>
  </si>
  <si>
    <t xml:space="preserve">Calibration Data</t>
  </si>
  <si>
    <t xml:space="preserve">(Collect values for at least 3 distances)</t>
  </si>
  <si>
    <t xml:space="preserve">Trial A</t>
  </si>
  <si>
    <t xml:space="preserve">Trial B</t>
  </si>
  <si>
    <t xml:space="preserve">ID</t>
  </si>
  <si>
    <t xml:space="preserve">Distance</t>
  </si>
  <si>
    <t xml:space="preserve">Centre X</t>
  </si>
  <si>
    <t xml:space="preserve">Centre Y</t>
  </si>
  <si>
    <t xml:space="preserve">Tilt</t>
  </si>
  <si>
    <t xml:space="preserve">(meters)</t>
  </si>
  <si>
    <t xml:space="preserve">(pixels)</t>
  </si>
  <si>
    <t xml:space="preserve">(enc ticks)</t>
  </si>
  <si>
    <t xml:space="preserve">Valid Points</t>
  </si>
  <si>
    <t xml:space="preserve">Valid Points:</t>
  </si>
  <si>
    <t xml:space="preserve">Trial A Equation (y = C2*x*x + C1*x + B)</t>
  </si>
  <si>
    <t xml:space="preserve">Trial B Equation (y = C2*x*x + C1*x + B)</t>
  </si>
  <si>
    <t xml:space="preserve">Notes:</t>
  </si>
  <si>
    <t xml:space="preserve">Coef</t>
  </si>
  <si>
    <t xml:space="preserve">Rotate</t>
  </si>
  <si>
    <t xml:space="preserve">- Coefficient Formulas:  http://www.exceltoolset.com/getting-coefficients-of-chart-trendline/</t>
  </si>
  <si>
    <t xml:space="preserve">C2</t>
  </si>
  <si>
    <t xml:space="preserve">- OFFSET used to determine the last valid data row</t>
  </si>
  <si>
    <t xml:space="preserve">C1</t>
  </si>
  <si>
    <t xml:space="preserve">B</t>
  </si>
  <si>
    <t xml:space="preserve">Estimated Values Based on Distance</t>
  </si>
  <si>
    <t xml:space="preserve">Y's forumula use Center Y as the input term so invert to get distance as the input</t>
  </si>
  <si>
    <t xml:space="preserve">Inverted 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</si>
</sst>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Centre X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1.52</c:v>
                </c:pt>
                <c:pt idx="1">
                  <c:v>2.5</c:v>
                </c:pt>
                <c:pt idx="2">
                  <c:v>3.88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66</c:v>
                </c:pt>
                <c:pt idx="1">
                  <c:v>75</c:v>
                </c:pt>
                <c:pt idx="2">
                  <c:v>80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Calibration!$I$8:$I$12</c:f>
              <c:numCache>
                <c:formatCode>General</c:formatCode>
                <c:ptCount val="5"/>
                <c:pt idx="0">
                  <c:v>69</c:v>
                </c:pt>
                <c:pt idx="1">
                  <c:v>80</c:v>
                </c:pt>
                <c:pt idx="2">
                  <c:v>85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11106509"/>
        <c:axId val="35656892"/>
      </c:scatterChart>
      <c:valAx>
        <c:axId val="11106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656892"/>
        <c:crosses val="autoZero"/>
        <c:crossBetween val="midCat"/>
      </c:valAx>
      <c:valAx>
        <c:axId val="356568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X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065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Distance vs Centre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37</c:v>
                </c:pt>
                <c:pt idx="1">
                  <c:v>109</c:v>
                </c:pt>
                <c:pt idx="2">
                  <c:v>166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1.52</c:v>
                </c:pt>
                <c:pt idx="1">
                  <c:v>2.5</c:v>
                </c:pt>
                <c:pt idx="2">
                  <c:v>3.88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24</c:v>
                </c:pt>
                <c:pt idx="1">
                  <c:v>107</c:v>
                </c:pt>
                <c:pt idx="2">
                  <c:v>170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93556516"/>
        <c:axId val="77397947"/>
      </c:scatterChart>
      <c:valAx>
        <c:axId val="935565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Y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97947"/>
        <c:crosses val="autoZero"/>
        <c:crossBetween val="midCat"/>
      </c:valAx>
      <c:valAx>
        <c:axId val="773979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565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Tilt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1.52</c:v>
                </c:pt>
                <c:pt idx="1">
                  <c:v>2.5</c:v>
                </c:pt>
                <c:pt idx="2">
                  <c:v>3.88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>1235</c:v>
                </c:pt>
                <c:pt idx="1">
                  <c:v>1665</c:v>
                </c:pt>
                <c:pt idx="2">
                  <c:v>1702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79275442"/>
        <c:axId val="27913901"/>
      </c:scatterChart>
      <c:valAx>
        <c:axId val="79275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913901"/>
        <c:crosses val="autoZero"/>
        <c:crossBetween val="midCat"/>
      </c:valAx>
      <c:valAx>
        <c:axId val="279139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Tilt Encoder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7544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</xdr:colOff>
      <xdr:row>20</xdr:row>
      <xdr:rowOff>55080</xdr:rowOff>
    </xdr:from>
    <xdr:to>
      <xdr:col>7</xdr:col>
      <xdr:colOff>533160</xdr:colOff>
      <xdr:row>34</xdr:row>
      <xdr:rowOff>131040</xdr:rowOff>
    </xdr:to>
    <xdr:graphicFrame>
      <xdr:nvGraphicFramePr>
        <xdr:cNvPr id="0" name="Chart 1"/>
        <xdr:cNvGraphicFramePr/>
      </xdr:nvGraphicFramePr>
      <xdr:xfrm>
        <a:off x="14400" y="3943080"/>
        <a:ext cx="4762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19080</xdr:colOff>
      <xdr:row>20</xdr:row>
      <xdr:rowOff>55080</xdr:rowOff>
    </xdr:from>
    <xdr:to>
      <xdr:col>14</xdr:col>
      <xdr:colOff>504360</xdr:colOff>
      <xdr:row>34</xdr:row>
      <xdr:rowOff>131040</xdr:rowOff>
    </xdr:to>
    <xdr:graphicFrame>
      <xdr:nvGraphicFramePr>
        <xdr:cNvPr id="1" name="Chart 2"/>
        <xdr:cNvGraphicFramePr/>
      </xdr:nvGraphicFramePr>
      <xdr:xfrm>
        <a:off x="4872960" y="3943080"/>
        <a:ext cx="4798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45720</xdr:rowOff>
    </xdr:from>
    <xdr:to>
      <xdr:col>7</xdr:col>
      <xdr:colOff>518760</xdr:colOff>
      <xdr:row>49</xdr:row>
      <xdr:rowOff>121680</xdr:rowOff>
    </xdr:to>
    <xdr:graphicFrame>
      <xdr:nvGraphicFramePr>
        <xdr:cNvPr id="2" name="Chart 3"/>
        <xdr:cNvGraphicFramePr/>
      </xdr:nvGraphicFramePr>
      <xdr:xfrm>
        <a:off x="0" y="6791040"/>
        <a:ext cx="4762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5"/>
  <cols>
    <col collapsed="false" hidden="false" max="1" min="1" style="0" width="4.10204081632653"/>
    <col collapsed="false" hidden="false" max="2" min="2" style="0" width="8.63775510204082"/>
    <col collapsed="false" hidden="false" max="4" min="3" style="0" width="10.8010204081633"/>
    <col collapsed="false" hidden="false" max="5" min="5" style="0" width="13.0663265306122"/>
    <col collapsed="false" hidden="false" max="6" min="6" style="0" width="8.63775510204082"/>
    <col collapsed="false" hidden="false" max="7" min="7" style="0" width="4.10204081632653"/>
    <col collapsed="false" hidden="false" max="8" min="8" style="0" width="8.63775510204082"/>
    <col collapsed="false" hidden="false" max="10" min="9" style="0" width="10.8010204081633"/>
    <col collapsed="false" hidden="false" max="11" min="11" style="0" width="13.0663265306122"/>
    <col collapsed="false" hidden="false" max="12" min="12" style="0" width="8.63775510204082"/>
    <col collapsed="false" hidden="false" max="13" min="13" style="0" width="9.17857142857143"/>
    <col collapsed="false" hidden="false" max="1025" min="14" style="0" width="8.63775510204082"/>
  </cols>
  <sheetData>
    <row r="1" customFormat="false" ht="18.75" hidden="false" customHeight="false" outlineLevel="0" collapsed="false">
      <c r="A1" s="1" t="s">
        <v>0</v>
      </c>
    </row>
    <row r="3" customFormat="false" ht="18.75" hidden="false" customHeight="false" outlineLevel="0" collapsed="false">
      <c r="A3" s="1" t="s">
        <v>1</v>
      </c>
      <c r="G3" s="2"/>
    </row>
    <row r="4" customFormat="false" ht="15" hidden="false" customHeight="false" outlineLevel="0" collapsed="false">
      <c r="A4" s="0" t="s">
        <v>2</v>
      </c>
    </row>
    <row r="5" customFormat="false" ht="15.75" hidden="false" customHeight="false" outlineLevel="0" collapsed="false">
      <c r="A5" s="2" t="s">
        <v>3</v>
      </c>
      <c r="G5" s="2" t="s">
        <v>4</v>
      </c>
    </row>
    <row r="6" customFormat="false" ht="15" hidden="false" customHeight="fals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M6" s="4"/>
    </row>
    <row r="7" customFormat="false" ht="15" hidden="false" customHeight="false" outlineLevel="0" collapsed="false">
      <c r="A7" s="3"/>
      <c r="B7" s="5" t="s">
        <v>10</v>
      </c>
      <c r="C7" s="5" t="s">
        <v>11</v>
      </c>
      <c r="D7" s="5" t="s">
        <v>11</v>
      </c>
      <c r="E7" s="5" t="s">
        <v>12</v>
      </c>
      <c r="G7" s="3"/>
      <c r="H7" s="5" t="s">
        <v>10</v>
      </c>
      <c r="I7" s="5" t="s">
        <v>11</v>
      </c>
      <c r="J7" s="5" t="s">
        <v>11</v>
      </c>
      <c r="K7" s="5" t="s">
        <v>12</v>
      </c>
      <c r="M7" s="6"/>
    </row>
    <row r="8" customFormat="false" ht="13.8" hidden="false" customHeight="false" outlineLevel="0" collapsed="false">
      <c r="A8" s="7" t="n">
        <v>1</v>
      </c>
      <c r="B8" s="8" t="n">
        <v>1.52</v>
      </c>
      <c r="C8" s="8" t="n">
        <v>66</v>
      </c>
      <c r="D8" s="8" t="n">
        <v>37</v>
      </c>
      <c r="E8" s="8"/>
      <c r="G8" s="7" t="n">
        <v>1</v>
      </c>
      <c r="H8" s="8" t="n">
        <v>1.45</v>
      </c>
      <c r="I8" s="8" t="n">
        <v>69</v>
      </c>
      <c r="J8" s="8" t="n">
        <v>24</v>
      </c>
      <c r="K8" s="8" t="n">
        <v>1235</v>
      </c>
    </row>
    <row r="9" customFormat="false" ht="13.8" hidden="false" customHeight="false" outlineLevel="0" collapsed="false">
      <c r="A9" s="7" t="n">
        <v>2</v>
      </c>
      <c r="B9" s="8" t="n">
        <v>2.5</v>
      </c>
      <c r="C9" s="8" t="n">
        <v>75</v>
      </c>
      <c r="D9" s="8" t="n">
        <v>109</v>
      </c>
      <c r="E9" s="8"/>
      <c r="G9" s="7" t="n">
        <v>2</v>
      </c>
      <c r="H9" s="8" t="n">
        <v>2.52</v>
      </c>
      <c r="I9" s="8" t="n">
        <v>80</v>
      </c>
      <c r="J9" s="8" t="n">
        <v>107</v>
      </c>
      <c r="K9" s="8" t="n">
        <v>1665</v>
      </c>
    </row>
    <row r="10" customFormat="false" ht="13.8" hidden="false" customHeight="false" outlineLevel="0" collapsed="false">
      <c r="A10" s="7" t="n">
        <v>3</v>
      </c>
      <c r="B10" s="8" t="n">
        <v>3.88</v>
      </c>
      <c r="C10" s="8" t="n">
        <v>80</v>
      </c>
      <c r="D10" s="8" t="n">
        <v>166</v>
      </c>
      <c r="E10" s="8"/>
      <c r="G10" s="7" t="n">
        <v>3</v>
      </c>
      <c r="H10" s="8" t="n">
        <v>3.76</v>
      </c>
      <c r="I10" s="8" t="n">
        <v>85</v>
      </c>
      <c r="J10" s="8" t="n">
        <v>170</v>
      </c>
      <c r="K10" s="8" t="n">
        <v>1702</v>
      </c>
    </row>
    <row r="11" customFormat="false" ht="15" hidden="false" customHeight="false" outlineLevel="0" collapsed="false">
      <c r="A11" s="7" t="n">
        <v>4</v>
      </c>
      <c r="B11" s="8"/>
      <c r="C11" s="8"/>
      <c r="D11" s="8"/>
      <c r="E11" s="8"/>
      <c r="G11" s="7" t="n">
        <v>4</v>
      </c>
      <c r="H11" s="8"/>
      <c r="I11" s="8"/>
      <c r="J11" s="8"/>
      <c r="K11" s="8"/>
    </row>
    <row r="12" customFormat="false" ht="15" hidden="false" customHeight="false" outlineLevel="0" collapsed="false">
      <c r="A12" s="7" t="n">
        <v>5</v>
      </c>
      <c r="B12" s="8"/>
      <c r="C12" s="8"/>
      <c r="D12" s="8"/>
      <c r="E12" s="8"/>
      <c r="G12" s="7" t="n">
        <v>5</v>
      </c>
      <c r="H12" s="8"/>
      <c r="I12" s="8"/>
      <c r="J12" s="8"/>
      <c r="K12" s="8"/>
    </row>
    <row r="13" customFormat="false" ht="15" hidden="false" customHeight="false" outlineLevel="0" collapsed="false">
      <c r="A13" s="9" t="s">
        <v>13</v>
      </c>
      <c r="B13" s="10"/>
      <c r="C13" s="11" t="n">
        <f aca="false">COUNT(C8:C12)</f>
        <v>3</v>
      </c>
      <c r="D13" s="11" t="n">
        <f aca="false">COUNT(D8:D12)</f>
        <v>3</v>
      </c>
      <c r="E13" s="11" t="n">
        <f aca="false">COUNT(E8:E12)</f>
        <v>0</v>
      </c>
      <c r="F13" s="12"/>
      <c r="G13" s="9" t="s">
        <v>14</v>
      </c>
      <c r="H13" s="10"/>
      <c r="I13" s="11" t="n">
        <f aca="false">COUNT(I8:I12)</f>
        <v>3</v>
      </c>
      <c r="J13" s="11" t="n">
        <f aca="false">COUNT(J8:J12)</f>
        <v>3</v>
      </c>
      <c r="K13" s="11" t="n">
        <f aca="false">COUNT(K8:K12)</f>
        <v>3</v>
      </c>
    </row>
    <row r="14" customFormat="false" ht="15" hidden="false" customHeight="false" outlineLevel="0" collapsed="false">
      <c r="A14" s="13"/>
      <c r="B14" s="14"/>
      <c r="C14" s="14"/>
      <c r="D14" s="14"/>
      <c r="E14" s="14"/>
      <c r="F14" s="12"/>
      <c r="G14" s="15"/>
      <c r="H14" s="14"/>
      <c r="I14" s="14"/>
      <c r="J14" s="14"/>
      <c r="K14" s="14"/>
    </row>
    <row r="15" customFormat="false" ht="15.75" hidden="false" customHeight="false" outlineLevel="0" collapsed="false">
      <c r="A15" s="16" t="s">
        <v>15</v>
      </c>
      <c r="B15" s="14"/>
      <c r="C15" s="14"/>
      <c r="D15" s="14"/>
      <c r="E15" s="14"/>
      <c r="F15" s="12"/>
      <c r="G15" s="16" t="s">
        <v>16</v>
      </c>
      <c r="H15" s="14"/>
      <c r="I15" s="14"/>
      <c r="J15" s="14"/>
      <c r="K15" s="14"/>
      <c r="M15" s="17" t="s">
        <v>17</v>
      </c>
    </row>
    <row r="16" customFormat="false" ht="15.75" hidden="false" customHeight="false" outlineLevel="0" collapsed="false">
      <c r="A16" s="16" t="s">
        <v>18</v>
      </c>
      <c r="B16" s="18"/>
      <c r="C16" s="18" t="s">
        <v>19</v>
      </c>
      <c r="D16" s="18" t="s">
        <v>6</v>
      </c>
      <c r="E16" s="18" t="s">
        <v>9</v>
      </c>
      <c r="F16" s="19"/>
      <c r="G16" s="16" t="s">
        <v>18</v>
      </c>
      <c r="H16" s="18"/>
      <c r="I16" s="18" t="s">
        <v>19</v>
      </c>
      <c r="J16" s="18" t="s">
        <v>6</v>
      </c>
      <c r="K16" s="18" t="s">
        <v>9</v>
      </c>
      <c r="N16" s="20" t="s">
        <v>20</v>
      </c>
    </row>
    <row r="17" customFormat="false" ht="15" hidden="false" customHeight="false" outlineLevel="0" collapsed="false">
      <c r="A17" s="21" t="s">
        <v>21</v>
      </c>
      <c r="B17" s="14"/>
      <c r="C17" s="22" t="n">
        <v>0</v>
      </c>
      <c r="D17" s="22" t="n">
        <f aca="true">INDEX(LINEST(OFFSET(B8,0,0,D13),OFFSET(D8,0,0,D13)^{1,2}),1)</f>
        <v>8.2166009338592E-005</v>
      </c>
      <c r="E17" s="22" t="e">
        <f aca="true">INDEX(LINEST(OFFSET(E8,0,0,E13),OFFSET(B8,0,0,E13)^{1,2}),1)</f>
        <v>#VALUE!</v>
      </c>
      <c r="F17" s="22"/>
      <c r="G17" s="21" t="s">
        <v>21</v>
      </c>
      <c r="H17" s="14"/>
      <c r="I17" s="22" t="n">
        <v>0</v>
      </c>
      <c r="J17" s="22" t="n">
        <f aca="true">INDEX(LINEST(OFFSET(H8,0,0,J13),OFFSET(J8,0,0,J13)^{1,2}),1)</f>
        <v>4.65135165580784E-005</v>
      </c>
      <c r="K17" s="22" t="n">
        <f aca="true">INDEX(LINEST(OFFSET(K8,0,0,K13),OFFSET(H8,0,0,K13)^{1,2}),1)</f>
        <v>-161.052142511292</v>
      </c>
      <c r="N17" s="20" t="s">
        <v>22</v>
      </c>
    </row>
    <row r="18" customFormat="false" ht="15" hidden="false" customHeight="false" outlineLevel="0" collapsed="false">
      <c r="A18" s="21" t="s">
        <v>23</v>
      </c>
      <c r="B18" s="14"/>
      <c r="C18" s="22" t="n">
        <f aca="true">SLOPE(OFFSET(C8,0,0,C13),OFFSET(B8,0,0,C13))</f>
        <v>5.78108697714123</v>
      </c>
      <c r="D18" s="22" t="n">
        <f aca="true">INDEX(LINEST(OFFSET(B8,0,0,D13),OFFSET(D8,0,0,D13)^{1,2}),1,2)</f>
        <v>0.00161487374767669</v>
      </c>
      <c r="E18" s="22" t="e">
        <f aca="true">INDEX(LINEST(OFFSET(E8,0,0,E13),OFFSET(B8,0,0,E13)^{1,2}),1,2)</f>
        <v>#VALUE!</v>
      </c>
      <c r="F18" s="12"/>
      <c r="G18" s="21" t="s">
        <v>23</v>
      </c>
      <c r="H18" s="14"/>
      <c r="I18" s="22" t="n">
        <f aca="true">SLOPE(OFFSET(I8,0,0,I13),OFFSET(H8,0,0,I13))</f>
        <v>6.85032299902726</v>
      </c>
      <c r="J18" s="22" t="n">
        <f aca="true">INDEX(LINEST(OFFSET(H8,0,0,J13),OFFSET(J8,0,0,J13)^{1,2}),1,2)</f>
        <v>0.00679829559595196</v>
      </c>
      <c r="K18" s="22" t="n">
        <f aca="true">INDEX(LINEST(OFFSET(K8,0,0,K13),OFFSET(H8,0,0,K13)^{1,2}),1,2)</f>
        <v>1041.24616464834</v>
      </c>
    </row>
    <row r="19" customFormat="false" ht="15" hidden="false" customHeight="false" outlineLevel="0" collapsed="false">
      <c r="A19" s="21" t="s">
        <v>24</v>
      </c>
      <c r="B19" s="14"/>
      <c r="C19" s="22" t="n">
        <f aca="true">INTERCEPT(OFFSET(C8,0,0,C13),OFFSET(B8,0,0,C13))</f>
        <v>58.4431376268614</v>
      </c>
      <c r="D19" s="22" t="n">
        <f aca="true">INDEX(LINEST(OFFSET(B8,0,0,D13),OFFSET(D8,0,0,D13)^{1,2}),1,3)</f>
        <v>1.34776440455143</v>
      </c>
      <c r="E19" s="22" t="e">
        <f aca="true">INDEX(LINEST(OFFSET(E8,0,0,E13),OFFSET(B8,0,0,E13)^{1,2}),1,3)</f>
        <v>#VALUE!</v>
      </c>
      <c r="F19" s="12"/>
      <c r="G19" s="21" t="s">
        <v>24</v>
      </c>
      <c r="H19" s="14"/>
      <c r="I19" s="22" t="n">
        <f aca="true">INTERCEPT(OFFSET(I8,0,0,I13),OFFSET(H8,0,0,I13))</f>
        <v>60.3490010725064</v>
      </c>
      <c r="J19" s="22" t="n">
        <f aca="true">INDEX(LINEST(OFFSET(H8,0,0,J13),OFFSET(J8,0,0,J13)^{1,2}),1,3)</f>
        <v>1.2600491201597</v>
      </c>
      <c r="K19" s="22" t="n">
        <f aca="true">INDEX(LINEST(OFFSET(K8,0,0,K13),OFFSET(H8,0,0,K13)^{1,2}),1,3)</f>
        <v>63.8051908899049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7" min="1" style="0" width="8.63775510204082"/>
    <col collapsed="false" hidden="false" max="8" min="8" style="0" width="12.8520408163265"/>
    <col collapsed="false" hidden="false" max="1025" min="9" style="0" width="8.63775510204082"/>
  </cols>
  <sheetData>
    <row r="1" customFormat="false" ht="15.75" hidden="false" customHeight="false" outlineLevel="0" collapsed="false">
      <c r="A1" s="2" t="s">
        <v>25</v>
      </c>
    </row>
    <row r="3" customFormat="false" ht="15" hidden="false" customHeight="false" outlineLevel="0" collapsed="false">
      <c r="G3" s="0" t="s">
        <v>26</v>
      </c>
    </row>
    <row r="4" customFormat="false" ht="15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G4" s="23"/>
      <c r="H4" s="24" t="s">
        <v>27</v>
      </c>
    </row>
    <row r="5" customFormat="false" ht="15" hidden="false" customHeight="false" outlineLevel="0" collapsed="false">
      <c r="A5" s="8" t="n">
        <v>1.5</v>
      </c>
      <c r="B5" s="25" t="n">
        <f aca="false">IF($A5&lt;&gt;"",($A5*$A5*Calibration!C$17)+($A5*Calibration!C$18)+Calibration!C$19,"")</f>
        <v>67.1147680925733</v>
      </c>
      <c r="C5" s="25" t="n">
        <f aca="false">IF($A5&lt;&gt;"",($A5*$A5*$H$5)+($A5*$H$6)+$H$7,"")</f>
        <v>35.2580271607538</v>
      </c>
      <c r="D5" s="25" t="e">
        <f aca="false">IF($A5&lt;&gt;"",($A5*$A5*Calibration!E$17)+($A5*Calibration!E$18)+Calibration!E$19,"")</f>
        <v>#VALUE!</v>
      </c>
      <c r="G5" s="24" t="s">
        <v>21</v>
      </c>
      <c r="H5" s="25" t="n">
        <f aca="true">INDEX(LINEST(OFFSET(Calibration!D8,0,0,Calibration!D13),OFFSET(Calibration!B8,0,0,Calibration!D13)^{1,2}),1)</f>
        <v>-13.6292542072098</v>
      </c>
    </row>
    <row r="6" customFormat="false" ht="15" hidden="false" customHeight="false" outlineLevel="0" collapsed="false">
      <c r="A6" s="8" t="n">
        <v>2.5</v>
      </c>
      <c r="B6" s="25" t="n">
        <f aca="false">IF($A6&lt;&gt;"",($A6*$A6*Calibration!C$17)+($A6*Calibration!C$18)+Calibration!C$19,"")</f>
        <v>72.8958550697145</v>
      </c>
      <c r="C6" s="25" t="n">
        <f aca="false">IF($A6&lt;&gt;"",($A6*$A6*$H$5)+($A6*$H$6)+$H$7,"")</f>
        <v>109</v>
      </c>
      <c r="D6" s="25" t="e">
        <f aca="false">IF($A6&lt;&gt;"",($A6*$A6*Calibration!E$17)+($A6*Calibration!E$18)+Calibration!E$19,"")</f>
        <v>#VALUE!</v>
      </c>
      <c r="G6" s="24" t="s">
        <v>23</v>
      </c>
      <c r="H6" s="25" t="n">
        <f aca="true">INDEX(LINEST(OFFSET(Calibration!D8,0,0,Calibration!D13),OFFSET(Calibration!B8,0,0,Calibration!D13)^{1,2}),1,2)</f>
        <v>128.258989668085</v>
      </c>
    </row>
    <row r="7" customFormat="false" ht="15" hidden="false" customHeight="false" outlineLevel="0" collapsed="false">
      <c r="A7" s="8" t="n">
        <v>3.5</v>
      </c>
      <c r="B7" s="25" t="n">
        <f aca="false">IF($A7&lt;&gt;"",($A7*$A7*Calibration!C$17)+($A7*Calibration!C$18)+Calibration!C$19,"")</f>
        <v>78.6769420468557</v>
      </c>
      <c r="C7" s="25" t="n">
        <f aca="false">IF($A7&lt;&gt;"",($A7*$A7*$H$5)+($A7*$H$6)+$H$7,"")</f>
        <v>155.483464424827</v>
      </c>
      <c r="D7" s="25" t="e">
        <f aca="false">IF($A7&lt;&gt;"",($A7*$A7*Calibration!E$17)+($A7*Calibration!E$18)+Calibration!E$19,"")</f>
        <v>#VALUE!</v>
      </c>
      <c r="G7" s="24" t="s">
        <v>24</v>
      </c>
      <c r="H7" s="25" t="n">
        <f aca="true">INDEX(LINEST(OFFSET(Calibration!D8,0,0,Calibration!D13),OFFSET(Calibration!B8,0,0,Calibration!D13)^{1,2}),1,3)</f>
        <v>-126.464635375152</v>
      </c>
    </row>
    <row r="8" customFormat="false" ht="15" hidden="false" customHeight="false" outlineLevel="0" collapsed="false">
      <c r="A8" s="8"/>
      <c r="B8" s="25" t="str">
        <f aca="false">IF($A8&lt;&gt;"",($A8*$A8*Calibration!C$17)+($A8*Calibration!C$18)+Calibration!C$19,"")</f>
        <v/>
      </c>
      <c r="C8" s="25" t="str">
        <f aca="false">IF($A8&lt;&gt;"",($A8*$A8*$H$5)+($A8*$H$6)+$H$7,"")</f>
        <v/>
      </c>
      <c r="D8" s="25" t="str">
        <f aca="false">IF($A8&lt;&gt;"",($A8*$A8*Calibration!E$17)+($A8*Calibration!E$18)+Calibration!E$19,"")</f>
        <v/>
      </c>
    </row>
    <row r="9" customFormat="false" ht="15" hidden="false" customHeight="false" outlineLevel="0" collapsed="false">
      <c r="A9" s="8"/>
      <c r="B9" s="25" t="str">
        <f aca="false">IF($A9&lt;&gt;"",($A9*$A9*Calibration!C$17)+($A9*Calibration!C$18)+Calibration!C$19,"")</f>
        <v/>
      </c>
      <c r="C9" s="25" t="str">
        <f aca="false">IF($A9&lt;&gt;"",($A9*$A9*$H$5)+($A9*$H$6)+$H$7,"")</f>
        <v/>
      </c>
      <c r="D9" s="25" t="str">
        <f aca="false">IF($A9&lt;&gt;"",($A9*$A9*Calibration!E$17)+($A9*Calibration!E$18)+Calibration!E$19,"")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LibreOffice/5.1.0.3$Windows_x86 LibreOffice_project/5e3e00a007d9b3b6efb6797a8b8e57b51ab1f737</Application>
  <Company>NDI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2016-03-29T14:09:12Z</dcterms:created>
  <dc:creator>Eric Gaudet</dc:creator>
  <dc:description/>
  <dc:language>en-US</dc:language>
  <cp:lastModifiedBy/>
  <dcterms:modified xsi:type="dcterms:W3CDTF">2016-03-29T15:00:28Z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NDI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