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155" windowHeight="10800"/>
  </bookViews>
  <sheets>
    <sheet name="Calibration" sheetId="1" r:id="rId1"/>
    <sheet name="Verification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9" i="2" l="1"/>
  <c r="C8" i="2"/>
  <c r="H7" i="2"/>
  <c r="H6" i="2"/>
  <c r="H5" i="2"/>
  <c r="D9" i="2"/>
  <c r="B9" i="2"/>
  <c r="E19" i="1"/>
  <c r="E18" i="1"/>
  <c r="E17" i="1"/>
  <c r="C13" i="1"/>
  <c r="C19" i="1" s="1"/>
  <c r="E13" i="1"/>
  <c r="K13" i="1"/>
  <c r="K19" i="1" s="1"/>
  <c r="J13" i="1"/>
  <c r="J18" i="1" s="1"/>
  <c r="I13" i="1"/>
  <c r="I18" i="1" s="1"/>
  <c r="D13" i="1"/>
  <c r="D19" i="1" s="1"/>
  <c r="C7" i="2" l="1"/>
  <c r="C5" i="2"/>
  <c r="C6" i="2"/>
  <c r="D6" i="2"/>
  <c r="D8" i="2"/>
  <c r="D7" i="2"/>
  <c r="D5" i="2"/>
  <c r="K17" i="1"/>
  <c r="I19" i="1"/>
  <c r="J19" i="1"/>
  <c r="J17" i="1"/>
  <c r="K18" i="1"/>
  <c r="D17" i="1"/>
  <c r="D18" i="1"/>
  <c r="C18" i="1"/>
  <c r="B7" i="2" l="1"/>
  <c r="B8" i="2"/>
  <c r="B5" i="2"/>
  <c r="B6" i="2"/>
</calcChain>
</file>

<file path=xl/sharedStrings.xml><?xml version="1.0" encoding="utf-8"?>
<sst xmlns="http://schemas.openxmlformats.org/spreadsheetml/2006/main" count="54" uniqueCount="28">
  <si>
    <t>Distance</t>
  </si>
  <si>
    <t>Centre X</t>
  </si>
  <si>
    <t>Centre Y</t>
  </si>
  <si>
    <t>Tilt</t>
  </si>
  <si>
    <t>Calibration Data</t>
  </si>
  <si>
    <t>(Collect values for at least 3 distances)</t>
  </si>
  <si>
    <t>ID</t>
  </si>
  <si>
    <t>(meters)</t>
  </si>
  <si>
    <t>(pixels)</t>
  </si>
  <si>
    <t>Trial A</t>
  </si>
  <si>
    <t>Trial B</t>
  </si>
  <si>
    <t>FRC 4917 Vision Camera Calibration</t>
  </si>
  <si>
    <t>(enc ticks)</t>
  </si>
  <si>
    <t>C1</t>
  </si>
  <si>
    <t>C2</t>
  </si>
  <si>
    <t>B</t>
  </si>
  <si>
    <t>Trial A Equation (y = C2*x*x + C1*x + B)</t>
  </si>
  <si>
    <t>Trial B Equation (y = C2*x*x + C1*x + B)</t>
  </si>
  <si>
    <t>Rotate</t>
  </si>
  <si>
    <t>Coef</t>
  </si>
  <si>
    <t>Valid Points:</t>
  </si>
  <si>
    <t>Valid Points</t>
  </si>
  <si>
    <t>Notes:</t>
  </si>
  <si>
    <t>- Coefficient Formulas:  http://www.exceltoolset.com/getting-coefficients-of-chart-trendline/</t>
  </si>
  <si>
    <t>- OFFSET used to determine the last valid data row</t>
  </si>
  <si>
    <t>Estimated Values Based on Distance</t>
  </si>
  <si>
    <t>Inverted Y</t>
  </si>
  <si>
    <t>Y's forumula use Center Y as the input term so invert to get distance as the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</si>
</sst>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Centre X vs Distance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4067497812773404"/>
                  <c:y val="0.31445574511519392"/>
                </c:manualLayout>
              </c:layout>
              <c:numFmt formatCode="General" sourceLinked="0"/>
            </c:trendlineLbl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</c:numCache>
            </c:numRef>
          </c:xVal>
          <c:yVal>
            <c:numRef>
              <c:f>Calibration!$C$8:$C$12</c:f>
              <c:numCache>
                <c:formatCode>General</c:formatCode>
                <c:ptCount val="5"/>
                <c:pt idx="0">
                  <c:v>69</c:v>
                </c:pt>
                <c:pt idx="1">
                  <c:v>80</c:v>
                </c:pt>
                <c:pt idx="2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linear"/>
            <c:dispRSqr val="1"/>
            <c:dispEq val="1"/>
            <c:trendlineLbl>
              <c:layout>
                <c:manualLayout>
                  <c:x val="0.42518460192475943"/>
                  <c:y val="0.45797426363371246"/>
                </c:manualLayout>
              </c:layout>
              <c:numFmt formatCode="General" sourceLinked="0"/>
            </c:trendlineLbl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</c:numCache>
            </c:numRef>
          </c:xVal>
          <c:yVal>
            <c:numRef>
              <c:f>Calibration!$I$8:$I$12</c:f>
              <c:numCache>
                <c:formatCode>General</c:formatCode>
                <c:ptCount val="5"/>
                <c:pt idx="0">
                  <c:v>69</c:v>
                </c:pt>
                <c:pt idx="1">
                  <c:v>80</c:v>
                </c:pt>
                <c:pt idx="2">
                  <c:v>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15296"/>
        <c:axId val="121013760"/>
      </c:scatterChart>
      <c:valAx>
        <c:axId val="12101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13760"/>
        <c:crosses val="autoZero"/>
        <c:crossBetween val="midCat"/>
      </c:valAx>
      <c:valAx>
        <c:axId val="12101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Centre</a:t>
                </a:r>
                <a:r>
                  <a:rPr lang="en-US" baseline="0"/>
                  <a:t> X (pixels)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1015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6001749781266"/>
          <c:y val="0.19130395158938471"/>
          <c:w val="0.24727127010946384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vs Centre 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5612841873026744"/>
                  <c:y val="0.34089566929133858"/>
                </c:manualLayout>
              </c:layout>
              <c:numFmt formatCode="General" sourceLinked="0"/>
            </c:trendlineLbl>
          </c:trendline>
          <c:xVal>
            <c:numRef>
              <c:f>Calibration!$D$8:$D$12</c:f>
              <c:numCache>
                <c:formatCode>General</c:formatCode>
                <c:ptCount val="5"/>
                <c:pt idx="0">
                  <c:v>24</c:v>
                </c:pt>
                <c:pt idx="1">
                  <c:v>107</c:v>
                </c:pt>
                <c:pt idx="2">
                  <c:v>300</c:v>
                </c:pt>
              </c:numCache>
            </c:numRef>
          </c:xVal>
          <c:yVal>
            <c:numRef>
              <c:f>Calibration!$B$8:$B$12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64044168391994483"/>
                  <c:y val="0.48575204141149025"/>
                </c:manualLayout>
              </c:layout>
              <c:numFmt formatCode="General" sourceLinked="0"/>
            </c:trendlineLbl>
          </c:trendline>
          <c:xVal>
            <c:numRef>
              <c:f>Calibration!$J$8:$J$12</c:f>
              <c:numCache>
                <c:formatCode>General</c:formatCode>
                <c:ptCount val="5"/>
                <c:pt idx="0">
                  <c:v>24</c:v>
                </c:pt>
                <c:pt idx="1">
                  <c:v>107</c:v>
                </c:pt>
                <c:pt idx="2">
                  <c:v>170</c:v>
                </c:pt>
              </c:numCache>
            </c:numRef>
          </c:xVal>
          <c:yVal>
            <c:numRef>
              <c:f>Calibration!$H$8:$H$12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14592"/>
        <c:axId val="140566912"/>
      </c:scatterChart>
      <c:valAx>
        <c:axId val="12801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Centre Y (pixels)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566912"/>
        <c:crosses val="autoZero"/>
        <c:crossBetween val="midCat"/>
      </c:valAx>
      <c:valAx>
        <c:axId val="140566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0145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6001749781266"/>
          <c:y val="0.19130395158938471"/>
          <c:w val="0.24752887139107613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Tilt vs Distance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Calibration!$A$5</c:f>
              <c:strCache>
                <c:ptCount val="1"/>
                <c:pt idx="0">
                  <c:v>Trial A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5439722611354649"/>
                  <c:y val="0.37927055993000874"/>
                </c:manualLayout>
              </c:layout>
              <c:numFmt formatCode="General" sourceLinked="0"/>
            </c:trendlineLbl>
          </c:trendline>
          <c:xVal>
            <c:numRef>
              <c:f>Calibration!$B$8:$B$12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</c:numCache>
            </c:numRef>
          </c:xVal>
          <c:yVal>
            <c:numRef>
              <c:f>Calibration!$E$8:$E$12</c:f>
              <c:numCache>
                <c:formatCode>General</c:formatCode>
                <c:ptCount val="5"/>
                <c:pt idx="0">
                  <c:v>1235</c:v>
                </c:pt>
                <c:pt idx="1">
                  <c:v>1665</c:v>
                </c:pt>
                <c:pt idx="2">
                  <c:v>1702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Calibration!$G$5</c:f>
              <c:strCache>
                <c:ptCount val="1"/>
                <c:pt idx="0">
                  <c:v>Trial B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3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42488438700901043"/>
                  <c:y val="0.4950113006707495"/>
                </c:manualLayout>
              </c:layout>
              <c:numFmt formatCode="General" sourceLinked="0"/>
            </c:trendlineLbl>
          </c:trendline>
          <c:xVal>
            <c:numRef>
              <c:f>Calibration!$H$8:$H$12</c:f>
              <c:numCache>
                <c:formatCode>General</c:formatCode>
                <c:ptCount val="5"/>
                <c:pt idx="0">
                  <c:v>1.45</c:v>
                </c:pt>
                <c:pt idx="1">
                  <c:v>2.52</c:v>
                </c:pt>
                <c:pt idx="2">
                  <c:v>3.76</c:v>
                </c:pt>
              </c:numCache>
            </c:numRef>
          </c:xVal>
          <c:yVal>
            <c:numRef>
              <c:f>Calibration!$K$8:$K$12</c:f>
              <c:numCache>
                <c:formatCode>General</c:formatCode>
                <c:ptCount val="5"/>
                <c:pt idx="0">
                  <c:v>1235</c:v>
                </c:pt>
                <c:pt idx="1">
                  <c:v>1665</c:v>
                </c:pt>
                <c:pt idx="2">
                  <c:v>1702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1344"/>
        <c:axId val="140211712"/>
      </c:scatterChart>
      <c:valAx>
        <c:axId val="14020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11712"/>
        <c:crosses val="autoZero"/>
        <c:crossBetween val="midCat"/>
      </c:valAx>
      <c:valAx>
        <c:axId val="140211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Tilt Encoder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201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36001749781266"/>
          <c:y val="0.19130395158938471"/>
          <c:w val="0.25864005478250968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20</xdr:row>
      <xdr:rowOff>9525</xdr:rowOff>
    </xdr:from>
    <xdr:to>
      <xdr:col>7</xdr:col>
      <xdr:colOff>533400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19049</xdr:colOff>
      <xdr:row>20</xdr:row>
      <xdr:rowOff>9525</xdr:rowOff>
    </xdr:from>
    <xdr:to>
      <xdr:col>14</xdr:col>
      <xdr:colOff>504824</xdr:colOff>
      <xdr:row>34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519113</xdr:colOff>
      <xdr:row>49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Normal="100" workbookViewId="0">
      <selection activeCell="A2" sqref="A2"/>
    </sheetView>
  </sheetViews>
  <sheetFormatPr defaultRowHeight="15" x14ac:dyDescent="0.25"/>
  <cols>
    <col min="1" max="1" width="4.140625" customWidth="1"/>
    <col min="3" max="4" width="10.7109375" customWidth="1"/>
    <col min="5" max="5" width="12.85546875" customWidth="1"/>
    <col min="7" max="7" width="4.140625" customWidth="1"/>
    <col min="9" max="10" width="10.7109375" customWidth="1"/>
    <col min="11" max="11" width="12.85546875" customWidth="1"/>
    <col min="13" max="13" width="9.140625" customWidth="1"/>
  </cols>
  <sheetData>
    <row r="1" spans="1:14" ht="18.75" x14ac:dyDescent="0.3">
      <c r="A1" s="2" t="s">
        <v>11</v>
      </c>
    </row>
    <row r="3" spans="1:14" ht="18.75" x14ac:dyDescent="0.3">
      <c r="A3" s="2" t="s">
        <v>4</v>
      </c>
      <c r="G3" s="1"/>
    </row>
    <row r="4" spans="1:14" x14ac:dyDescent="0.25">
      <c r="A4" t="s">
        <v>5</v>
      </c>
    </row>
    <row r="5" spans="1:14" ht="15.75" x14ac:dyDescent="0.25">
      <c r="A5" s="1" t="s">
        <v>9</v>
      </c>
      <c r="G5" s="1" t="s">
        <v>10</v>
      </c>
    </row>
    <row r="6" spans="1:14" x14ac:dyDescent="0.25">
      <c r="A6" s="6" t="s">
        <v>6</v>
      </c>
      <c r="B6" s="6" t="s">
        <v>0</v>
      </c>
      <c r="C6" s="6" t="s">
        <v>1</v>
      </c>
      <c r="D6" s="6" t="s">
        <v>2</v>
      </c>
      <c r="E6" s="6" t="s">
        <v>3</v>
      </c>
      <c r="G6" s="6" t="s">
        <v>6</v>
      </c>
      <c r="H6" s="6" t="s">
        <v>0</v>
      </c>
      <c r="I6" s="6" t="s">
        <v>1</v>
      </c>
      <c r="J6" s="6" t="s">
        <v>2</v>
      </c>
      <c r="K6" s="6" t="s">
        <v>3</v>
      </c>
      <c r="M6" s="3"/>
    </row>
    <row r="7" spans="1:14" x14ac:dyDescent="0.25">
      <c r="A7" s="6"/>
      <c r="B7" s="7" t="s">
        <v>7</v>
      </c>
      <c r="C7" s="7" t="s">
        <v>8</v>
      </c>
      <c r="D7" s="7" t="s">
        <v>8</v>
      </c>
      <c r="E7" s="7" t="s">
        <v>12</v>
      </c>
      <c r="G7" s="6"/>
      <c r="H7" s="7" t="s">
        <v>7</v>
      </c>
      <c r="I7" s="7" t="s">
        <v>8</v>
      </c>
      <c r="J7" s="7" t="s">
        <v>8</v>
      </c>
      <c r="K7" s="7" t="s">
        <v>12</v>
      </c>
      <c r="M7" s="20"/>
    </row>
    <row r="8" spans="1:14" x14ac:dyDescent="0.25">
      <c r="A8" s="4">
        <v>1</v>
      </c>
      <c r="B8" s="5">
        <v>1.45</v>
      </c>
      <c r="C8" s="5">
        <v>69</v>
      </c>
      <c r="D8" s="5">
        <v>24</v>
      </c>
      <c r="E8" s="5">
        <v>1235</v>
      </c>
      <c r="G8" s="4">
        <v>1</v>
      </c>
      <c r="H8" s="5">
        <v>1.45</v>
      </c>
      <c r="I8" s="5">
        <v>69</v>
      </c>
      <c r="J8" s="5">
        <v>24</v>
      </c>
      <c r="K8" s="5">
        <v>1235</v>
      </c>
    </row>
    <row r="9" spans="1:14" x14ac:dyDescent="0.25">
      <c r="A9" s="4">
        <v>2</v>
      </c>
      <c r="B9" s="5">
        <v>2.52</v>
      </c>
      <c r="C9" s="5">
        <v>80</v>
      </c>
      <c r="D9" s="5">
        <v>107</v>
      </c>
      <c r="E9" s="5">
        <v>1665</v>
      </c>
      <c r="G9" s="4">
        <v>2</v>
      </c>
      <c r="H9" s="5">
        <v>2.52</v>
      </c>
      <c r="I9" s="5">
        <v>80</v>
      </c>
      <c r="J9" s="5">
        <v>107</v>
      </c>
      <c r="K9" s="5">
        <v>1665</v>
      </c>
    </row>
    <row r="10" spans="1:14" x14ac:dyDescent="0.25">
      <c r="A10" s="4">
        <v>3</v>
      </c>
      <c r="B10" s="5">
        <v>3.76</v>
      </c>
      <c r="C10" s="5">
        <v>85</v>
      </c>
      <c r="D10" s="5">
        <v>300</v>
      </c>
      <c r="E10" s="5">
        <v>1702</v>
      </c>
      <c r="G10" s="4">
        <v>3</v>
      </c>
      <c r="H10" s="5">
        <v>3.76</v>
      </c>
      <c r="I10" s="5">
        <v>85</v>
      </c>
      <c r="J10" s="5">
        <v>170</v>
      </c>
      <c r="K10" s="5">
        <v>1702</v>
      </c>
    </row>
    <row r="11" spans="1:14" x14ac:dyDescent="0.25">
      <c r="A11" s="4">
        <v>4</v>
      </c>
      <c r="B11" s="5"/>
      <c r="C11" s="5"/>
      <c r="D11" s="5"/>
      <c r="E11" s="5"/>
      <c r="G11" s="4">
        <v>4</v>
      </c>
      <c r="H11" s="5"/>
      <c r="I11" s="5"/>
      <c r="J11" s="5"/>
      <c r="K11" s="5"/>
    </row>
    <row r="12" spans="1:14" x14ac:dyDescent="0.25">
      <c r="A12" s="4">
        <v>5</v>
      </c>
      <c r="B12" s="5"/>
      <c r="C12" s="5"/>
      <c r="D12" s="5"/>
      <c r="E12" s="5"/>
      <c r="G12" s="4">
        <v>5</v>
      </c>
      <c r="H12" s="5"/>
      <c r="I12" s="5"/>
      <c r="J12" s="5"/>
      <c r="K12" s="5"/>
    </row>
    <row r="13" spans="1:14" x14ac:dyDescent="0.25">
      <c r="A13" s="17" t="s">
        <v>21</v>
      </c>
      <c r="B13" s="18"/>
      <c r="C13" s="19">
        <f>COUNT(C8:C12)</f>
        <v>3</v>
      </c>
      <c r="D13" s="19">
        <f>COUNT(D8:D12)</f>
        <v>3</v>
      </c>
      <c r="E13" s="19">
        <f>COUNT(E8:E12)</f>
        <v>3</v>
      </c>
      <c r="F13" s="10"/>
      <c r="G13" s="17" t="s">
        <v>20</v>
      </c>
      <c r="H13" s="18"/>
      <c r="I13" s="19">
        <f>COUNT(I8:I12)</f>
        <v>3</v>
      </c>
      <c r="J13" s="19">
        <f>COUNT(J8:J12)</f>
        <v>3</v>
      </c>
      <c r="K13" s="19">
        <f>COUNT(K8:K12)</f>
        <v>3</v>
      </c>
    </row>
    <row r="14" spans="1:14" x14ac:dyDescent="0.25">
      <c r="A14" s="8"/>
      <c r="B14" s="9"/>
      <c r="C14" s="9"/>
      <c r="D14" s="9"/>
      <c r="E14" s="9"/>
      <c r="F14" s="10"/>
      <c r="G14" s="11"/>
      <c r="H14" s="9"/>
      <c r="I14" s="9"/>
      <c r="J14" s="9"/>
      <c r="K14" s="9"/>
    </row>
    <row r="15" spans="1:14" ht="15.75" x14ac:dyDescent="0.25">
      <c r="A15" s="12" t="s">
        <v>16</v>
      </c>
      <c r="B15" s="9"/>
      <c r="C15" s="9"/>
      <c r="D15" s="9"/>
      <c r="E15" s="9"/>
      <c r="F15" s="10"/>
      <c r="G15" s="12" t="s">
        <v>17</v>
      </c>
      <c r="H15" s="9"/>
      <c r="I15" s="9"/>
      <c r="J15" s="9"/>
      <c r="K15" s="9"/>
      <c r="M15" s="22" t="s">
        <v>22</v>
      </c>
    </row>
    <row r="16" spans="1:14" ht="15.75" x14ac:dyDescent="0.25">
      <c r="A16" s="12" t="s">
        <v>19</v>
      </c>
      <c r="B16" s="15"/>
      <c r="C16" s="15" t="s">
        <v>18</v>
      </c>
      <c r="D16" s="15" t="s">
        <v>0</v>
      </c>
      <c r="E16" s="15" t="s">
        <v>3</v>
      </c>
      <c r="F16" s="16"/>
      <c r="G16" s="12" t="s">
        <v>19</v>
      </c>
      <c r="H16" s="15"/>
      <c r="I16" s="15" t="s">
        <v>18</v>
      </c>
      <c r="J16" s="15" t="s">
        <v>0</v>
      </c>
      <c r="K16" s="15" t="s">
        <v>3</v>
      </c>
      <c r="N16" s="21" t="s">
        <v>23</v>
      </c>
    </row>
    <row r="17" spans="1:14" x14ac:dyDescent="0.25">
      <c r="A17" s="13" t="s">
        <v>14</v>
      </c>
      <c r="B17" s="9"/>
      <c r="C17" s="14">
        <v>0</v>
      </c>
      <c r="D17" s="14">
        <f ca="1">INDEX(LINEST(OFFSET(B8,0,0,D13),OFFSET(D8,0,0,D13)^{1,2}),1)</f>
        <v>-2.3430057241807937E-5</v>
      </c>
      <c r="E17" s="14">
        <f ca="1">INDEX(LINEST(OFFSET(E8,0,0,E13),OFFSET(B8,0,0,E13)^{1,2}),1)</f>
        <v>-161.0521425112922</v>
      </c>
      <c r="F17" s="14"/>
      <c r="G17" s="13" t="s">
        <v>14</v>
      </c>
      <c r="H17" s="9"/>
      <c r="I17" s="14">
        <v>0</v>
      </c>
      <c r="J17" s="14">
        <f ca="1">INDEX(LINEST(OFFSET(H8,0,0,J13),OFFSET(J8,0,0,J13)^{1,2}),1)</f>
        <v>4.6513516558078396E-5</v>
      </c>
      <c r="K17" s="14">
        <f ca="1">INDEX(LINEST(OFFSET(K8,0,0,K13),OFFSET(H8,0,0,K13)^{1,2}),1)</f>
        <v>-161.0521425112922</v>
      </c>
      <c r="N17" s="21" t="s">
        <v>24</v>
      </c>
    </row>
    <row r="18" spans="1:14" x14ac:dyDescent="0.25">
      <c r="A18" s="13" t="s">
        <v>13</v>
      </c>
      <c r="B18" s="9"/>
      <c r="C18" s="14">
        <f ca="1">SLOPE(OFFSET(C8,0,0,C13),OFFSET(B8,0,0,C13))</f>
        <v>6.850322999027262</v>
      </c>
      <c r="D18" s="14">
        <f ca="1">INDEX(LINEST(OFFSET(B8,0,0,D13),OFFSET(D8,0,0,D13)^{1,2}),1,2)</f>
        <v>1.5960903763737076E-2</v>
      </c>
      <c r="E18" s="14">
        <f ca="1">INDEX(LINEST(OFFSET(E8,0,0,E13),OFFSET(B8,0,0,E13)^{1,2}),1,2)</f>
        <v>1041.2461646483348</v>
      </c>
      <c r="F18" s="10"/>
      <c r="G18" s="13" t="s">
        <v>13</v>
      </c>
      <c r="H18" s="9"/>
      <c r="I18" s="14">
        <f ca="1">SLOPE(OFFSET(I8,0,0,I13),OFFSET(H8,0,0,I13))</f>
        <v>6.850322999027262</v>
      </c>
      <c r="J18" s="14">
        <f ca="1">INDEX(LINEST(OFFSET(H8,0,0,J13),OFFSET(J8,0,0,J13)^{1,2}),1,2)</f>
        <v>6.7982955959519625E-3</v>
      </c>
      <c r="K18" s="14">
        <f ca="1">INDEX(LINEST(OFFSET(K8,0,0,K13),OFFSET(H8,0,0,K13)^{1,2}),1,2)</f>
        <v>1041.2461646483348</v>
      </c>
    </row>
    <row r="19" spans="1:14" x14ac:dyDescent="0.25">
      <c r="A19" s="13" t="s">
        <v>15</v>
      </c>
      <c r="B19" s="9"/>
      <c r="C19" s="14">
        <f ca="1">INTERCEPT(OFFSET(C8,0,0,C13),OFFSET(B8,0,0,C13))</f>
        <v>60.349001072506425</v>
      </c>
      <c r="D19" s="14">
        <f ca="1">INDEX(LINEST(OFFSET(B8,0,0,D13),OFFSET(D8,0,0,D13)^{1,2}),1,3)</f>
        <v>1.0804340226415921</v>
      </c>
      <c r="E19" s="14">
        <f ca="1">INDEX(LINEST(OFFSET(E8,0,0,E13),OFFSET(B8,0,0,E13)^{1,2}),1,3)</f>
        <v>63.805190889906044</v>
      </c>
      <c r="F19" s="10"/>
      <c r="G19" s="13" t="s">
        <v>15</v>
      </c>
      <c r="H19" s="9"/>
      <c r="I19" s="14">
        <f ca="1">INTERCEPT(OFFSET(I8,0,0,I13),OFFSET(H8,0,0,I13))</f>
        <v>60.349001072506425</v>
      </c>
      <c r="J19" s="14">
        <f ca="1">INDEX(LINEST(OFFSET(H8,0,0,J13),OFFSET(J8,0,0,J13)^{1,2}),1,3)</f>
        <v>1.2600491201597004</v>
      </c>
      <c r="K19" s="14">
        <f ca="1">INDEX(LINEST(OFFSET(K8,0,0,K13),OFFSET(H8,0,0,K13)^{1,2}),1,3)</f>
        <v>63.805190889906044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A11" sqref="A11"/>
    </sheetView>
  </sheetViews>
  <sheetFormatPr defaultRowHeight="15" x14ac:dyDescent="0.25"/>
  <cols>
    <col min="8" max="8" width="12.7109375" bestFit="1" customWidth="1"/>
  </cols>
  <sheetData>
    <row r="1" spans="1:8" ht="15.75" x14ac:dyDescent="0.25">
      <c r="A1" s="1" t="s">
        <v>25</v>
      </c>
    </row>
    <row r="3" spans="1:8" x14ac:dyDescent="0.25">
      <c r="G3" t="s">
        <v>27</v>
      </c>
    </row>
    <row r="4" spans="1:8" x14ac:dyDescent="0.25">
      <c r="A4" s="6" t="s">
        <v>0</v>
      </c>
      <c r="B4" s="6" t="s">
        <v>1</v>
      </c>
      <c r="C4" s="6" t="s">
        <v>2</v>
      </c>
      <c r="D4" s="6" t="s">
        <v>3</v>
      </c>
      <c r="G4" s="24"/>
      <c r="H4" s="25" t="s">
        <v>26</v>
      </c>
    </row>
    <row r="5" spans="1:8" x14ac:dyDescent="0.25">
      <c r="A5" s="5">
        <v>1.5</v>
      </c>
      <c r="B5" s="23">
        <f ca="1">IF($A5&lt;&gt;"",($A5*$A5*Calibration!C$17)+($A5*Calibration!C$18)+Calibration!C$19,"")</f>
        <v>70.624485571047316</v>
      </c>
      <c r="C5" s="23">
        <f ca="1">IF($A5&lt;&gt;"",($A5*$A5*$H$5)+($A5*$H$6)+$H$7,"")</f>
        <v>26.154769409065565</v>
      </c>
      <c r="D5" s="23">
        <f ca="1">IF($A5&lt;&gt;"",($A5*$A5*Calibration!E$17)+($A5*Calibration!E$18)+Calibration!E$19,"")</f>
        <v>1263.3071172120008</v>
      </c>
      <c r="G5" s="25" t="s">
        <v>14</v>
      </c>
      <c r="H5" s="23">
        <f ca="1">INDEX(LINEST(OFFSET(Calibration!D8,0,0,Calibration!D13),OFFSET(Calibration!B8,0,0,Calibration!D13)^{1,2}),1)</f>
        <v>33.798730663367444</v>
      </c>
    </row>
    <row r="6" spans="1:8" x14ac:dyDescent="0.25">
      <c r="A6" s="5">
        <v>2.5</v>
      </c>
      <c r="B6" s="23">
        <f ca="1">IF($A6&lt;&gt;"",($A6*$A6*Calibration!C$17)+($A6*Calibration!C$18)+Calibration!C$19,"")</f>
        <v>77.474808570074572</v>
      </c>
      <c r="C6" s="23">
        <f t="shared" ref="C6:C9" ca="1" si="0">IF($A6&lt;&gt;"",($A6*$A6*$H$5)+($A6*$H$6)+$H$7,"")</f>
        <v>104.73882478691036</v>
      </c>
      <c r="D6" s="23">
        <f ca="1">IF($A6&lt;&gt;"",($A6*$A6*Calibration!E$17)+($A6*Calibration!E$18)+Calibration!E$19,"")</f>
        <v>1660.3447118151671</v>
      </c>
      <c r="G6" s="25" t="s">
        <v>13</v>
      </c>
      <c r="H6" s="23">
        <f ca="1">INDEX(LINEST(OFFSET(Calibration!D8,0,0,Calibration!D13),OFFSET(Calibration!B8,0,0,Calibration!D13)^{1,2}),1,2)</f>
        <v>-56.610867275624955</v>
      </c>
    </row>
    <row r="7" spans="1:8" x14ac:dyDescent="0.25">
      <c r="A7" s="5">
        <v>3.5</v>
      </c>
      <c r="B7" s="23">
        <f ca="1">IF($A7&lt;&gt;"",($A7*$A7*Calibration!C$17)+($A7*Calibration!C$18)+Calibration!C$19,"")</f>
        <v>84.325131569101842</v>
      </c>
      <c r="C7" s="23">
        <f t="shared" ca="1" si="0"/>
        <v>250.92034149149006</v>
      </c>
      <c r="D7" s="23">
        <f ca="1">IF($A7&lt;&gt;"",($A7*$A7*Calibration!E$17)+($A7*Calibration!E$18)+Calibration!E$19,"")</f>
        <v>1735.2780213957481</v>
      </c>
      <c r="G7" s="25" t="s">
        <v>15</v>
      </c>
      <c r="H7" s="23">
        <f ca="1">INDEX(LINEST(OFFSET(Calibration!D8,0,0,Calibration!D13),OFFSET(Calibration!B8,0,0,Calibration!D13)^{1,2}),1,3)</f>
        <v>35.02392632992624</v>
      </c>
    </row>
    <row r="8" spans="1:8" x14ac:dyDescent="0.25">
      <c r="A8" s="5"/>
      <c r="B8" s="23" t="str">
        <f>IF($A8&lt;&gt;"",($A8*$A8*Calibration!C$17)+($A8*Calibration!C$18)+Calibration!C$19,"")</f>
        <v/>
      </c>
      <c r="C8" s="23" t="str">
        <f t="shared" si="0"/>
        <v/>
      </c>
      <c r="D8" s="23" t="str">
        <f>IF($A8&lt;&gt;"",($A8*$A8*Calibration!E$17)+($A8*Calibration!E$18)+Calibration!E$19,"")</f>
        <v/>
      </c>
    </row>
    <row r="9" spans="1:8" x14ac:dyDescent="0.25">
      <c r="A9" s="5"/>
      <c r="B9" s="23" t="str">
        <f>IF($A9&lt;&gt;"",($A9*$A9*Calibration!C$17)+($A9*Calibration!C$18)+Calibration!C$19,"")</f>
        <v/>
      </c>
      <c r="C9" s="23" t="str">
        <f t="shared" si="0"/>
        <v/>
      </c>
      <c r="D9" s="23" t="str">
        <f>IF($A9&lt;&gt;"",($A9*$A9*Calibration!E$17)+($A9*Calibration!E$18)+Calibration!E$19,"")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</vt:lpstr>
      <vt:lpstr>Verification</vt:lpstr>
      <vt:lpstr>Sheet3</vt:lpstr>
    </vt:vector>
  </TitlesOfParts>
  <Company>NDI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Gaudet</dc:creator>
  <cp:lastModifiedBy>Eric Gaudet</cp:lastModifiedBy>
  <dcterms:created xsi:type="dcterms:W3CDTF">2016-03-29T14:09:12Z</dcterms:created>
  <dcterms:modified xsi:type="dcterms:W3CDTF">2016-03-29T16:42:27Z</dcterms:modified>
</cp:coreProperties>
</file>