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<sst xmlns="http://schemas.openxmlformats.org/spreadsheetml/2006/main" count="16" uniqueCount="11">
  <si>
    <t xml:space="preserve">P_max, мм.спирт.ст</t>
  </si>
  <si>
    <t xml:space="preserve">dP</t>
  </si>
  <si>
    <t xml:space="preserve">dP, Па</t>
  </si>
  <si>
    <t xml:space="preserve">r_тр, мм</t>
  </si>
  <si>
    <t xml:space="preserve">r_тр_изм, мм</t>
  </si>
  <si>
    <t xml:space="preserve">h1, см</t>
  </si>
  <si>
    <t xml:space="preserve">P1_макс</t>
  </si>
  <si>
    <t xml:space="preserve">h2, см</t>
  </si>
  <si>
    <t xml:space="preserve">dP_h, Па</t>
  </si>
  <si>
    <t xml:space="preserve">T, град цел</t>
  </si>
  <si>
    <t xml:space="preserve">сигма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</si>
</sst>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Лист1!$B$10:$B$18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Лист1!$E$10:$E$18</c:f>
              <c:numCache>
                <c:formatCode>General</c:formatCode>
                <c:ptCount val="9"/>
                <c:pt idx="0">
                  <c:v>72.765307125</c:v>
                </c:pt>
                <c:pt idx="1">
                  <c:v>72.0843705</c:v>
                </c:pt>
                <c:pt idx="2">
                  <c:v>71.0629655625</c:v>
                </c:pt>
                <c:pt idx="3">
                  <c:v>70.041560625</c:v>
                </c:pt>
                <c:pt idx="4">
                  <c:v>68.679687375</c:v>
                </c:pt>
                <c:pt idx="5">
                  <c:v>67.6582824375</c:v>
                </c:pt>
                <c:pt idx="6">
                  <c:v>66.2964091875</c:v>
                </c:pt>
                <c:pt idx="7">
                  <c:v>65.27500425</c:v>
                </c:pt>
                <c:pt idx="8">
                  <c:v>63.913131</c:v>
                </c:pt>
              </c:numCache>
            </c:numRef>
          </c:yVal>
          <c:smooth val="0"/>
        </c:ser>
        <c:axId val="90371648"/>
        <c:axId val="23234192"/>
      </c:scatterChart>
      <c:valAx>
        <c:axId val="90371648"/>
        <c:scaling>
          <c:orientation val="minMax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T, град цел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34192"/>
        <c:crosses val="autoZero"/>
        <c:crossBetween val="midCat"/>
      </c:valAx>
      <c:valAx>
        <c:axId val="23234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ru-RU" sz="1000" spc="-1" strike="noStrike">
                    <a:solidFill>
                      <a:srgbClr val="595959"/>
                    </a:solidFill>
                    <a:latin typeface="Calibri"/>
                  </a:rPr>
                  <a:t>Сигма, (Н/м)*10^-3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716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Лист1!$B$10:$B$18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Лист1!$P$10:$P$18</c:f>
              <c:numCache>
                <c:formatCode>General</c:formatCode>
                <c:ptCount val="9"/>
                <c:pt idx="0">
                  <c:v>4.88</c:v>
                </c:pt>
                <c:pt idx="1">
                  <c:v>6.1</c:v>
                </c:pt>
                <c:pt idx="2">
                  <c:v>7.32</c:v>
                </c:pt>
                <c:pt idx="3">
                  <c:v>8.54</c:v>
                </c:pt>
                <c:pt idx="4">
                  <c:v>9.76</c:v>
                </c:pt>
                <c:pt idx="5">
                  <c:v>10.98</c:v>
                </c:pt>
                <c:pt idx="6">
                  <c:v>12.2</c:v>
                </c:pt>
                <c:pt idx="7">
                  <c:v>13.42</c:v>
                </c:pt>
                <c:pt idx="8">
                  <c:v>14.64</c:v>
                </c:pt>
              </c:numCache>
            </c:numRef>
          </c:yVal>
          <c:smooth val="0"/>
        </c:ser>
        <c:axId val="3102390"/>
        <c:axId val="59242588"/>
      </c:scatterChart>
      <c:valAx>
        <c:axId val="3102390"/>
        <c:scaling>
          <c:orientation val="minMax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T, град цел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42588"/>
        <c:crosses val="autoZero"/>
        <c:crossBetween val="midCat"/>
      </c:valAx>
      <c:valAx>
        <c:axId val="592425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q, (Н/м)*10^-3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023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Лист1!$B$10:$B$18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Лист1!$Q$10:$Q$18</c:f>
              <c:numCache>
                <c:formatCode>General</c:formatCode>
                <c:ptCount val="9"/>
                <c:pt idx="0">
                  <c:v>77.645307125</c:v>
                </c:pt>
                <c:pt idx="1">
                  <c:v>78.1843705</c:v>
                </c:pt>
                <c:pt idx="2">
                  <c:v>78.3829655625</c:v>
                </c:pt>
                <c:pt idx="3">
                  <c:v>78.581560625</c:v>
                </c:pt>
                <c:pt idx="4">
                  <c:v>78.439687375</c:v>
                </c:pt>
                <c:pt idx="5">
                  <c:v>78.6382824375</c:v>
                </c:pt>
                <c:pt idx="6">
                  <c:v>78.4964091875</c:v>
                </c:pt>
                <c:pt idx="7">
                  <c:v>78.69500425</c:v>
                </c:pt>
                <c:pt idx="8">
                  <c:v>78.553131</c:v>
                </c:pt>
              </c:numCache>
            </c:numRef>
          </c:yVal>
          <c:smooth val="0"/>
        </c:ser>
        <c:axId val="45503090"/>
        <c:axId val="8121132"/>
      </c:scatterChart>
      <c:valAx>
        <c:axId val="45503090"/>
        <c:scaling>
          <c:orientation val="minMax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T, град цел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21132"/>
        <c:crosses val="autoZero"/>
        <c:crossBetween val="midCat"/>
      </c:valAx>
      <c:valAx>
        <c:axId val="8121132"/>
        <c:scaling>
          <c:orientation val="minMax"/>
          <c:max val="90"/>
          <c:min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U/F, (Дж/м^2)*10^-3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0309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745200</xdr:colOff>
      <xdr:row>8</xdr:row>
      <xdr:rowOff>21600</xdr:rowOff>
    </xdr:from>
    <xdr:to>
      <xdr:col>11</xdr:col>
      <xdr:colOff>625680</xdr:colOff>
      <xdr:row>23</xdr:row>
      <xdr:rowOff>101160</xdr:rowOff>
    </xdr:to>
    <xdr:graphicFrame>
      <xdr:nvGraphicFramePr>
        <xdr:cNvPr id="0" name="Диаграмма 1"/>
        <xdr:cNvGraphicFramePr/>
      </xdr:nvGraphicFramePr>
      <xdr:xfrm>
        <a:off x="5475960" y="1469520"/>
        <a:ext cx="5576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8</xdr:row>
      <xdr:rowOff>0</xdr:rowOff>
    </xdr:from>
    <xdr:to>
      <xdr:col>25</xdr:col>
      <xdr:colOff>37800</xdr:colOff>
      <xdr:row>23</xdr:row>
      <xdr:rowOff>79560</xdr:rowOff>
    </xdr:to>
    <xdr:graphicFrame>
      <xdr:nvGraphicFramePr>
        <xdr:cNvPr id="1" name="Диаграмма 3"/>
        <xdr:cNvGraphicFramePr/>
      </xdr:nvGraphicFramePr>
      <xdr:xfrm>
        <a:off x="15738480" y="1447920"/>
        <a:ext cx="5349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8</xdr:row>
      <xdr:rowOff>0</xdr:rowOff>
    </xdr:from>
    <xdr:to>
      <xdr:col>33</xdr:col>
      <xdr:colOff>37800</xdr:colOff>
      <xdr:row>23</xdr:row>
      <xdr:rowOff>79560</xdr:rowOff>
    </xdr:to>
    <xdr:graphicFrame>
      <xdr:nvGraphicFramePr>
        <xdr:cNvPr id="2" name="Диаграмма 4"/>
        <xdr:cNvGraphicFramePr/>
      </xdr:nvGraphicFramePr>
      <xdr:xfrm>
        <a:off x="21809160" y="1447920"/>
        <a:ext cx="5349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J7" activeCellId="0" sqref="AJ7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9.94"/>
    <col collapsed="false" customWidth="true" hidden="false" outlineLevel="0" max="6" min="6" style="0" width="10.6"/>
    <col collapsed="false" customWidth="true" hidden="false" outlineLevel="0" max="7" min="7" style="0" width="13.66"/>
    <col collapsed="false" customWidth="true" hidden="false" outlineLevel="0" max="9" min="9" style="0" width="14.2"/>
  </cols>
  <sheetData>
    <row r="1" customFormat="false" ht="14.25" hidden="false" customHeight="false" outlineLevel="0" collapsed="false">
      <c r="A1" s="0" t="s">
        <v>0</v>
      </c>
      <c r="D1" s="1" t="s">
        <v>1</v>
      </c>
      <c r="E1" s="2" t="s">
        <v>2</v>
      </c>
      <c r="F1" s="3" t="s">
        <v>3</v>
      </c>
      <c r="G1" s="0" t="s">
        <v>4</v>
      </c>
      <c r="H1" s="4" t="s">
        <v>5</v>
      </c>
      <c r="I1" s="4" t="s">
        <v>6</v>
      </c>
      <c r="J1" s="4" t="s">
        <v>7</v>
      </c>
      <c r="K1" s="4" t="s">
        <v>6</v>
      </c>
      <c r="L1" s="4" t="s">
        <v>1</v>
      </c>
      <c r="M1" s="4" t="s">
        <v>2</v>
      </c>
      <c r="N1" s="4" t="s">
        <v>8</v>
      </c>
      <c r="P1" s="0" t="n">
        <v>-0.244</v>
      </c>
    </row>
    <row r="2" customFormat="false" ht="14.25" hidden="false" customHeight="false" outlineLevel="0" collapsed="false">
      <c r="A2" s="0" t="n">
        <v>37</v>
      </c>
      <c r="B2" s="0" t="n">
        <f aca="false">_xlfn.STDEV.S(D2:D6)</f>
        <v>0.836660026534076</v>
      </c>
      <c r="C2" s="0" t="n">
        <f aca="false">_xlfn.STDEV.S(F2:F6)</f>
        <v>0.0171375500075457</v>
      </c>
      <c r="D2" s="5" t="n">
        <v>39</v>
      </c>
      <c r="E2" s="6" t="n">
        <f aca="false">D2*789.5*9.8*0.2/1000</f>
        <v>60.34938</v>
      </c>
      <c r="F2" s="7" t="n">
        <f aca="false">2*22.78/(E2)</f>
        <v>0.754937333241866</v>
      </c>
      <c r="G2" s="0" t="n">
        <v>0.55</v>
      </c>
      <c r="H2" s="6" t="n">
        <v>1.5</v>
      </c>
      <c r="I2" s="6" t="n">
        <v>107</v>
      </c>
      <c r="J2" s="6" t="n">
        <v>0.7</v>
      </c>
      <c r="K2" s="6" t="n">
        <v>146</v>
      </c>
      <c r="L2" s="6" t="n">
        <f aca="false">K2-I2</f>
        <v>39</v>
      </c>
      <c r="M2" s="6" t="n">
        <f aca="false">L2*9.81*0.2</f>
        <v>76.518</v>
      </c>
      <c r="N2" s="6" t="n">
        <f aca="false">(H2-J2)/100*1000*9.81</f>
        <v>78.48</v>
      </c>
    </row>
    <row r="3" customFormat="false" ht="14.25" hidden="false" customHeight="false" outlineLevel="0" collapsed="false">
      <c r="B3" s="0" t="n">
        <f aca="false">AVERAGE(D2:D6)</f>
        <v>37.8</v>
      </c>
      <c r="C3" s="0" t="n">
        <f aca="false">AVERAGE(F2:F6)</f>
        <v>0.779207011380225</v>
      </c>
      <c r="D3" s="5" t="n">
        <v>37</v>
      </c>
      <c r="E3" s="6" t="n">
        <f aca="false">D3*789.5*9.8*0.2/1000</f>
        <v>57.25454</v>
      </c>
      <c r="F3" s="7" t="n">
        <f aca="false">2*22.78/(E3)</f>
        <v>0.795744756660345</v>
      </c>
      <c r="M3" s="0" t="n">
        <v>76.518</v>
      </c>
    </row>
    <row r="4" customFormat="false" ht="14.25" hidden="false" customHeight="false" outlineLevel="0" collapsed="false">
      <c r="D4" s="5" t="n">
        <v>38</v>
      </c>
      <c r="E4" s="6" t="n">
        <f aca="false">D4*789.5*9.8*0.2/1000</f>
        <v>58.80196</v>
      </c>
      <c r="F4" s="7" t="n">
        <f aca="false">2*22.78/(E4)</f>
        <v>0.774804105169283</v>
      </c>
      <c r="M4" s="0" t="n">
        <v>76.518</v>
      </c>
    </row>
    <row r="5" customFormat="false" ht="14.25" hidden="false" customHeight="false" outlineLevel="0" collapsed="false">
      <c r="D5" s="5" t="n">
        <v>38</v>
      </c>
      <c r="E5" s="6" t="n">
        <f aca="false">D5*789.5*9.8*0.2/1000</f>
        <v>58.80196</v>
      </c>
      <c r="F5" s="7" t="n">
        <f aca="false">2*22.78/(E5)</f>
        <v>0.774804105169283</v>
      </c>
      <c r="M5" s="0" t="n">
        <v>76.518</v>
      </c>
    </row>
    <row r="6" customFormat="false" ht="14.25" hidden="false" customHeight="false" outlineLevel="0" collapsed="false">
      <c r="D6" s="8" t="n">
        <v>37</v>
      </c>
      <c r="E6" s="9" t="n">
        <f aca="false">D6*789.5*9.8*0.2/1000</f>
        <v>57.25454</v>
      </c>
      <c r="F6" s="10" t="n">
        <f aca="false">2*22.78/(E6)</f>
        <v>0.795744756660345</v>
      </c>
      <c r="M6" s="0" t="n">
        <v>76.518</v>
      </c>
    </row>
    <row r="7" customFormat="false" ht="14.25" hidden="false" customHeight="false" outlineLevel="0" collapsed="false">
      <c r="M7" s="0" t="n">
        <v>76.518</v>
      </c>
    </row>
    <row r="8" customFormat="false" ht="14.25" hidden="false" customHeight="false" outlineLevel="0" collapsed="false">
      <c r="M8" s="0" t="n">
        <v>76.518</v>
      </c>
    </row>
    <row r="9" customFormat="false" ht="14.25" hidden="false" customHeight="false" outlineLevel="0" collapsed="false">
      <c r="B9" s="11" t="s">
        <v>9</v>
      </c>
      <c r="C9" s="12" t="s">
        <v>1</v>
      </c>
      <c r="D9" s="4" t="s">
        <v>2</v>
      </c>
      <c r="E9" s="4" t="s">
        <v>10</v>
      </c>
      <c r="M9" s="0" t="n">
        <v>76.518</v>
      </c>
    </row>
    <row r="10" customFormat="false" ht="13.8" hidden="false" customHeight="false" outlineLevel="0" collapsed="false">
      <c r="B10" s="6" t="n">
        <v>20</v>
      </c>
      <c r="C10" s="6" t="n">
        <v>149</v>
      </c>
      <c r="D10" s="6" t="n">
        <f aca="false">C10*9.81*0.1851</f>
        <v>270.558819</v>
      </c>
      <c r="E10" s="6" t="n">
        <f aca="false">(D10-M2)*0.75/2</f>
        <v>72.765307125</v>
      </c>
      <c r="M10" s="0" t="n">
        <v>76.518</v>
      </c>
      <c r="P10" s="0" t="n">
        <f aca="false">-B10*$P$1</f>
        <v>4.88</v>
      </c>
      <c r="Q10" s="0" t="n">
        <f aca="false">E10+P10</f>
        <v>77.645307125</v>
      </c>
    </row>
    <row r="11" customFormat="false" ht="13.8" hidden="false" customHeight="false" outlineLevel="0" collapsed="false">
      <c r="B11" s="6" t="n">
        <f aca="false">B10+5</f>
        <v>25</v>
      </c>
      <c r="C11" s="6" t="n">
        <v>148</v>
      </c>
      <c r="D11" s="6" t="n">
        <f aca="false">C11*9.81*0.1851</f>
        <v>268.742988</v>
      </c>
      <c r="E11" s="6" t="n">
        <f aca="false">(D11-M3)*0.75/2</f>
        <v>72.0843705</v>
      </c>
      <c r="P11" s="0" t="n">
        <f aca="false">-B11*$P$1</f>
        <v>6.1</v>
      </c>
      <c r="Q11" s="0" t="n">
        <f aca="false">E11+P11</f>
        <v>78.1843705</v>
      </c>
    </row>
    <row r="12" customFormat="false" ht="13.8" hidden="false" customHeight="false" outlineLevel="0" collapsed="false">
      <c r="B12" s="6" t="n">
        <f aca="false">B11+5</f>
        <v>30</v>
      </c>
      <c r="C12" s="6" t="n">
        <v>146.5</v>
      </c>
      <c r="D12" s="6" t="n">
        <f aca="false">C12*9.81*0.1851</f>
        <v>266.0192415</v>
      </c>
      <c r="E12" s="6" t="n">
        <f aca="false">(D12-M4)*0.75/2</f>
        <v>71.0629655625</v>
      </c>
      <c r="P12" s="0" t="n">
        <f aca="false">-B12*$P$1</f>
        <v>7.32</v>
      </c>
      <c r="Q12" s="0" t="n">
        <f aca="false">E12+P12</f>
        <v>78.3829655625</v>
      </c>
    </row>
    <row r="13" customFormat="false" ht="13.8" hidden="false" customHeight="false" outlineLevel="0" collapsed="false">
      <c r="B13" s="6" t="n">
        <f aca="false">B12+5</f>
        <v>35</v>
      </c>
      <c r="C13" s="6" t="n">
        <v>145</v>
      </c>
      <c r="D13" s="6" t="n">
        <f aca="false">C13*9.81*0.1851</f>
        <v>263.295495</v>
      </c>
      <c r="E13" s="6" t="n">
        <f aca="false">(D13-M5)*0.75/2</f>
        <v>70.041560625</v>
      </c>
      <c r="P13" s="0" t="n">
        <f aca="false">-B13*$P$1</f>
        <v>8.54</v>
      </c>
      <c r="Q13" s="0" t="n">
        <f aca="false">E13+P13</f>
        <v>78.581560625</v>
      </c>
    </row>
    <row r="14" customFormat="false" ht="13.8" hidden="false" customHeight="false" outlineLevel="0" collapsed="false">
      <c r="B14" s="6" t="n">
        <f aca="false">B13+5</f>
        <v>40</v>
      </c>
      <c r="C14" s="6" t="n">
        <v>143</v>
      </c>
      <c r="D14" s="6" t="n">
        <f aca="false">C14*9.81*0.1851</f>
        <v>259.663833</v>
      </c>
      <c r="E14" s="6" t="n">
        <f aca="false">(D14-M6)*0.75/2</f>
        <v>68.679687375</v>
      </c>
      <c r="P14" s="0" t="n">
        <f aca="false">-B14*$P$1</f>
        <v>9.76</v>
      </c>
      <c r="Q14" s="0" t="n">
        <f aca="false">E14+P14</f>
        <v>78.439687375</v>
      </c>
    </row>
    <row r="15" customFormat="false" ht="13.8" hidden="false" customHeight="false" outlineLevel="0" collapsed="false">
      <c r="B15" s="6" t="n">
        <f aca="false">B14+5</f>
        <v>45</v>
      </c>
      <c r="C15" s="6" t="n">
        <v>141.5</v>
      </c>
      <c r="D15" s="6" t="n">
        <f aca="false">C15*9.81*0.1851</f>
        <v>256.9400865</v>
      </c>
      <c r="E15" s="6" t="n">
        <f aca="false">(D15-M7)*0.75/2</f>
        <v>67.6582824375</v>
      </c>
      <c r="P15" s="0" t="n">
        <f aca="false">-B15*$P$1</f>
        <v>10.98</v>
      </c>
      <c r="Q15" s="0" t="n">
        <f aca="false">E15+P15</f>
        <v>78.6382824375</v>
      </c>
    </row>
    <row r="16" customFormat="false" ht="13.8" hidden="false" customHeight="false" outlineLevel="0" collapsed="false">
      <c r="B16" s="6" t="n">
        <f aca="false">B15+5</f>
        <v>50</v>
      </c>
      <c r="C16" s="6" t="n">
        <v>139.5</v>
      </c>
      <c r="D16" s="6" t="n">
        <f aca="false">C16*9.81*0.1851</f>
        <v>253.3084245</v>
      </c>
      <c r="E16" s="6" t="n">
        <f aca="false">(D16-M8)*0.75/2</f>
        <v>66.2964091875</v>
      </c>
      <c r="P16" s="0" t="n">
        <f aca="false">-B16*$P$1</f>
        <v>12.2</v>
      </c>
      <c r="Q16" s="0" t="n">
        <f aca="false">E16+P16</f>
        <v>78.4964091875</v>
      </c>
    </row>
    <row r="17" customFormat="false" ht="13.8" hidden="false" customHeight="false" outlineLevel="0" collapsed="false">
      <c r="B17" s="6" t="n">
        <f aca="false">B16+5</f>
        <v>55</v>
      </c>
      <c r="C17" s="6" t="n">
        <v>138</v>
      </c>
      <c r="D17" s="6" t="n">
        <f aca="false">C17*9.81*0.1851</f>
        <v>250.584678</v>
      </c>
      <c r="E17" s="6" t="n">
        <f aca="false">(D17-M9)*0.75/2</f>
        <v>65.27500425</v>
      </c>
      <c r="P17" s="0" t="n">
        <f aca="false">-B17*$P$1</f>
        <v>13.42</v>
      </c>
      <c r="Q17" s="0" t="n">
        <f aca="false">E17+P17</f>
        <v>78.69500425</v>
      </c>
    </row>
    <row r="18" customFormat="false" ht="13.8" hidden="false" customHeight="false" outlineLevel="0" collapsed="false">
      <c r="B18" s="6" t="n">
        <f aca="false">B17+5</f>
        <v>60</v>
      </c>
      <c r="C18" s="6" t="n">
        <v>136</v>
      </c>
      <c r="D18" s="6" t="n">
        <f aca="false">C18*9.81*0.1851</f>
        <v>246.953016</v>
      </c>
      <c r="E18" s="6" t="n">
        <f aca="false">(D18-M10)*0.75/2</f>
        <v>63.913131</v>
      </c>
      <c r="P18" s="0" t="n">
        <f aca="false">-B18*$P$1</f>
        <v>14.64</v>
      </c>
      <c r="Q18" s="0" t="n">
        <f aca="false">E18+P18</f>
        <v>78.553131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2023-04-12T11:11:17Z</dcterms:created>
  <dc:creator>Влад Костылев</dc:creator>
  <dc:description/>
  <dc:language>en-US</dc:language>
  <cp:lastModifiedBy/>
  <dcterms:modified xsi:type="dcterms:W3CDTF">2023-05-11T00:32:24Z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