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3.2.5\"/>
    </mc:Choice>
  </mc:AlternateContent>
  <bookViews>
    <workbookView xWindow="0" yWindow="0" windowWidth="18900" windowHeight="877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1" i="1" l="1"/>
  <c r="AM97" i="1"/>
  <c r="AO97" i="1"/>
  <c r="AN97" i="1"/>
  <c r="AO92" i="1"/>
  <c r="AP92" i="1"/>
  <c r="AQ92" i="1"/>
  <c r="AR92" i="1"/>
  <c r="AS92" i="1"/>
  <c r="AT92" i="1"/>
  <c r="AU92" i="1"/>
  <c r="AV92" i="1"/>
  <c r="AW92" i="1"/>
  <c r="AX92" i="1"/>
  <c r="AN92" i="1"/>
  <c r="AO91" i="1"/>
  <c r="AP91" i="1"/>
  <c r="AQ91" i="1"/>
  <c r="AR91" i="1"/>
  <c r="AS91" i="1"/>
  <c r="AT91" i="1"/>
  <c r="AU91" i="1"/>
  <c r="AV91" i="1"/>
  <c r="AW91" i="1"/>
  <c r="AX91" i="1"/>
  <c r="AN91" i="1"/>
  <c r="AN87" i="1"/>
  <c r="AO87" i="1"/>
  <c r="AP87" i="1"/>
  <c r="AQ87" i="1"/>
  <c r="AR87" i="1"/>
  <c r="AS87" i="1"/>
  <c r="AT87" i="1"/>
  <c r="AU87" i="1"/>
  <c r="AV87" i="1"/>
  <c r="AW87" i="1"/>
  <c r="AM87" i="1"/>
  <c r="AN88" i="1"/>
  <c r="AO88" i="1"/>
  <c r="AP88" i="1"/>
  <c r="AQ88" i="1"/>
  <c r="AR88" i="1"/>
  <c r="AS88" i="1"/>
  <c r="AT88" i="1"/>
  <c r="AU88" i="1"/>
  <c r="AV88" i="1"/>
  <c r="AW88" i="1"/>
  <c r="AM88" i="1"/>
  <c r="AL77" i="1"/>
  <c r="AN53" i="1"/>
  <c r="AO53" i="1"/>
  <c r="AP53" i="1"/>
  <c r="AQ53" i="1"/>
  <c r="AR53" i="1"/>
  <c r="AS53" i="1"/>
  <c r="AM53" i="1"/>
  <c r="AT53" i="1"/>
  <c r="AT51" i="1"/>
  <c r="AN28" i="1"/>
  <c r="AO28" i="1"/>
  <c r="AT28" i="1"/>
  <c r="AU28" i="1"/>
  <c r="AV28" i="1"/>
  <c r="AW28" i="1"/>
  <c r="AX28" i="1"/>
  <c r="AY28" i="1"/>
  <c r="AZ28" i="1"/>
  <c r="BA28" i="1"/>
  <c r="BB28" i="1"/>
  <c r="BC28" i="1"/>
  <c r="AM28" i="1"/>
  <c r="AN29" i="1"/>
  <c r="AO29" i="1"/>
  <c r="AT29" i="1"/>
  <c r="AU29" i="1"/>
  <c r="AV29" i="1"/>
  <c r="AW29" i="1"/>
  <c r="AX29" i="1"/>
  <c r="AY29" i="1"/>
  <c r="AZ29" i="1"/>
  <c r="BA29" i="1"/>
  <c r="BB29" i="1"/>
  <c r="BC29" i="1"/>
  <c r="AM29" i="1"/>
  <c r="AP2" i="1" l="1"/>
  <c r="AQ2" i="1"/>
  <c r="AR2" i="1"/>
  <c r="AR8" i="1" s="1"/>
  <c r="AS2" i="1"/>
  <c r="AS8" i="1" s="1"/>
  <c r="BC8" i="1"/>
  <c r="BB8" i="1"/>
  <c r="BA8" i="1"/>
  <c r="AZ8" i="1"/>
  <c r="AY8" i="1"/>
  <c r="AX8" i="1"/>
  <c r="AW8" i="1"/>
  <c r="AV8" i="1"/>
  <c r="AU8" i="1"/>
  <c r="AT8" i="1"/>
  <c r="AM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M7" i="1"/>
  <c r="Z5" i="1"/>
  <c r="AA5" i="1"/>
  <c r="AB5" i="1"/>
  <c r="AC5" i="1"/>
  <c r="AD5" i="1"/>
  <c r="Y5" i="1"/>
  <c r="Q9" i="1"/>
  <c r="M8" i="1"/>
  <c r="N8" i="1"/>
  <c r="O8" i="1"/>
  <c r="P8" i="1"/>
  <c r="Q8" i="1"/>
  <c r="L8" i="1"/>
  <c r="M5" i="1"/>
  <c r="M9" i="1" s="1"/>
  <c r="N5" i="1"/>
  <c r="N9" i="1" s="1"/>
  <c r="O5" i="1"/>
  <c r="O9" i="1" s="1"/>
  <c r="P5" i="1"/>
  <c r="P9" i="1" s="1"/>
  <c r="Q5" i="1"/>
  <c r="L5" i="1"/>
  <c r="L9" i="1" s="1"/>
  <c r="D4" i="1"/>
  <c r="E4" i="1"/>
  <c r="F4" i="1"/>
  <c r="G4" i="1"/>
  <c r="C4" i="1"/>
  <c r="AQ28" i="1" l="1"/>
  <c r="AQ29" i="1"/>
  <c r="AP28" i="1"/>
  <c r="AP29" i="1"/>
  <c r="AN8" i="1"/>
  <c r="AS28" i="1"/>
  <c r="AS29" i="1"/>
  <c r="AR29" i="1"/>
  <c r="AR28" i="1"/>
  <c r="AO8" i="1"/>
  <c r="AP8" i="1" l="1"/>
  <c r="AQ8" i="1" l="1"/>
</calcChain>
</file>

<file path=xl/sharedStrings.xml><?xml version="1.0" encoding="utf-8"?>
<sst xmlns="http://schemas.openxmlformats.org/spreadsheetml/2006/main" count="51" uniqueCount="31">
  <si>
    <t>C, мкФ</t>
  </si>
  <si>
    <t>T, мс</t>
  </si>
  <si>
    <t>T_theor, мс</t>
  </si>
  <si>
    <t>R_cr, Ом</t>
  </si>
  <si>
    <t>R, Ом</t>
  </si>
  <si>
    <t>U_1, В</t>
  </si>
  <si>
    <t>U_2, В</t>
  </si>
  <si>
    <t>Q</t>
  </si>
  <si>
    <t>x, 1/Ом^2</t>
  </si>
  <si>
    <t>y, -</t>
  </si>
  <si>
    <t>R_cr</t>
  </si>
  <si>
    <t>2 Пи Корень(Y/X)</t>
  </si>
  <si>
    <t>4. Рассчитать добротнотсь</t>
  </si>
  <si>
    <t>5.</t>
  </si>
  <si>
    <t>Перес_1</t>
  </si>
  <si>
    <t>Перес_2</t>
  </si>
  <si>
    <t>!!!</t>
  </si>
  <si>
    <t>6.</t>
  </si>
  <si>
    <t xml:space="preserve">7. </t>
  </si>
  <si>
    <t>Nu, кГц</t>
  </si>
  <si>
    <t>Nu_0, кГц</t>
  </si>
  <si>
    <t>2U, В</t>
  </si>
  <si>
    <t>ФЧХ, мкс</t>
  </si>
  <si>
    <t>y: U/U_0</t>
  </si>
  <si>
    <t>x: Nu/Nu_0</t>
  </si>
  <si>
    <t>U_0, В</t>
  </si>
  <si>
    <t>d(Faza)</t>
  </si>
  <si>
    <t>2 Пи Nu, кГц</t>
  </si>
  <si>
    <t>d(Faza)_new</t>
  </si>
  <si>
    <t>Q = w_0/dw</t>
  </si>
  <si>
    <t>////////////////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</si>
</sst>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Лист1!$C$4:$G$4</c:f>
              <c:numCache>
                <c:formatCode>0.000</c:formatCode>
                <c:ptCount val="5"/>
                <c:pt idx="0">
                  <c:v>0.1087727907153255</c:v>
                </c:pt>
                <c:pt idx="1">
                  <c:v>0.14042506898698681</c:v>
                </c:pt>
                <c:pt idx="2">
                  <c:v>0.16615318233485629</c:v>
                </c:pt>
                <c:pt idx="3">
                  <c:v>0.18840000000000001</c:v>
                </c:pt>
                <c:pt idx="4">
                  <c:v>0.19859103705857425</c:v>
                </c:pt>
              </c:numCache>
            </c:numRef>
          </c:xVal>
          <c:yVal>
            <c:numRef>
              <c:f>Лист1!$C$3:$G$3</c:f>
              <c:numCache>
                <c:formatCode>General</c:formatCode>
                <c:ptCount val="5"/>
                <c:pt idx="0">
                  <c:v>0.11</c:v>
                </c:pt>
                <c:pt idx="1">
                  <c:v>0.14000000000000001</c:v>
                </c:pt>
                <c:pt idx="2">
                  <c:v>0.16600000000000001</c:v>
                </c:pt>
                <c:pt idx="3">
                  <c:v>0.188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9-4553-8466-EC33FCE5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27759"/>
        <c:axId val="1768348607"/>
      </c:scatterChart>
      <c:valAx>
        <c:axId val="17732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348607"/>
        <c:crosses val="autoZero"/>
        <c:crossBetween val="midCat"/>
      </c:valAx>
      <c:valAx>
        <c:axId val="17683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22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Лист1!$L$8:$Q$8</c:f>
              <c:numCache>
                <c:formatCode>General</c:formatCode>
                <c:ptCount val="6"/>
                <c:pt idx="0">
                  <c:v>1.1111111111111112E-5</c:v>
                </c:pt>
                <c:pt idx="1">
                  <c:v>2.7777777777777779E-6</c:v>
                </c:pt>
                <c:pt idx="2">
                  <c:v>1.2345679012345679E-6</c:v>
                </c:pt>
                <c:pt idx="3">
                  <c:v>8.264462809917355E-7</c:v>
                </c:pt>
                <c:pt idx="4">
                  <c:v>6.9444444444444448E-7</c:v>
                </c:pt>
                <c:pt idx="5">
                  <c:v>4.4444444444444444E-7</c:v>
                </c:pt>
              </c:numCache>
            </c:numRef>
          </c:xVal>
          <c:yVal>
            <c:numRef>
              <c:f>Лист1!$L$9:$Q$9</c:f>
              <c:numCache>
                <c:formatCode>General</c:formatCode>
                <c:ptCount val="6"/>
                <c:pt idx="0">
                  <c:v>12.727635078762745</c:v>
                </c:pt>
                <c:pt idx="1">
                  <c:v>3.8322572280908158</c:v>
                </c:pt>
                <c:pt idx="2">
                  <c:v>1.871970157296301</c:v>
                </c:pt>
                <c:pt idx="3">
                  <c:v>1.2244468833459727</c:v>
                </c:pt>
                <c:pt idx="4">
                  <c:v>1.0215150706947851</c:v>
                </c:pt>
                <c:pt idx="5">
                  <c:v>0.35686283450414003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5-4C82-952A-DBA40F73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66111"/>
        <c:axId val="2010067359"/>
      </c:scatterChart>
      <c:valAx>
        <c:axId val="20100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067359"/>
        <c:crosses val="autoZero"/>
        <c:crossBetween val="midCat"/>
      </c:valAx>
      <c:valAx>
        <c:axId val="20100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0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528805642781627E-2"/>
                  <c:y val="-7.13108778069408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Лист1!$L$8:$P$8</c:f>
              <c:numCache>
                <c:formatCode>General</c:formatCode>
                <c:ptCount val="5"/>
                <c:pt idx="0">
                  <c:v>1.1111111111111112E-5</c:v>
                </c:pt>
                <c:pt idx="1">
                  <c:v>2.7777777777777779E-6</c:v>
                </c:pt>
                <c:pt idx="2">
                  <c:v>1.2345679012345679E-6</c:v>
                </c:pt>
                <c:pt idx="3">
                  <c:v>8.264462809917355E-7</c:v>
                </c:pt>
                <c:pt idx="4">
                  <c:v>6.9444444444444448E-7</c:v>
                </c:pt>
              </c:numCache>
            </c:numRef>
          </c:xVal>
          <c:yVal>
            <c:numRef>
              <c:f>Лист1!$L$9:$P$9</c:f>
              <c:numCache>
                <c:formatCode>General</c:formatCode>
                <c:ptCount val="5"/>
                <c:pt idx="0">
                  <c:v>12.727635078762745</c:v>
                </c:pt>
                <c:pt idx="1">
                  <c:v>3.8322572280908158</c:v>
                </c:pt>
                <c:pt idx="2">
                  <c:v>1.871970157296301</c:v>
                </c:pt>
                <c:pt idx="3">
                  <c:v>1.2244468833459727</c:v>
                </c:pt>
                <c:pt idx="4">
                  <c:v>1.0215150706947851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320-84FD-D43E0DB8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66111"/>
        <c:axId val="2010067359"/>
      </c:scatterChart>
      <c:valAx>
        <c:axId val="20100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067359"/>
        <c:crosses val="autoZero"/>
        <c:crossBetween val="midCat"/>
      </c:valAx>
      <c:valAx>
        <c:axId val="20100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006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Лист1!$AM$8:$BC$8</c:f>
              <c:numCache>
                <c:formatCode>General</c:formatCode>
                <c:ptCount val="17"/>
                <c:pt idx="0">
                  <c:v>0.81538461538461537</c:v>
                </c:pt>
                <c:pt idx="1">
                  <c:v>0.86153846153846148</c:v>
                </c:pt>
                <c:pt idx="2">
                  <c:v>0.9076923076923078</c:v>
                </c:pt>
                <c:pt idx="3">
                  <c:v>0.93846153846153846</c:v>
                </c:pt>
                <c:pt idx="4">
                  <c:v>0.9538461538461539</c:v>
                </c:pt>
                <c:pt idx="5">
                  <c:v>0.96923076923076923</c:v>
                </c:pt>
                <c:pt idx="6">
                  <c:v>0.98461538461538467</c:v>
                </c:pt>
                <c:pt idx="7">
                  <c:v>1</c:v>
                </c:pt>
                <c:pt idx="8">
                  <c:v>1.0153846153846153</c:v>
                </c:pt>
                <c:pt idx="9">
                  <c:v>1.0307692307692309</c:v>
                </c:pt>
                <c:pt idx="10">
                  <c:v>1.0461538461538462</c:v>
                </c:pt>
                <c:pt idx="11">
                  <c:v>1.0769230769230769</c:v>
                </c:pt>
                <c:pt idx="12">
                  <c:v>1.1230769230769231</c:v>
                </c:pt>
                <c:pt idx="13">
                  <c:v>1.1846153846153846</c:v>
                </c:pt>
                <c:pt idx="14">
                  <c:v>1.3076923076923077</c:v>
                </c:pt>
                <c:pt idx="15">
                  <c:v>1.4615384615384615</c:v>
                </c:pt>
                <c:pt idx="16">
                  <c:v>1.6923076923076923</c:v>
                </c:pt>
              </c:numCache>
            </c:numRef>
          </c:xVal>
          <c:yVal>
            <c:numRef>
              <c:f>Лист1!$AN$7:$BC$7</c:f>
              <c:numCache>
                <c:formatCode>General</c:formatCode>
                <c:ptCount val="16"/>
                <c:pt idx="0">
                  <c:v>0.25954198473282442</c:v>
                </c:pt>
                <c:pt idx="1">
                  <c:v>0.40458015267175573</c:v>
                </c:pt>
                <c:pt idx="2">
                  <c:v>0.58396946564885499</c:v>
                </c:pt>
                <c:pt idx="3">
                  <c:v>0.70992366412213737</c:v>
                </c:pt>
                <c:pt idx="4">
                  <c:v>0.84351145038167941</c:v>
                </c:pt>
                <c:pt idx="5">
                  <c:v>0.97709923664122134</c:v>
                </c:pt>
                <c:pt idx="6">
                  <c:v>1</c:v>
                </c:pt>
                <c:pt idx="7">
                  <c:v>0.9427480916030534</c:v>
                </c:pt>
                <c:pt idx="8">
                  <c:v>0.82061068702290074</c:v>
                </c:pt>
                <c:pt idx="9">
                  <c:v>0.7137404580152672</c:v>
                </c:pt>
                <c:pt idx="10">
                  <c:v>0.54580152671755722</c:v>
                </c:pt>
                <c:pt idx="11">
                  <c:v>0.39694656488549618</c:v>
                </c:pt>
                <c:pt idx="12">
                  <c:v>0.29770992366412213</c:v>
                </c:pt>
                <c:pt idx="13">
                  <c:v>0.21755725190839695</c:v>
                </c:pt>
                <c:pt idx="14">
                  <c:v>0.16793893129770993</c:v>
                </c:pt>
                <c:pt idx="15">
                  <c:v>0.13740458015267176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5-4C83-90D7-507BDF1EE3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Лист1!$AM$88:$AW$88</c:f>
              <c:numCache>
                <c:formatCode>General</c:formatCode>
                <c:ptCount val="11"/>
                <c:pt idx="0">
                  <c:v>0.84615384615384615</c:v>
                </c:pt>
                <c:pt idx="1">
                  <c:v>0.92307692307692313</c:v>
                </c:pt>
                <c:pt idx="2">
                  <c:v>0.96923076923076923</c:v>
                </c:pt>
                <c:pt idx="3">
                  <c:v>0.98461538461538467</c:v>
                </c:pt>
                <c:pt idx="4">
                  <c:v>1</c:v>
                </c:pt>
                <c:pt idx="5">
                  <c:v>1.0153846153846153</c:v>
                </c:pt>
                <c:pt idx="6">
                  <c:v>1.0307692307692309</c:v>
                </c:pt>
                <c:pt idx="7">
                  <c:v>1.0615384615384615</c:v>
                </c:pt>
                <c:pt idx="8">
                  <c:v>1.1076923076923078</c:v>
                </c:pt>
                <c:pt idx="9">
                  <c:v>1.2307692307692308</c:v>
                </c:pt>
                <c:pt idx="10">
                  <c:v>1.4615384615384615</c:v>
                </c:pt>
              </c:numCache>
            </c:numRef>
          </c:xVal>
          <c:yVal>
            <c:numRef>
              <c:f>Лист1!$AM$87:$AW$87</c:f>
              <c:numCache>
                <c:formatCode>General</c:formatCode>
                <c:ptCount val="11"/>
                <c:pt idx="0">
                  <c:v>0.65671641791044777</c:v>
                </c:pt>
                <c:pt idx="1">
                  <c:v>0.86567164179104472</c:v>
                </c:pt>
                <c:pt idx="2">
                  <c:v>0.95522388059701491</c:v>
                </c:pt>
                <c:pt idx="3">
                  <c:v>0.97014925373134331</c:v>
                </c:pt>
                <c:pt idx="4">
                  <c:v>1</c:v>
                </c:pt>
                <c:pt idx="5">
                  <c:v>1.0029850746268658</c:v>
                </c:pt>
                <c:pt idx="6">
                  <c:v>1.008955223880597</c:v>
                </c:pt>
                <c:pt idx="7">
                  <c:v>0.9970149253731343</c:v>
                </c:pt>
                <c:pt idx="8">
                  <c:v>0.95820895522388061</c:v>
                </c:pt>
                <c:pt idx="9">
                  <c:v>0.80895522388059704</c:v>
                </c:pt>
                <c:pt idx="10">
                  <c:v>0.62388059701492538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0-468B-89C5-FC42E9E8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645551"/>
        <c:axId val="2055653871"/>
      </c:scatterChart>
      <c:valAx>
        <c:axId val="2055645551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653871"/>
        <c:crosses val="autoZero"/>
        <c:crossBetween val="midCat"/>
      </c:valAx>
      <c:valAx>
        <c:axId val="20556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6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Лист1!$AM$29:$BC$29</c:f>
              <c:numCache>
                <c:formatCode>General</c:formatCode>
                <c:ptCount val="17"/>
                <c:pt idx="0">
                  <c:v>33.283999999999999</c:v>
                </c:pt>
                <c:pt idx="1">
                  <c:v>35.167999999999999</c:v>
                </c:pt>
                <c:pt idx="2">
                  <c:v>37.052000000000007</c:v>
                </c:pt>
                <c:pt idx="3">
                  <c:v>38.308</c:v>
                </c:pt>
                <c:pt idx="4">
                  <c:v>38.936</c:v>
                </c:pt>
                <c:pt idx="5">
                  <c:v>39.564</c:v>
                </c:pt>
                <c:pt idx="6">
                  <c:v>40.192000000000007</c:v>
                </c:pt>
                <c:pt idx="7">
                  <c:v>40.82</c:v>
                </c:pt>
                <c:pt idx="8">
                  <c:v>41.448</c:v>
                </c:pt>
                <c:pt idx="9">
                  <c:v>42.076000000000001</c:v>
                </c:pt>
                <c:pt idx="10">
                  <c:v>42.704000000000001</c:v>
                </c:pt>
                <c:pt idx="11">
                  <c:v>43.96</c:v>
                </c:pt>
                <c:pt idx="12">
                  <c:v>45.844000000000001</c:v>
                </c:pt>
                <c:pt idx="13">
                  <c:v>48.356000000000002</c:v>
                </c:pt>
                <c:pt idx="14">
                  <c:v>53.38</c:v>
                </c:pt>
                <c:pt idx="15">
                  <c:v>59.660000000000004</c:v>
                </c:pt>
                <c:pt idx="16">
                  <c:v>69.08</c:v>
                </c:pt>
              </c:numCache>
            </c:numRef>
          </c:xVal>
          <c:yVal>
            <c:numRef>
              <c:f>Лист1!$AM$28:$BC$28</c:f>
              <c:numCache>
                <c:formatCode>General</c:formatCode>
                <c:ptCount val="17"/>
                <c:pt idx="0">
                  <c:v>-2.8491103999999998</c:v>
                </c:pt>
                <c:pt idx="1">
                  <c:v>-2.7431039999999998</c:v>
                </c:pt>
                <c:pt idx="2">
                  <c:v>-2.5565880000000001</c:v>
                </c:pt>
                <c:pt idx="3">
                  <c:v>-2.3750960000000001</c:v>
                </c:pt>
                <c:pt idx="4">
                  <c:v>-2.2193520000000002</c:v>
                </c:pt>
                <c:pt idx="5">
                  <c:v>-2.0177640000000001</c:v>
                </c:pt>
                <c:pt idx="6">
                  <c:v>-1.688064</c:v>
                </c:pt>
                <c:pt idx="7">
                  <c:v>-1.4287000000000001</c:v>
                </c:pt>
                <c:pt idx="8">
                  <c:v>-1.0444895999999999</c:v>
                </c:pt>
                <c:pt idx="9">
                  <c:v>-0.79102880000000009</c:v>
                </c:pt>
                <c:pt idx="10">
                  <c:v>-0.66618240000000006</c:v>
                </c:pt>
                <c:pt idx="11">
                  <c:v>-0.43960000000000005</c:v>
                </c:pt>
                <c:pt idx="12">
                  <c:v>-0.31173919999999999</c:v>
                </c:pt>
                <c:pt idx="13">
                  <c:v>-0.1740816</c:v>
                </c:pt>
                <c:pt idx="14">
                  <c:v>-0.11743600000000003</c:v>
                </c:pt>
                <c:pt idx="15">
                  <c:v>-0.10738800000000001</c:v>
                </c:pt>
                <c:pt idx="16">
                  <c:v>-9.6712000000000006E-2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F-4839-9D2B-006B9AAA5B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Лист1!$AM$92:$AX$92</c:f>
              <c:numCache>
                <c:formatCode>General</c:formatCode>
                <c:ptCount val="12"/>
                <c:pt idx="0">
                  <c:v>30.5</c:v>
                </c:pt>
                <c:pt idx="1">
                  <c:v>34.54</c:v>
                </c:pt>
                <c:pt idx="2">
                  <c:v>37.68</c:v>
                </c:pt>
                <c:pt idx="3">
                  <c:v>39.564</c:v>
                </c:pt>
                <c:pt idx="4">
                  <c:v>40.192000000000007</c:v>
                </c:pt>
                <c:pt idx="5">
                  <c:v>40.82</c:v>
                </c:pt>
                <c:pt idx="6">
                  <c:v>41.448</c:v>
                </c:pt>
                <c:pt idx="7">
                  <c:v>42.076000000000001</c:v>
                </c:pt>
                <c:pt idx="8">
                  <c:v>43.332000000000001</c:v>
                </c:pt>
                <c:pt idx="9">
                  <c:v>45.216000000000001</c:v>
                </c:pt>
                <c:pt idx="10">
                  <c:v>50.24</c:v>
                </c:pt>
                <c:pt idx="11">
                  <c:v>59.660000000000004</c:v>
                </c:pt>
              </c:numCache>
            </c:numRef>
          </c:xVal>
          <c:yVal>
            <c:numRef>
              <c:f>Лист1!$AM$91:$AX$91</c:f>
              <c:numCache>
                <c:formatCode>General</c:formatCode>
                <c:ptCount val="12"/>
                <c:pt idx="0">
                  <c:v>-2.5034000000000001</c:v>
                </c:pt>
                <c:pt idx="1">
                  <c:v>-2.0724</c:v>
                </c:pt>
                <c:pt idx="2">
                  <c:v>-1.6202399999999999</c:v>
                </c:pt>
                <c:pt idx="3">
                  <c:v>-1.3451759999999999</c:v>
                </c:pt>
                <c:pt idx="4">
                  <c:v>-1.2459519999999999</c:v>
                </c:pt>
                <c:pt idx="5">
                  <c:v>-1.2246000000000001</c:v>
                </c:pt>
                <c:pt idx="6">
                  <c:v>-1.1605439999999998</c:v>
                </c:pt>
                <c:pt idx="7">
                  <c:v>-1.1360520000000001</c:v>
                </c:pt>
                <c:pt idx="8">
                  <c:v>-0.90997200000000011</c:v>
                </c:pt>
                <c:pt idx="9">
                  <c:v>-0.67823999999999995</c:v>
                </c:pt>
                <c:pt idx="10">
                  <c:v>-0.54259200000000007</c:v>
                </c:pt>
                <c:pt idx="11">
                  <c:v>-0.22670800000000002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F-4839-9D2B-006B9AAA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84495"/>
        <c:axId val="1480488655"/>
      </c:scatterChart>
      <c:valAx>
        <c:axId val="148048449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488655"/>
        <c:crosses val="autoZero"/>
        <c:crossBetween val="midCat"/>
      </c:valAx>
      <c:valAx>
        <c:axId val="14804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48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Лист1!$AM$52:$BD$52</c:f>
              <c:numCache>
                <c:formatCode>General</c:formatCode>
                <c:ptCount val="18"/>
                <c:pt idx="0">
                  <c:v>33.283999999999999</c:v>
                </c:pt>
                <c:pt idx="1">
                  <c:v>35.167999999999999</c:v>
                </c:pt>
                <c:pt idx="2">
                  <c:v>37.052000000000007</c:v>
                </c:pt>
                <c:pt idx="3">
                  <c:v>38.308</c:v>
                </c:pt>
                <c:pt idx="4">
                  <c:v>38.936</c:v>
                </c:pt>
                <c:pt idx="5">
                  <c:v>39.564</c:v>
                </c:pt>
                <c:pt idx="6">
                  <c:v>40.192000000000007</c:v>
                </c:pt>
                <c:pt idx="7">
                  <c:v>40.5</c:v>
                </c:pt>
                <c:pt idx="8">
                  <c:v>40.82</c:v>
                </c:pt>
                <c:pt idx="9">
                  <c:v>41.448</c:v>
                </c:pt>
                <c:pt idx="10">
                  <c:v>42.076000000000001</c:v>
                </c:pt>
                <c:pt idx="11">
                  <c:v>42.704000000000001</c:v>
                </c:pt>
                <c:pt idx="12">
                  <c:v>43.96</c:v>
                </c:pt>
                <c:pt idx="13">
                  <c:v>45.844000000000001</c:v>
                </c:pt>
                <c:pt idx="14">
                  <c:v>48.356000000000002</c:v>
                </c:pt>
                <c:pt idx="15">
                  <c:v>53.38</c:v>
                </c:pt>
                <c:pt idx="16">
                  <c:v>59.660000000000004</c:v>
                </c:pt>
                <c:pt idx="17">
                  <c:v>69.08</c:v>
                </c:pt>
              </c:numCache>
            </c:numRef>
          </c:xVal>
          <c:yVal>
            <c:numRef>
              <c:f>Лист1!$AM$53:$BD$53</c:f>
              <c:numCache>
                <c:formatCode>General</c:formatCode>
                <c:ptCount val="18"/>
                <c:pt idx="0">
                  <c:v>-0.2908896000000003</c:v>
                </c:pt>
                <c:pt idx="1">
                  <c:v>-0.39689600000000036</c:v>
                </c:pt>
                <c:pt idx="2">
                  <c:v>-0.58341200000000004</c:v>
                </c:pt>
                <c:pt idx="3">
                  <c:v>-0.76490400000000003</c:v>
                </c:pt>
                <c:pt idx="4">
                  <c:v>-0.92064799999999991</c:v>
                </c:pt>
                <c:pt idx="5">
                  <c:v>-1.122236</c:v>
                </c:pt>
                <c:pt idx="6">
                  <c:v>-1.4519360000000001</c:v>
                </c:pt>
                <c:pt idx="7">
                  <c:v>-1.57</c:v>
                </c:pt>
                <c:pt idx="8">
                  <c:v>-1.4287000000000001</c:v>
                </c:pt>
                <c:pt idx="9">
                  <c:v>-1.0444895999999999</c:v>
                </c:pt>
                <c:pt idx="10">
                  <c:v>-0.79102880000000009</c:v>
                </c:pt>
                <c:pt idx="11">
                  <c:v>-0.66618240000000006</c:v>
                </c:pt>
                <c:pt idx="12">
                  <c:v>-0.43960000000000005</c:v>
                </c:pt>
                <c:pt idx="13">
                  <c:v>-0.31173919999999999</c:v>
                </c:pt>
                <c:pt idx="14">
                  <c:v>-0.1740816</c:v>
                </c:pt>
                <c:pt idx="15">
                  <c:v>-0.11743600000000003</c:v>
                </c:pt>
                <c:pt idx="16">
                  <c:v>-0.10738800000000001</c:v>
                </c:pt>
                <c:pt idx="17">
                  <c:v>-9.6712000000000006E-2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3-4287-8BA4-9D040C43E9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Лист1!$AM$96:$AY$96</c:f>
              <c:numCache>
                <c:formatCode>General</c:formatCode>
                <c:ptCount val="13"/>
                <c:pt idx="0">
                  <c:v>30.5</c:v>
                </c:pt>
                <c:pt idx="1">
                  <c:v>34.54</c:v>
                </c:pt>
                <c:pt idx="2">
                  <c:v>37.68</c:v>
                </c:pt>
                <c:pt idx="3">
                  <c:v>38.5</c:v>
                </c:pt>
                <c:pt idx="4">
                  <c:v>39.564</c:v>
                </c:pt>
                <c:pt idx="5">
                  <c:v>40.192000000000007</c:v>
                </c:pt>
                <c:pt idx="6">
                  <c:v>40.82</c:v>
                </c:pt>
                <c:pt idx="7">
                  <c:v>41.448</c:v>
                </c:pt>
                <c:pt idx="8">
                  <c:v>42.076000000000001</c:v>
                </c:pt>
                <c:pt idx="9">
                  <c:v>43.332000000000001</c:v>
                </c:pt>
                <c:pt idx="10">
                  <c:v>45.216000000000001</c:v>
                </c:pt>
                <c:pt idx="11">
                  <c:v>50.24</c:v>
                </c:pt>
                <c:pt idx="12">
                  <c:v>59.660000000000004</c:v>
                </c:pt>
              </c:numCache>
            </c:numRef>
          </c:xVal>
          <c:yVal>
            <c:numRef>
              <c:f>Лист1!$AM$97:$AY$97</c:f>
              <c:numCache>
                <c:formatCode>General</c:formatCode>
                <c:ptCount val="13"/>
                <c:pt idx="0">
                  <c:v>-0.63660000000000005</c:v>
                </c:pt>
                <c:pt idx="1">
                  <c:v>-1.0676000000000001</c:v>
                </c:pt>
                <c:pt idx="2">
                  <c:v>-1.5197600000000002</c:v>
                </c:pt>
                <c:pt idx="3">
                  <c:v>-1.57</c:v>
                </c:pt>
                <c:pt idx="4">
                  <c:v>-1.3451759999999999</c:v>
                </c:pt>
                <c:pt idx="5">
                  <c:v>-1.2459519999999999</c:v>
                </c:pt>
                <c:pt idx="6">
                  <c:v>-1.2246000000000001</c:v>
                </c:pt>
                <c:pt idx="7">
                  <c:v>-1.1605439999999998</c:v>
                </c:pt>
                <c:pt idx="8">
                  <c:v>-1.1360520000000001</c:v>
                </c:pt>
                <c:pt idx="9">
                  <c:v>-0.90997200000000011</c:v>
                </c:pt>
                <c:pt idx="10">
                  <c:v>-0.67823999999999995</c:v>
                </c:pt>
                <c:pt idx="11">
                  <c:v>-0.54259200000000007</c:v>
                </c:pt>
                <c:pt idx="12">
                  <c:v>-0.22670800000000002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3-4287-8BA4-9D040C43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11279"/>
        <c:axId val="1699613775"/>
      </c:scatterChart>
      <c:valAx>
        <c:axId val="169961127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13775"/>
        <c:crosses val="autoZero"/>
        <c:crossBetween val="midCat"/>
      </c:valAx>
      <c:valAx>
        <c:axId val="16996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61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</xdr:colOff>
      <xdr:row>5</xdr:row>
      <xdr:rowOff>9525</xdr:rowOff>
    </xdr:from>
    <xdr:to>
      <xdr:col>7</xdr:col>
      <xdr:colOff>14287</xdr:colOff>
      <xdr:row>20</xdr:row>
      <xdr:rowOff>50006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381000</xdr:colOff>
      <xdr:row>5</xdr:row>
      <xdr:rowOff>104775</xdr:rowOff>
    </xdr:from>
    <xdr:ext cx="475515" cy="264560"/>
    <xdr:sp macro="" textlink="">
      <xdr:nvSpPr>
        <xdr:cNvPr id="3" name="TextBox 2"/>
        <xdr:cNvSpPr txBox="1"/>
      </xdr:nvSpPr>
      <xdr:spPr>
        <a:xfrm>
          <a:off x="1109663" y="1009650"/>
          <a:ext cx="475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T,</a:t>
          </a:r>
          <a:r>
            <a:rPr lang="en-US" sz="1100" baseline="0"/>
            <a:t> </a:t>
          </a:r>
          <a:r>
            <a:rPr lang="ru-RU" sz="1100" baseline="0"/>
            <a:t>мс</a:t>
          </a:r>
          <a:endParaRPr lang="ru-RU" sz="1100"/>
        </a:p>
      </xdr:txBody>
    </xdr:sp>
    <xdr:clientData/>
  </xdr:oneCellAnchor>
  <xdr:oneCellAnchor>
    <xdr:from>
      <xdr:col>5</xdr:col>
      <xdr:colOff>452438</xdr:colOff>
      <xdr:row>17</xdr:row>
      <xdr:rowOff>61912</xdr:rowOff>
    </xdr:from>
    <xdr:ext cx="860941" cy="264560"/>
    <xdr:sp macro="" textlink="">
      <xdr:nvSpPr>
        <xdr:cNvPr id="4" name="TextBox 3"/>
        <xdr:cNvSpPr txBox="1"/>
      </xdr:nvSpPr>
      <xdr:spPr>
        <a:xfrm>
          <a:off x="3952876" y="3138487"/>
          <a:ext cx="860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</a:t>
          </a:r>
          <a:r>
            <a:rPr lang="ru-RU" sz="1100"/>
            <a:t>_</a:t>
          </a:r>
          <a:r>
            <a:rPr lang="en-US" sz="1100"/>
            <a:t>theor,</a:t>
          </a:r>
          <a:r>
            <a:rPr lang="en-US" sz="1100" baseline="0"/>
            <a:t> </a:t>
          </a:r>
          <a:r>
            <a:rPr lang="ru-RU" sz="1100" baseline="0"/>
            <a:t>мс</a:t>
          </a:r>
          <a:endParaRPr lang="ru-RU" sz="1100"/>
        </a:p>
      </xdr:txBody>
    </xdr:sp>
    <xdr:clientData/>
  </xdr:oneCellAnchor>
  <xdr:twoCellAnchor>
    <xdr:from>
      <xdr:col>10</xdr:col>
      <xdr:colOff>2380</xdr:colOff>
      <xdr:row>10</xdr:row>
      <xdr:rowOff>169070</xdr:rowOff>
    </xdr:from>
    <xdr:to>
      <xdr:col>17</xdr:col>
      <xdr:colOff>40480</xdr:colOff>
      <xdr:row>26</xdr:row>
      <xdr:rowOff>16670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219075</xdr:colOff>
      <xdr:row>12</xdr:row>
      <xdr:rowOff>61912</xdr:rowOff>
    </xdr:from>
    <xdr:ext cx="1052724" cy="264560"/>
    <xdr:sp macro="" textlink="">
      <xdr:nvSpPr>
        <xdr:cNvPr id="6" name="TextBox 5"/>
        <xdr:cNvSpPr txBox="1"/>
      </xdr:nvSpPr>
      <xdr:spPr>
        <a:xfrm>
          <a:off x="6958013" y="2233612"/>
          <a:ext cx="1052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1/R^2,</a:t>
          </a:r>
          <a:r>
            <a:rPr lang="en-US" sz="1100" baseline="0"/>
            <a:t> 1/</a:t>
          </a:r>
          <a:r>
            <a:rPr lang="ru-RU" sz="1100" baseline="0"/>
            <a:t>Ом</a:t>
          </a:r>
          <a:r>
            <a:rPr lang="en-US" sz="1100" baseline="0"/>
            <a:t>^2</a:t>
          </a:r>
          <a:endParaRPr lang="ru-RU" sz="1100"/>
        </a:p>
      </xdr:txBody>
    </xdr:sp>
    <xdr:clientData/>
  </xdr:oneCellAnchor>
  <xdr:oneCellAnchor>
    <xdr:from>
      <xdr:col>16</xdr:col>
      <xdr:colOff>28575</xdr:colOff>
      <xdr:row>23</xdr:row>
      <xdr:rowOff>14288</xdr:rowOff>
    </xdr:from>
    <xdr:ext cx="547329" cy="264560"/>
    <xdr:sp macro="" textlink="">
      <xdr:nvSpPr>
        <xdr:cNvPr id="7" name="TextBox 6"/>
        <xdr:cNvSpPr txBox="1"/>
      </xdr:nvSpPr>
      <xdr:spPr>
        <a:xfrm>
          <a:off x="10834688" y="4176713"/>
          <a:ext cx="54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</a:t>
          </a:r>
          <a:r>
            <a:rPr lang="en-US" sz="1100" baseline="0"/>
            <a:t>Q</a:t>
          </a:r>
          <a:r>
            <a:rPr lang="en-US" sz="1100"/>
            <a:t>^2</a:t>
          </a:r>
          <a:endParaRPr lang="ru-RU" sz="1100"/>
        </a:p>
      </xdr:txBody>
    </xdr:sp>
    <xdr:clientData/>
  </xdr:oneCellAnchor>
  <xdr:twoCellAnchor>
    <xdr:from>
      <xdr:col>10</xdr:col>
      <xdr:colOff>0</xdr:colOff>
      <xdr:row>28</xdr:row>
      <xdr:rowOff>0</xdr:rowOff>
    </xdr:from>
    <xdr:to>
      <xdr:col>17</xdr:col>
      <xdr:colOff>38100</xdr:colOff>
      <xdr:row>43</xdr:row>
      <xdr:rowOff>28575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216695</xdr:colOff>
      <xdr:row>29</xdr:row>
      <xdr:rowOff>73817</xdr:rowOff>
    </xdr:from>
    <xdr:ext cx="1052724" cy="264560"/>
    <xdr:sp macro="" textlink="">
      <xdr:nvSpPr>
        <xdr:cNvPr id="9" name="TextBox 8"/>
        <xdr:cNvSpPr txBox="1"/>
      </xdr:nvSpPr>
      <xdr:spPr>
        <a:xfrm>
          <a:off x="6955633" y="5322092"/>
          <a:ext cx="10527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1/R^2,</a:t>
          </a:r>
          <a:r>
            <a:rPr lang="en-US" sz="1100" baseline="0"/>
            <a:t> 1/</a:t>
          </a:r>
          <a:r>
            <a:rPr lang="ru-RU" sz="1100" baseline="0"/>
            <a:t>Ом</a:t>
          </a:r>
          <a:r>
            <a:rPr lang="en-US" sz="1100" baseline="0"/>
            <a:t>^2</a:t>
          </a:r>
          <a:endParaRPr lang="ru-RU" sz="1100"/>
        </a:p>
      </xdr:txBody>
    </xdr:sp>
    <xdr:clientData/>
  </xdr:oneCellAnchor>
  <xdr:oneCellAnchor>
    <xdr:from>
      <xdr:col>16</xdr:col>
      <xdr:colOff>26195</xdr:colOff>
      <xdr:row>40</xdr:row>
      <xdr:rowOff>26193</xdr:rowOff>
    </xdr:from>
    <xdr:ext cx="547329" cy="264560"/>
    <xdr:sp macro="" textlink="">
      <xdr:nvSpPr>
        <xdr:cNvPr id="10" name="TextBox 9"/>
        <xdr:cNvSpPr txBox="1"/>
      </xdr:nvSpPr>
      <xdr:spPr>
        <a:xfrm>
          <a:off x="10832308" y="7265193"/>
          <a:ext cx="54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1/</a:t>
          </a:r>
          <a:r>
            <a:rPr lang="en-US" sz="1100" baseline="0"/>
            <a:t>Q</a:t>
          </a:r>
          <a:r>
            <a:rPr lang="en-US" sz="1100"/>
            <a:t>^2</a:t>
          </a:r>
          <a:endParaRPr lang="ru-RU" sz="1100"/>
        </a:p>
      </xdr:txBody>
    </xdr:sp>
    <xdr:clientData/>
  </xdr:oneCellAnchor>
  <xdr:twoCellAnchor>
    <xdr:from>
      <xdr:col>37</xdr:col>
      <xdr:colOff>7143</xdr:colOff>
      <xdr:row>9</xdr:row>
      <xdr:rowOff>54767</xdr:rowOff>
    </xdr:from>
    <xdr:to>
      <xdr:col>44</xdr:col>
      <xdr:colOff>45243</xdr:colOff>
      <xdr:row>24</xdr:row>
      <xdr:rowOff>83342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37</xdr:col>
      <xdr:colOff>282178</xdr:colOff>
      <xdr:row>9</xdr:row>
      <xdr:rowOff>112711</xdr:rowOff>
    </xdr:from>
    <xdr:ext cx="562013" cy="264560"/>
    <xdr:sp macro="" textlink="">
      <xdr:nvSpPr>
        <xdr:cNvPr id="13" name="TextBox 12"/>
        <xdr:cNvSpPr txBox="1"/>
      </xdr:nvSpPr>
      <xdr:spPr>
        <a:xfrm>
          <a:off x="24709834" y="1749821"/>
          <a:ext cx="5620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U/U_0</a:t>
          </a:r>
          <a:endParaRPr lang="ru-RU" sz="1100"/>
        </a:p>
      </xdr:txBody>
    </xdr:sp>
    <xdr:clientData/>
  </xdr:oneCellAnchor>
  <xdr:oneCellAnchor>
    <xdr:from>
      <xdr:col>43</xdr:col>
      <xdr:colOff>55297</xdr:colOff>
      <xdr:row>21</xdr:row>
      <xdr:rowOff>153459</xdr:rowOff>
    </xdr:from>
    <xdr:ext cx="711285" cy="264560"/>
    <xdr:sp macro="" textlink="">
      <xdr:nvSpPr>
        <xdr:cNvPr id="14" name="TextBox 13"/>
        <xdr:cNvSpPr txBox="1"/>
      </xdr:nvSpPr>
      <xdr:spPr>
        <a:xfrm>
          <a:off x="28451703" y="3973381"/>
          <a:ext cx="7112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Nu/Nu_0</a:t>
          </a:r>
        </a:p>
      </xdr:txBody>
    </xdr:sp>
    <xdr:clientData/>
  </xdr:oneCellAnchor>
  <xdr:twoCellAnchor>
    <xdr:from>
      <xdr:col>37</xdr:col>
      <xdr:colOff>5566</xdr:colOff>
      <xdr:row>30</xdr:row>
      <xdr:rowOff>165388</xdr:rowOff>
    </xdr:from>
    <xdr:to>
      <xdr:col>44</xdr:col>
      <xdr:colOff>98960</xdr:colOff>
      <xdr:row>48</xdr:row>
      <xdr:rowOff>111332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11750</xdr:colOff>
      <xdr:row>55</xdr:row>
      <xdr:rowOff>165388</xdr:rowOff>
    </xdr:from>
    <xdr:to>
      <xdr:col>44</xdr:col>
      <xdr:colOff>111329</xdr:colOff>
      <xdr:row>73</xdr:row>
      <xdr:rowOff>24739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37</xdr:col>
      <xdr:colOff>341779</xdr:colOff>
      <xdr:row>38</xdr:row>
      <xdr:rowOff>22413</xdr:rowOff>
    </xdr:from>
    <xdr:ext cx="600036" cy="264560"/>
    <xdr:sp macro="" textlink="">
      <xdr:nvSpPr>
        <xdr:cNvPr id="16" name="TextBox 15"/>
        <xdr:cNvSpPr txBox="1"/>
      </xdr:nvSpPr>
      <xdr:spPr>
        <a:xfrm>
          <a:off x="24826632" y="6835589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d(Faza)</a:t>
          </a:r>
          <a:endParaRPr lang="ru-RU" sz="1100"/>
        </a:p>
      </xdr:txBody>
    </xdr:sp>
    <xdr:clientData/>
  </xdr:oneCellAnchor>
  <xdr:oneCellAnchor>
    <xdr:from>
      <xdr:col>42</xdr:col>
      <xdr:colOff>484693</xdr:colOff>
      <xdr:row>33</xdr:row>
      <xdr:rowOff>119190</xdr:rowOff>
    </xdr:from>
    <xdr:ext cx="864467" cy="264560"/>
    <xdr:sp macro="" textlink="">
      <xdr:nvSpPr>
        <xdr:cNvPr id="17" name="TextBox 16"/>
        <xdr:cNvSpPr txBox="1"/>
      </xdr:nvSpPr>
      <xdr:spPr>
        <a:xfrm>
          <a:off x="28443369" y="6035896"/>
          <a:ext cx="8644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Omega,</a:t>
          </a:r>
          <a:r>
            <a:rPr lang="en-US" sz="1100" baseline="0"/>
            <a:t> </a:t>
          </a:r>
          <a:r>
            <a:rPr lang="ru-RU" sz="1100" baseline="0"/>
            <a:t>кГц</a:t>
          </a:r>
          <a:endParaRPr lang="en-US" sz="1100"/>
        </a:p>
      </xdr:txBody>
    </xdr:sp>
    <xdr:clientData/>
  </xdr:oneCellAnchor>
  <xdr:oneCellAnchor>
    <xdr:from>
      <xdr:col>37</xdr:col>
      <xdr:colOff>246531</xdr:colOff>
      <xdr:row>64</xdr:row>
      <xdr:rowOff>65706</xdr:rowOff>
    </xdr:from>
    <xdr:ext cx="600036" cy="264560"/>
    <xdr:sp macro="" textlink="">
      <xdr:nvSpPr>
        <xdr:cNvPr id="18" name="TextBox 17"/>
        <xdr:cNvSpPr txBox="1"/>
      </xdr:nvSpPr>
      <xdr:spPr>
        <a:xfrm>
          <a:off x="24731384" y="1154053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d(Faza)</a:t>
          </a:r>
          <a:endParaRPr lang="ru-RU" sz="1100"/>
        </a:p>
      </xdr:txBody>
    </xdr:sp>
    <xdr:clientData/>
  </xdr:oneCellAnchor>
  <xdr:oneCellAnchor>
    <xdr:from>
      <xdr:col>42</xdr:col>
      <xdr:colOff>451077</xdr:colOff>
      <xdr:row>58</xdr:row>
      <xdr:rowOff>67234</xdr:rowOff>
    </xdr:from>
    <xdr:ext cx="864467" cy="264560"/>
    <xdr:sp macro="" textlink="">
      <xdr:nvSpPr>
        <xdr:cNvPr id="19" name="TextBox 18"/>
        <xdr:cNvSpPr txBox="1"/>
      </xdr:nvSpPr>
      <xdr:spPr>
        <a:xfrm>
          <a:off x="28409753" y="10466293"/>
          <a:ext cx="8644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Omega,</a:t>
          </a:r>
          <a:r>
            <a:rPr lang="en-US" sz="1100" baseline="0"/>
            <a:t> </a:t>
          </a:r>
          <a:r>
            <a:rPr lang="ru-RU" sz="1100" baseline="0"/>
            <a:t>кГц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0.08984</cdr:x>
      <cdr:y>0.07952</cdr:y>
    </cdr:from>
    <cdr:to>
      <cdr:x>0.31533</cdr:x>
      <cdr:y>0.41141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4332" y="2190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101"/>
  <sheetViews>
    <sheetView tabSelected="1" topLeftCell="AD71" zoomScale="85" zoomScaleNormal="100" workbookViewId="0">
      <selection activeCell="AP93" sqref="AP93"/>
    </sheetView>
  </sheetViews>
  <sheetFormatPr defaultRowHeight="14.25" x14ac:dyDescent="0.45"/>
  <cols>
    <col min="1" max="1" width="10.19921875" customWidth="1"/>
    <col min="2" max="2" width="11.59765625" bestFit="1" customWidth="1"/>
    <col min="9" max="9" width="9.06640625" customWidth="1"/>
    <col min="12" max="12" width="11.59765625" customWidth="1"/>
    <col min="38" max="38" width="12.19921875" customWidth="1"/>
  </cols>
  <sheetData>
    <row r="2" spans="2:55" x14ac:dyDescent="0.45">
      <c r="B2" s="1" t="s">
        <v>0</v>
      </c>
      <c r="C2" s="1">
        <v>3.0000000000000001E-3</v>
      </c>
      <c r="D2" s="1">
        <v>5.0000000000000001E-3</v>
      </c>
      <c r="E2" s="1">
        <v>7.0000000000000001E-3</v>
      </c>
      <c r="F2" s="1">
        <v>8.9999999999999993E-3</v>
      </c>
      <c r="G2" s="1">
        <v>0.01</v>
      </c>
      <c r="I2" s="1" t="s">
        <v>3</v>
      </c>
      <c r="K2" s="1" t="s">
        <v>4</v>
      </c>
      <c r="L2" s="1">
        <v>300</v>
      </c>
      <c r="M2" s="1">
        <v>600</v>
      </c>
      <c r="N2" s="1">
        <v>900</v>
      </c>
      <c r="O2" s="1">
        <v>1100</v>
      </c>
      <c r="P2" s="1">
        <v>1200</v>
      </c>
      <c r="Q2" s="1">
        <v>1500</v>
      </c>
      <c r="S2" t="s">
        <v>12</v>
      </c>
      <c r="W2" t="s">
        <v>13</v>
      </c>
      <c r="X2" s="1" t="s">
        <v>4</v>
      </c>
      <c r="Y2" s="1">
        <v>300</v>
      </c>
      <c r="Z2" s="1">
        <v>600</v>
      </c>
      <c r="AA2" s="1">
        <v>900</v>
      </c>
      <c r="AB2" s="1">
        <v>1100</v>
      </c>
      <c r="AC2" s="1">
        <v>1200</v>
      </c>
      <c r="AD2" s="1">
        <v>1500</v>
      </c>
      <c r="AF2" t="s">
        <v>17</v>
      </c>
      <c r="AH2" t="s">
        <v>18</v>
      </c>
      <c r="AI2" s="1" t="s">
        <v>20</v>
      </c>
      <c r="AK2" s="4" t="s">
        <v>4</v>
      </c>
      <c r="AL2" s="1" t="s">
        <v>19</v>
      </c>
      <c r="AM2" s="1">
        <v>5.3</v>
      </c>
      <c r="AN2" s="1">
        <v>5.6</v>
      </c>
      <c r="AO2" s="1">
        <v>5.9</v>
      </c>
      <c r="AP2" s="1">
        <f>6.1</f>
        <v>6.1</v>
      </c>
      <c r="AQ2" s="1">
        <f>6.2</f>
        <v>6.2</v>
      </c>
      <c r="AR2" s="1">
        <f>6.3</f>
        <v>6.3</v>
      </c>
      <c r="AS2" s="1">
        <f>6.4</f>
        <v>6.4</v>
      </c>
      <c r="AT2" s="1">
        <v>6.5</v>
      </c>
      <c r="AU2" s="1">
        <v>6.6</v>
      </c>
      <c r="AV2" s="1">
        <v>6.7</v>
      </c>
      <c r="AW2" s="1">
        <v>6.8</v>
      </c>
      <c r="AX2" s="1">
        <v>7</v>
      </c>
      <c r="AY2" s="1">
        <v>7.3</v>
      </c>
      <c r="AZ2" s="1">
        <v>7.7</v>
      </c>
      <c r="BA2" s="1">
        <v>8.5</v>
      </c>
      <c r="BB2" s="1">
        <v>9.5</v>
      </c>
      <c r="BC2" s="1">
        <v>11</v>
      </c>
    </row>
    <row r="3" spans="2:55" x14ac:dyDescent="0.45">
      <c r="B3" s="1" t="s">
        <v>1</v>
      </c>
      <c r="C3" s="1">
        <v>0.11</v>
      </c>
      <c r="D3" s="1">
        <v>0.14000000000000001</v>
      </c>
      <c r="E3" s="1">
        <v>0.16600000000000001</v>
      </c>
      <c r="F3" s="1">
        <v>0.188</v>
      </c>
      <c r="G3" s="1">
        <v>0.2</v>
      </c>
      <c r="I3" s="1">
        <v>6000</v>
      </c>
      <c r="K3" s="1" t="s">
        <v>5</v>
      </c>
      <c r="L3" s="1">
        <v>9</v>
      </c>
      <c r="M3" s="1">
        <v>8.5</v>
      </c>
      <c r="N3" s="1">
        <v>8.1</v>
      </c>
      <c r="O3" s="1">
        <v>7.9</v>
      </c>
      <c r="P3" s="1">
        <v>7.8</v>
      </c>
      <c r="Q3" s="1">
        <v>6.4</v>
      </c>
      <c r="S3" t="s">
        <v>16</v>
      </c>
      <c r="X3" s="1" t="s">
        <v>14</v>
      </c>
      <c r="Y3" s="1">
        <v>15</v>
      </c>
      <c r="Z3" s="1">
        <v>17</v>
      </c>
      <c r="AA3" s="1">
        <v>19</v>
      </c>
      <c r="AB3" s="1">
        <v>21</v>
      </c>
      <c r="AC3" s="1">
        <v>21.5</v>
      </c>
      <c r="AD3" s="1">
        <v>23.5</v>
      </c>
      <c r="AI3" s="1">
        <v>6.5</v>
      </c>
      <c r="AK3" s="4">
        <v>300</v>
      </c>
      <c r="AL3" s="1" t="s">
        <v>21</v>
      </c>
      <c r="AM3" s="1">
        <v>48</v>
      </c>
      <c r="AN3" s="1">
        <v>68</v>
      </c>
      <c r="AO3" s="1">
        <v>106</v>
      </c>
      <c r="AP3" s="1">
        <v>153</v>
      </c>
      <c r="AQ3" s="1">
        <v>186</v>
      </c>
      <c r="AR3" s="1">
        <v>221</v>
      </c>
      <c r="AS3" s="1">
        <v>256</v>
      </c>
      <c r="AT3" s="1">
        <v>262</v>
      </c>
      <c r="AU3" s="1">
        <v>247</v>
      </c>
      <c r="AV3" s="1">
        <v>215</v>
      </c>
      <c r="AW3" s="1">
        <v>187</v>
      </c>
      <c r="AX3" s="1">
        <v>143</v>
      </c>
      <c r="AY3" s="1">
        <v>104</v>
      </c>
      <c r="AZ3" s="1">
        <v>78</v>
      </c>
      <c r="BA3" s="1">
        <v>57</v>
      </c>
      <c r="BB3" s="1">
        <v>44</v>
      </c>
      <c r="BC3" s="1">
        <v>36</v>
      </c>
    </row>
    <row r="4" spans="2:55" x14ac:dyDescent="0.45">
      <c r="B4" s="1" t="s">
        <v>2</v>
      </c>
      <c r="C4" s="2">
        <f xml:space="preserve"> 2*3.14*(0.1*C2*10^(-6))^(1/2)*1000</f>
        <v>0.1087727907153255</v>
      </c>
      <c r="D4" s="2">
        <f t="shared" ref="D4:G4" si="0" xml:space="preserve"> 2*3.14*(0.1*D2*10^(-6))^(1/2)*1000</f>
        <v>0.14042506898698681</v>
      </c>
      <c r="E4" s="2">
        <f t="shared" si="0"/>
        <v>0.16615318233485629</v>
      </c>
      <c r="F4" s="2">
        <f t="shared" si="0"/>
        <v>0.18840000000000001</v>
      </c>
      <c r="G4" s="2">
        <f t="shared" si="0"/>
        <v>0.19859103705857425</v>
      </c>
      <c r="K4" s="1" t="s">
        <v>6</v>
      </c>
      <c r="L4" s="1">
        <v>6.8</v>
      </c>
      <c r="M4" s="1">
        <v>5.0999999999999996</v>
      </c>
      <c r="N4" s="1">
        <v>3.9</v>
      </c>
      <c r="O4" s="1">
        <v>3.2</v>
      </c>
      <c r="P4" s="1">
        <v>2.9</v>
      </c>
      <c r="Q4" s="1">
        <v>1.2</v>
      </c>
      <c r="X4" s="1" t="s">
        <v>15</v>
      </c>
      <c r="Y4" s="1">
        <v>11</v>
      </c>
      <c r="Z4" s="1">
        <v>10</v>
      </c>
      <c r="AA4" s="1">
        <v>9</v>
      </c>
      <c r="AB4" s="1">
        <v>8.5</v>
      </c>
      <c r="AC4" s="1">
        <v>8</v>
      </c>
      <c r="AD4" s="1">
        <v>4.5</v>
      </c>
      <c r="AI4" s="1" t="s">
        <v>25</v>
      </c>
      <c r="AL4" s="1" t="s">
        <v>22</v>
      </c>
      <c r="AM4" s="1">
        <v>85.6</v>
      </c>
      <c r="AN4" s="1">
        <v>78</v>
      </c>
      <c r="AO4" s="1">
        <v>69</v>
      </c>
      <c r="AP4" s="1">
        <v>62</v>
      </c>
      <c r="AQ4" s="1">
        <v>57</v>
      </c>
      <c r="AR4" s="1">
        <v>51</v>
      </c>
      <c r="AS4" s="1">
        <v>42</v>
      </c>
      <c r="AT4" s="1">
        <v>35</v>
      </c>
      <c r="AU4" s="1">
        <v>25.2</v>
      </c>
      <c r="AV4" s="1">
        <v>18.8</v>
      </c>
      <c r="AW4" s="1">
        <v>15.6</v>
      </c>
      <c r="AX4" s="1">
        <v>10</v>
      </c>
      <c r="AY4" s="1">
        <v>6.8</v>
      </c>
      <c r="AZ4" s="1">
        <v>3.6</v>
      </c>
      <c r="BA4" s="1">
        <v>2.2000000000000002</v>
      </c>
      <c r="BB4" s="1">
        <v>1.8</v>
      </c>
      <c r="BC4" s="1">
        <v>1.4</v>
      </c>
    </row>
    <row r="5" spans="2:55" x14ac:dyDescent="0.45">
      <c r="K5" s="3" t="s">
        <v>7</v>
      </c>
      <c r="L5" s="2">
        <f xml:space="preserve"> LN(L3/L4)</f>
        <v>0.28030196515415834</v>
      </c>
      <c r="M5" s="2">
        <f t="shared" ref="M5:Q5" si="1" xml:space="preserve"> LN(M3/M4)</f>
        <v>0.51082562376599072</v>
      </c>
      <c r="N5" s="2">
        <f t="shared" si="1"/>
        <v>0.73088750854279239</v>
      </c>
      <c r="O5" s="2">
        <f t="shared" si="1"/>
        <v>0.90371194966729496</v>
      </c>
      <c r="P5" s="2">
        <f t="shared" si="1"/>
        <v>0.98941299670311778</v>
      </c>
      <c r="Q5" s="2">
        <f t="shared" si="1"/>
        <v>1.6739764335716716</v>
      </c>
      <c r="X5" s="1" t="s">
        <v>7</v>
      </c>
      <c r="Y5" s="2">
        <f>LN(Y3/Y4)</f>
        <v>0.31015492830383945</v>
      </c>
      <c r="Z5" s="2">
        <f t="shared" ref="Z5:AD5" si="2">LN(Z3/Z4)</f>
        <v>0.53062825106217038</v>
      </c>
      <c r="AA5" s="2">
        <f t="shared" si="2"/>
        <v>0.74721440183022114</v>
      </c>
      <c r="AB5" s="2">
        <f t="shared" si="2"/>
        <v>0.90445627422715225</v>
      </c>
      <c r="AC5" s="2">
        <f t="shared" si="2"/>
        <v>0.98861139345378124</v>
      </c>
      <c r="AD5" s="2">
        <f t="shared" si="2"/>
        <v>1.6529230243738393</v>
      </c>
      <c r="AI5" s="1">
        <v>262</v>
      </c>
    </row>
    <row r="7" spans="2:55" x14ac:dyDescent="0.45">
      <c r="AL7" s="1" t="s">
        <v>23</v>
      </c>
      <c r="AM7" s="1">
        <f>AM3/$AI$5</f>
        <v>0.18320610687022901</v>
      </c>
      <c r="AN7" s="1">
        <f t="shared" ref="AN7:BC7" si="3">AN3/$AI$5</f>
        <v>0.25954198473282442</v>
      </c>
      <c r="AO7" s="1">
        <f t="shared" si="3"/>
        <v>0.40458015267175573</v>
      </c>
      <c r="AP7" s="1">
        <f t="shared" si="3"/>
        <v>0.58396946564885499</v>
      </c>
      <c r="AQ7" s="1">
        <f t="shared" si="3"/>
        <v>0.70992366412213737</v>
      </c>
      <c r="AR7" s="1">
        <f t="shared" si="3"/>
        <v>0.84351145038167941</v>
      </c>
      <c r="AS7" s="1">
        <f t="shared" si="3"/>
        <v>0.97709923664122134</v>
      </c>
      <c r="AT7" s="1">
        <f t="shared" si="3"/>
        <v>1</v>
      </c>
      <c r="AU7" s="1">
        <f t="shared" si="3"/>
        <v>0.9427480916030534</v>
      </c>
      <c r="AV7" s="1">
        <f t="shared" si="3"/>
        <v>0.82061068702290074</v>
      </c>
      <c r="AW7" s="1">
        <f t="shared" si="3"/>
        <v>0.7137404580152672</v>
      </c>
      <c r="AX7" s="1">
        <f t="shared" si="3"/>
        <v>0.54580152671755722</v>
      </c>
      <c r="AY7" s="1">
        <f t="shared" si="3"/>
        <v>0.39694656488549618</v>
      </c>
      <c r="AZ7" s="1">
        <f t="shared" si="3"/>
        <v>0.29770992366412213</v>
      </c>
      <c r="BA7" s="1">
        <f t="shared" si="3"/>
        <v>0.21755725190839695</v>
      </c>
      <c r="BB7" s="1">
        <f t="shared" si="3"/>
        <v>0.16793893129770993</v>
      </c>
      <c r="BC7" s="1">
        <f t="shared" si="3"/>
        <v>0.13740458015267176</v>
      </c>
    </row>
    <row r="8" spans="2:55" x14ac:dyDescent="0.45">
      <c r="K8" s="1" t="s">
        <v>8</v>
      </c>
      <c r="L8" s="1">
        <f>1/(L2*L2)</f>
        <v>1.1111111111111112E-5</v>
      </c>
      <c r="M8" s="1">
        <f t="shared" ref="M8:Q8" si="4">1/(M2*M2)</f>
        <v>2.7777777777777779E-6</v>
      </c>
      <c r="N8" s="1">
        <f t="shared" si="4"/>
        <v>1.2345679012345679E-6</v>
      </c>
      <c r="O8" s="1">
        <f t="shared" si="4"/>
        <v>8.264462809917355E-7</v>
      </c>
      <c r="P8" s="1">
        <f t="shared" si="4"/>
        <v>6.9444444444444448E-7</v>
      </c>
      <c r="Q8" s="1">
        <f t="shared" si="4"/>
        <v>4.4444444444444444E-7</v>
      </c>
      <c r="AL8" s="1" t="s">
        <v>24</v>
      </c>
      <c r="AM8" s="1">
        <f>AM2/$AI$3</f>
        <v>0.81538461538461537</v>
      </c>
      <c r="AN8" s="1">
        <f t="shared" ref="AN8:BC8" si="5">AN2/$AI$3</f>
        <v>0.86153846153846148</v>
      </c>
      <c r="AO8" s="1">
        <f t="shared" si="5"/>
        <v>0.9076923076923078</v>
      </c>
      <c r="AP8" s="1">
        <f t="shared" si="5"/>
        <v>0.93846153846153846</v>
      </c>
      <c r="AQ8" s="1">
        <f t="shared" si="5"/>
        <v>0.9538461538461539</v>
      </c>
      <c r="AR8" s="1">
        <f t="shared" si="5"/>
        <v>0.96923076923076923</v>
      </c>
      <c r="AS8" s="1">
        <f t="shared" si="5"/>
        <v>0.98461538461538467</v>
      </c>
      <c r="AT8" s="1">
        <f t="shared" si="5"/>
        <v>1</v>
      </c>
      <c r="AU8" s="1">
        <f t="shared" si="5"/>
        <v>1.0153846153846153</v>
      </c>
      <c r="AV8" s="1">
        <f t="shared" si="5"/>
        <v>1.0307692307692309</v>
      </c>
      <c r="AW8" s="1">
        <f t="shared" si="5"/>
        <v>1.0461538461538462</v>
      </c>
      <c r="AX8" s="1">
        <f t="shared" si="5"/>
        <v>1.0769230769230769</v>
      </c>
      <c r="AY8" s="1">
        <f t="shared" si="5"/>
        <v>1.1230769230769231</v>
      </c>
      <c r="AZ8" s="1">
        <f t="shared" si="5"/>
        <v>1.1846153846153846</v>
      </c>
      <c r="BA8" s="1">
        <f t="shared" si="5"/>
        <v>1.3076923076923077</v>
      </c>
      <c r="BB8" s="1">
        <f t="shared" si="5"/>
        <v>1.4615384615384615</v>
      </c>
      <c r="BC8" s="1">
        <f t="shared" si="5"/>
        <v>1.6923076923076923</v>
      </c>
    </row>
    <row r="9" spans="2:55" x14ac:dyDescent="0.45">
      <c r="K9" s="1" t="s">
        <v>9</v>
      </c>
      <c r="L9" s="1">
        <f>1/(L5*L5)</f>
        <v>12.727635078762745</v>
      </c>
      <c r="M9" s="1">
        <f t="shared" ref="M9:Q9" si="6">1/(M5*M5)</f>
        <v>3.8322572280908158</v>
      </c>
      <c r="N9" s="1">
        <f t="shared" si="6"/>
        <v>1.871970157296301</v>
      </c>
      <c r="O9" s="1">
        <f t="shared" si="6"/>
        <v>1.2244468833459727</v>
      </c>
      <c r="P9" s="1">
        <f t="shared" si="6"/>
        <v>1.0215150706947851</v>
      </c>
      <c r="Q9" s="1">
        <f t="shared" si="6"/>
        <v>0.35686283450414003</v>
      </c>
    </row>
    <row r="28" spans="38:55" x14ac:dyDescent="0.45">
      <c r="AL28" t="s">
        <v>26</v>
      </c>
      <c r="AM28">
        <f>-AM4*2*3.14*AM2/1000</f>
        <v>-2.8491103999999998</v>
      </c>
      <c r="AN28">
        <f t="shared" ref="AN28:BC28" si="7">-AN4*2*3.14*AN2/1000</f>
        <v>-2.7431039999999998</v>
      </c>
      <c r="AO28">
        <f t="shared" si="7"/>
        <v>-2.5565880000000001</v>
      </c>
      <c r="AP28">
        <f t="shared" si="7"/>
        <v>-2.3750960000000001</v>
      </c>
      <c r="AQ28">
        <f t="shared" si="7"/>
        <v>-2.2193520000000002</v>
      </c>
      <c r="AR28">
        <f t="shared" si="7"/>
        <v>-2.0177640000000001</v>
      </c>
      <c r="AS28">
        <f t="shared" si="7"/>
        <v>-1.688064</v>
      </c>
      <c r="AT28">
        <f t="shared" si="7"/>
        <v>-1.4287000000000001</v>
      </c>
      <c r="AU28">
        <f t="shared" si="7"/>
        <v>-1.0444895999999999</v>
      </c>
      <c r="AV28">
        <f t="shared" si="7"/>
        <v>-0.79102880000000009</v>
      </c>
      <c r="AW28">
        <f t="shared" si="7"/>
        <v>-0.66618240000000006</v>
      </c>
      <c r="AX28">
        <f t="shared" si="7"/>
        <v>-0.43960000000000005</v>
      </c>
      <c r="AY28">
        <f t="shared" si="7"/>
        <v>-0.31173919999999999</v>
      </c>
      <c r="AZ28">
        <f t="shared" si="7"/>
        <v>-0.1740816</v>
      </c>
      <c r="BA28">
        <f t="shared" si="7"/>
        <v>-0.11743600000000003</v>
      </c>
      <c r="BB28">
        <f t="shared" si="7"/>
        <v>-0.10738800000000001</v>
      </c>
      <c r="BC28">
        <f t="shared" si="7"/>
        <v>-9.6712000000000006E-2</v>
      </c>
    </row>
    <row r="29" spans="38:55" x14ac:dyDescent="0.45">
      <c r="AL29" t="s">
        <v>27</v>
      </c>
      <c r="AM29">
        <f>2*3.14*AM2</f>
        <v>33.283999999999999</v>
      </c>
      <c r="AN29">
        <f t="shared" ref="AN29:BC29" si="8">2*3.14*AN2</f>
        <v>35.167999999999999</v>
      </c>
      <c r="AO29">
        <f t="shared" si="8"/>
        <v>37.052000000000007</v>
      </c>
      <c r="AP29">
        <f t="shared" si="8"/>
        <v>38.308</v>
      </c>
      <c r="AQ29">
        <f t="shared" si="8"/>
        <v>38.936</v>
      </c>
      <c r="AR29">
        <f t="shared" si="8"/>
        <v>39.564</v>
      </c>
      <c r="AS29">
        <f t="shared" si="8"/>
        <v>40.192000000000007</v>
      </c>
      <c r="AT29">
        <f t="shared" si="8"/>
        <v>40.82</v>
      </c>
      <c r="AU29">
        <f t="shared" si="8"/>
        <v>41.448</v>
      </c>
      <c r="AV29">
        <f t="shared" si="8"/>
        <v>42.076000000000001</v>
      </c>
      <c r="AW29">
        <f t="shared" si="8"/>
        <v>42.704000000000001</v>
      </c>
      <c r="AX29">
        <f t="shared" si="8"/>
        <v>43.96</v>
      </c>
      <c r="AY29">
        <f t="shared" si="8"/>
        <v>45.844000000000001</v>
      </c>
      <c r="AZ29">
        <f t="shared" si="8"/>
        <v>48.356000000000002</v>
      </c>
      <c r="BA29">
        <f t="shared" si="8"/>
        <v>53.38</v>
      </c>
      <c r="BB29">
        <f t="shared" si="8"/>
        <v>59.660000000000004</v>
      </c>
      <c r="BC29">
        <f t="shared" si="8"/>
        <v>69.08</v>
      </c>
    </row>
    <row r="46" spans="11:11" x14ac:dyDescent="0.45">
      <c r="K46" t="s">
        <v>10</v>
      </c>
    </row>
    <row r="47" spans="11:11" x14ac:dyDescent="0.45">
      <c r="K47" t="s">
        <v>11</v>
      </c>
    </row>
    <row r="51" spans="38:56" x14ac:dyDescent="0.45">
      <c r="AL51" t="s">
        <v>26</v>
      </c>
      <c r="AM51">
        <v>-2.8491103999999998</v>
      </c>
      <c r="AN51">
        <v>-2.7431039999999998</v>
      </c>
      <c r="AO51">
        <v>-2.5565880000000001</v>
      </c>
      <c r="AP51">
        <v>-2.3750960000000001</v>
      </c>
      <c r="AQ51">
        <v>-2.2193520000000002</v>
      </c>
      <c r="AR51">
        <v>-2.0177640000000001</v>
      </c>
      <c r="AS51">
        <v>-1.688064</v>
      </c>
      <c r="AT51">
        <f>-1.57</f>
        <v>-1.57</v>
      </c>
      <c r="AU51">
        <v>-1.4287000000000001</v>
      </c>
      <c r="AV51">
        <v>-1.0444895999999999</v>
      </c>
      <c r="AW51">
        <v>-0.79102880000000009</v>
      </c>
      <c r="AX51">
        <v>-0.66618240000000006</v>
      </c>
      <c r="AY51">
        <v>-0.43960000000000005</v>
      </c>
      <c r="AZ51">
        <v>-0.31173919999999999</v>
      </c>
      <c r="BA51">
        <v>-0.1740816</v>
      </c>
      <c r="BB51">
        <v>-0.11743600000000003</v>
      </c>
      <c r="BC51">
        <v>-0.10738800000000001</v>
      </c>
      <c r="BD51">
        <v>-9.6712000000000006E-2</v>
      </c>
    </row>
    <row r="52" spans="38:56" x14ac:dyDescent="0.45">
      <c r="AL52" t="s">
        <v>27</v>
      </c>
      <c r="AM52">
        <v>33.283999999999999</v>
      </c>
      <c r="AN52">
        <v>35.167999999999999</v>
      </c>
      <c r="AO52">
        <v>37.052000000000007</v>
      </c>
      <c r="AP52">
        <v>38.308</v>
      </c>
      <c r="AQ52">
        <v>38.936</v>
      </c>
      <c r="AR52">
        <v>39.564</v>
      </c>
      <c r="AS52">
        <v>40.192000000000007</v>
      </c>
      <c r="AT52">
        <v>40.5</v>
      </c>
      <c r="AU52">
        <v>40.82</v>
      </c>
      <c r="AV52">
        <v>41.448</v>
      </c>
      <c r="AW52">
        <v>42.076000000000001</v>
      </c>
      <c r="AX52">
        <v>42.704000000000001</v>
      </c>
      <c r="AY52">
        <v>43.96</v>
      </c>
      <c r="AZ52">
        <v>45.844000000000001</v>
      </c>
      <c r="BA52">
        <v>48.356000000000002</v>
      </c>
      <c r="BB52">
        <v>53.38</v>
      </c>
      <c r="BC52">
        <v>59.660000000000004</v>
      </c>
      <c r="BD52">
        <v>69.08</v>
      </c>
    </row>
    <row r="53" spans="38:56" x14ac:dyDescent="0.45">
      <c r="AL53" t="s">
        <v>28</v>
      </c>
      <c r="AM53">
        <f t="shared" ref="AM53:AS53" si="9" xml:space="preserve"> AM51-2*(AM51+1.57)</f>
        <v>-0.2908896000000003</v>
      </c>
      <c r="AN53">
        <f t="shared" si="9"/>
        <v>-0.39689600000000036</v>
      </c>
      <c r="AO53">
        <f t="shared" si="9"/>
        <v>-0.58341200000000004</v>
      </c>
      <c r="AP53">
        <f t="shared" si="9"/>
        <v>-0.76490400000000003</v>
      </c>
      <c r="AQ53">
        <f t="shared" si="9"/>
        <v>-0.92064799999999991</v>
      </c>
      <c r="AR53">
        <f t="shared" si="9"/>
        <v>-1.122236</v>
      </c>
      <c r="AS53">
        <f t="shared" si="9"/>
        <v>-1.4519360000000001</v>
      </c>
      <c r="AT53">
        <f>-1.57</f>
        <v>-1.57</v>
      </c>
      <c r="AU53">
        <v>-1.4287000000000001</v>
      </c>
      <c r="AV53">
        <v>-1.0444895999999999</v>
      </c>
      <c r="AW53">
        <v>-0.79102880000000009</v>
      </c>
      <c r="AX53">
        <v>-0.66618240000000006</v>
      </c>
      <c r="AY53">
        <v>-0.43960000000000005</v>
      </c>
      <c r="AZ53">
        <v>-0.31173919999999999</v>
      </c>
      <c r="BA53">
        <v>-0.1740816</v>
      </c>
      <c r="BB53">
        <v>-0.11743600000000003</v>
      </c>
      <c r="BC53">
        <v>-0.10738800000000001</v>
      </c>
      <c r="BD53">
        <v>-9.6712000000000006E-2</v>
      </c>
    </row>
    <row r="76" spans="38:38" x14ac:dyDescent="0.45">
      <c r="AL76" t="s">
        <v>29</v>
      </c>
    </row>
    <row r="77" spans="38:38" x14ac:dyDescent="0.45">
      <c r="AL77">
        <f xml:space="preserve"> AT52/3.7</f>
        <v>10.945945945945946</v>
      </c>
    </row>
    <row r="79" spans="38:38" x14ac:dyDescent="0.45">
      <c r="AL79" t="s">
        <v>30</v>
      </c>
    </row>
    <row r="80" spans="38:38" x14ac:dyDescent="0.45">
      <c r="AL80" t="s">
        <v>30</v>
      </c>
    </row>
    <row r="82" spans="35:55" x14ac:dyDescent="0.45">
      <c r="AI82" s="1" t="s">
        <v>20</v>
      </c>
      <c r="AK82" s="4" t="s">
        <v>4</v>
      </c>
      <c r="AL82" s="1" t="s">
        <v>19</v>
      </c>
      <c r="AM82" s="1">
        <v>5.5</v>
      </c>
      <c r="AN82" s="1">
        <v>6</v>
      </c>
      <c r="AO82" s="1">
        <v>6.3</v>
      </c>
      <c r="AP82" s="1">
        <v>6.4</v>
      </c>
      <c r="AQ82" s="1">
        <v>6.5</v>
      </c>
      <c r="AR82" s="1">
        <v>6.6</v>
      </c>
      <c r="AS82" s="1">
        <v>6.7</v>
      </c>
      <c r="AT82" s="1">
        <v>6.9</v>
      </c>
      <c r="AU82" s="1">
        <v>7.2</v>
      </c>
      <c r="AV82" s="1">
        <v>8</v>
      </c>
      <c r="AW82" s="1">
        <v>9.5</v>
      </c>
      <c r="AX82" s="1"/>
      <c r="AY82" s="1"/>
      <c r="AZ82" s="1"/>
      <c r="BA82" s="1"/>
      <c r="BB82" s="1"/>
      <c r="BC82" s="1"/>
    </row>
    <row r="83" spans="35:55" x14ac:dyDescent="0.45">
      <c r="AI83" s="1">
        <v>6.5</v>
      </c>
      <c r="AK83" s="4">
        <v>1500</v>
      </c>
      <c r="AL83" s="1" t="s">
        <v>21</v>
      </c>
      <c r="AM83" s="1">
        <v>44</v>
      </c>
      <c r="AN83" s="1">
        <v>58</v>
      </c>
      <c r="AO83" s="1">
        <v>64</v>
      </c>
      <c r="AP83" s="1">
        <v>65</v>
      </c>
      <c r="AQ83" s="1">
        <v>67</v>
      </c>
      <c r="AR83" s="1">
        <v>67.2</v>
      </c>
      <c r="AS83" s="1">
        <v>67.599999999999994</v>
      </c>
      <c r="AT83" s="1">
        <v>66.8</v>
      </c>
      <c r="AU83" s="1">
        <v>64.2</v>
      </c>
      <c r="AV83" s="1">
        <v>54.2</v>
      </c>
      <c r="AW83" s="1">
        <v>41.8</v>
      </c>
      <c r="AX83" s="1"/>
      <c r="AY83" s="1"/>
      <c r="AZ83" s="1"/>
      <c r="BA83" s="1"/>
      <c r="BB83" s="1"/>
      <c r="BC83" s="1"/>
    </row>
    <row r="84" spans="35:55" x14ac:dyDescent="0.45">
      <c r="AI84" s="1" t="s">
        <v>25</v>
      </c>
      <c r="AL84" s="1" t="s">
        <v>22</v>
      </c>
      <c r="AM84" s="1">
        <v>60</v>
      </c>
      <c r="AN84" s="1">
        <v>43</v>
      </c>
      <c r="AO84" s="1">
        <v>34</v>
      </c>
      <c r="AP84" s="1">
        <v>31</v>
      </c>
      <c r="AQ84" s="1">
        <v>30</v>
      </c>
      <c r="AR84" s="1">
        <v>28</v>
      </c>
      <c r="AS84" s="1">
        <v>27</v>
      </c>
      <c r="AT84" s="1">
        <v>21</v>
      </c>
      <c r="AU84" s="1">
        <v>15</v>
      </c>
      <c r="AV84" s="1">
        <v>10.8</v>
      </c>
      <c r="AW84" s="1">
        <v>3.8</v>
      </c>
      <c r="AX84" s="1"/>
      <c r="AY84" s="1"/>
      <c r="AZ84" s="1"/>
      <c r="BA84" s="1"/>
      <c r="BB84" s="1"/>
      <c r="BC84" s="1"/>
    </row>
    <row r="85" spans="35:55" x14ac:dyDescent="0.45">
      <c r="AI85" s="1">
        <v>67</v>
      </c>
    </row>
    <row r="87" spans="35:55" x14ac:dyDescent="0.45">
      <c r="AL87" s="1" t="s">
        <v>23</v>
      </c>
      <c r="AM87" s="1">
        <f>AM83/$AI$85</f>
        <v>0.65671641791044777</v>
      </c>
      <c r="AN87" s="1">
        <f t="shared" ref="AN87:AW87" si="10">AN83/$AI$85</f>
        <v>0.86567164179104472</v>
      </c>
      <c r="AO87" s="1">
        <f t="shared" si="10"/>
        <v>0.95522388059701491</v>
      </c>
      <c r="AP87" s="1">
        <f t="shared" si="10"/>
        <v>0.97014925373134331</v>
      </c>
      <c r="AQ87" s="1">
        <f t="shared" si="10"/>
        <v>1</v>
      </c>
      <c r="AR87" s="1">
        <f t="shared" si="10"/>
        <v>1.0029850746268658</v>
      </c>
      <c r="AS87" s="1">
        <f t="shared" si="10"/>
        <v>1.008955223880597</v>
      </c>
      <c r="AT87" s="1">
        <f t="shared" si="10"/>
        <v>0.9970149253731343</v>
      </c>
      <c r="AU87" s="1">
        <f t="shared" si="10"/>
        <v>0.95820895522388061</v>
      </c>
      <c r="AV87" s="1">
        <f t="shared" si="10"/>
        <v>0.80895522388059704</v>
      </c>
      <c r="AW87" s="1">
        <f t="shared" si="10"/>
        <v>0.62388059701492538</v>
      </c>
    </row>
    <row r="88" spans="35:55" x14ac:dyDescent="0.45">
      <c r="AL88" s="1" t="s">
        <v>24</v>
      </c>
      <c r="AM88" s="1">
        <f>AM82/$AI$83</f>
        <v>0.84615384615384615</v>
      </c>
      <c r="AN88" s="1">
        <f t="shared" ref="AN88:AW88" si="11">AN82/$AI$83</f>
        <v>0.92307692307692313</v>
      </c>
      <c r="AO88" s="1">
        <f t="shared" si="11"/>
        <v>0.96923076923076923</v>
      </c>
      <c r="AP88" s="1">
        <f t="shared" si="11"/>
        <v>0.98461538461538467</v>
      </c>
      <c r="AQ88" s="1">
        <f t="shared" si="11"/>
        <v>1</v>
      </c>
      <c r="AR88" s="1">
        <f t="shared" si="11"/>
        <v>1.0153846153846153</v>
      </c>
      <c r="AS88" s="1">
        <f t="shared" si="11"/>
        <v>1.0307692307692309</v>
      </c>
      <c r="AT88" s="1">
        <f t="shared" si="11"/>
        <v>1.0615384615384615</v>
      </c>
      <c r="AU88" s="1">
        <f t="shared" si="11"/>
        <v>1.1076923076923078</v>
      </c>
      <c r="AV88" s="1">
        <f t="shared" si="11"/>
        <v>1.2307692307692308</v>
      </c>
      <c r="AW88" s="1">
        <f t="shared" si="11"/>
        <v>1.4615384615384615</v>
      </c>
    </row>
    <row r="91" spans="35:55" x14ac:dyDescent="0.45">
      <c r="AL91" t="s">
        <v>26</v>
      </c>
      <c r="AM91">
        <v>-2.5034000000000001</v>
      </c>
      <c r="AN91">
        <f t="shared" ref="AN91:AX91" si="12">-AM82*AM84*2*3.14/1000</f>
        <v>-2.0724</v>
      </c>
      <c r="AO91">
        <f t="shared" si="12"/>
        <v>-1.6202399999999999</v>
      </c>
      <c r="AP91">
        <f t="shared" si="12"/>
        <v>-1.3451759999999999</v>
      </c>
      <c r="AQ91">
        <f t="shared" si="12"/>
        <v>-1.2459519999999999</v>
      </c>
      <c r="AR91">
        <f t="shared" si="12"/>
        <v>-1.2246000000000001</v>
      </c>
      <c r="AS91">
        <f t="shared" si="12"/>
        <v>-1.1605439999999998</v>
      </c>
      <c r="AT91">
        <f t="shared" si="12"/>
        <v>-1.1360520000000001</v>
      </c>
      <c r="AU91">
        <f t="shared" si="12"/>
        <v>-0.90997200000000011</v>
      </c>
      <c r="AV91">
        <f t="shared" si="12"/>
        <v>-0.67823999999999995</v>
      </c>
      <c r="AW91">
        <f t="shared" si="12"/>
        <v>-0.54259200000000007</v>
      </c>
      <c r="AX91">
        <f t="shared" si="12"/>
        <v>-0.22670800000000002</v>
      </c>
    </row>
    <row r="92" spans="35:55" x14ac:dyDescent="0.45">
      <c r="AL92" t="s">
        <v>27</v>
      </c>
      <c r="AM92">
        <v>30.5</v>
      </c>
      <c r="AN92">
        <f t="shared" ref="AN92:AX92" si="13" xml:space="preserve"> 2*3.14*AM82</f>
        <v>34.54</v>
      </c>
      <c r="AO92">
        <f t="shared" si="13"/>
        <v>37.68</v>
      </c>
      <c r="AP92">
        <f t="shared" si="13"/>
        <v>39.564</v>
      </c>
      <c r="AQ92">
        <f t="shared" si="13"/>
        <v>40.192000000000007</v>
      </c>
      <c r="AR92">
        <f t="shared" si="13"/>
        <v>40.82</v>
      </c>
      <c r="AS92">
        <f t="shared" si="13"/>
        <v>41.448</v>
      </c>
      <c r="AT92">
        <f t="shared" si="13"/>
        <v>42.076000000000001</v>
      </c>
      <c r="AU92">
        <f t="shared" si="13"/>
        <v>43.332000000000001</v>
      </c>
      <c r="AV92">
        <f t="shared" si="13"/>
        <v>45.216000000000001</v>
      </c>
      <c r="AW92">
        <f t="shared" si="13"/>
        <v>50.24</v>
      </c>
      <c r="AX92">
        <f t="shared" si="13"/>
        <v>59.660000000000004</v>
      </c>
    </row>
    <row r="95" spans="35:55" x14ac:dyDescent="0.45">
      <c r="AL95" t="s">
        <v>26</v>
      </c>
      <c r="AM95">
        <v>-2.5034000000000001</v>
      </c>
      <c r="AN95">
        <v>-2.0724</v>
      </c>
      <c r="AO95">
        <v>-1.6202399999999999</v>
      </c>
      <c r="AP95">
        <v>-1.57</v>
      </c>
      <c r="AQ95">
        <v>-1.3451759999999999</v>
      </c>
      <c r="AR95">
        <v>-1.2459519999999999</v>
      </c>
      <c r="AS95">
        <v>-1.2246000000000001</v>
      </c>
      <c r="AT95">
        <v>-1.1605439999999998</v>
      </c>
      <c r="AU95">
        <v>-1.1360520000000001</v>
      </c>
      <c r="AV95">
        <v>-0.90997200000000011</v>
      </c>
      <c r="AW95">
        <v>-0.67823999999999995</v>
      </c>
      <c r="AX95">
        <v>-0.54259200000000007</v>
      </c>
      <c r="AY95">
        <v>-0.22670800000000002</v>
      </c>
    </row>
    <row r="96" spans="35:55" x14ac:dyDescent="0.45">
      <c r="AL96" t="s">
        <v>27</v>
      </c>
      <c r="AM96">
        <v>30.5</v>
      </c>
      <c r="AN96">
        <v>34.54</v>
      </c>
      <c r="AO96">
        <v>37.68</v>
      </c>
      <c r="AP96">
        <v>38.5</v>
      </c>
      <c r="AQ96">
        <v>39.564</v>
      </c>
      <c r="AR96">
        <v>40.192000000000007</v>
      </c>
      <c r="AS96">
        <v>40.82</v>
      </c>
      <c r="AT96">
        <v>41.448</v>
      </c>
      <c r="AU96">
        <v>42.076000000000001</v>
      </c>
      <c r="AV96">
        <v>43.332000000000001</v>
      </c>
      <c r="AW96">
        <v>45.216000000000001</v>
      </c>
      <c r="AX96">
        <v>50.24</v>
      </c>
      <c r="AY96">
        <v>59.660000000000004</v>
      </c>
    </row>
    <row r="97" spans="38:51" x14ac:dyDescent="0.45">
      <c r="AL97" t="s">
        <v>28</v>
      </c>
      <c r="AM97">
        <f>AM95-2*(AM95+1.57)</f>
        <v>-0.63660000000000005</v>
      </c>
      <c r="AN97">
        <f>AN95-2*(AN95+1.57)</f>
        <v>-1.0676000000000001</v>
      </c>
      <c r="AO97">
        <f>AO95-2*(AO95+1.57)</f>
        <v>-1.5197600000000002</v>
      </c>
      <c r="AP97">
        <v>-1.57</v>
      </c>
      <c r="AQ97">
        <v>-1.3451759999999999</v>
      </c>
      <c r="AR97">
        <v>-1.2459519999999999</v>
      </c>
      <c r="AS97">
        <v>-1.2246000000000001</v>
      </c>
      <c r="AT97">
        <v>-1.1605439999999998</v>
      </c>
      <c r="AU97">
        <v>-1.1360520000000001</v>
      </c>
      <c r="AV97">
        <v>-0.90997200000000011</v>
      </c>
      <c r="AW97">
        <v>-0.67823999999999995</v>
      </c>
      <c r="AX97">
        <v>-0.54259200000000007</v>
      </c>
      <c r="AY97">
        <v>-0.22670800000000002</v>
      </c>
    </row>
    <row r="100" spans="38:51" x14ac:dyDescent="0.45">
      <c r="AL100" t="s">
        <v>29</v>
      </c>
    </row>
    <row r="101" spans="38:51" x14ac:dyDescent="0.45">
      <c r="AL101">
        <f xml:space="preserve"> AQ92/12</f>
        <v>3.3493333333333339</v>
      </c>
    </row>
  </sheetData>
  <sortState columnSort="1" ref="AM82:AW84">
    <sortCondition ref="AM82:AW8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2023-09-07T16:16:37Z</dcterms:created>
  <dcterms:modified xsi:type="dcterms:W3CDTF">2023-09-08T21:56:29Z</dcterms:modified>
</cp:coreProperties>
</file>