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TE STORE\5. TECHNICAL &amp; PROJECTS\Bands and Frequencies\"/>
    </mc:Choice>
  </mc:AlternateContent>
  <bookViews>
    <workbookView xWindow="0" yWindow="0" windowWidth="21750" windowHeight="8115"/>
  </bookViews>
  <sheets>
    <sheet name="Select Bands" sheetId="3" r:id="rId1"/>
    <sheet name="Data" sheetId="2" state="hidden" r:id="rId2"/>
    <sheet name="Quectel Bands" sheetId="4" state="hidden" r:id="rId3"/>
    <sheet name="Carriers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5" i="2" l="1"/>
  <c r="O56" i="2"/>
  <c r="O57" i="2"/>
  <c r="O58" i="2"/>
  <c r="O59" i="2"/>
  <c r="O60" i="2"/>
  <c r="O61" i="2"/>
  <c r="O62" i="2"/>
  <c r="O63" i="2"/>
  <c r="O64" i="2"/>
  <c r="O65" i="2"/>
  <c r="O54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3" i="2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BQ15" i="2"/>
  <c r="BQ16" i="2"/>
  <c r="S2" i="3"/>
  <c r="R2" i="3"/>
  <c r="Q2" i="3"/>
  <c r="P2" i="3"/>
  <c r="O2" i="3"/>
  <c r="N2" i="3"/>
  <c r="M2" i="3"/>
  <c r="L2" i="3"/>
  <c r="K2" i="3"/>
  <c r="J2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C34" i="3"/>
  <c r="B34" i="3"/>
  <c r="C30" i="3"/>
  <c r="C31" i="3"/>
  <c r="C32" i="3"/>
  <c r="C33" i="3"/>
  <c r="B32" i="3"/>
  <c r="B33" i="3"/>
  <c r="BP24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BS1" i="2"/>
  <c r="N3" i="2"/>
  <c r="D12" i="2" l="1"/>
  <c r="D13" i="2"/>
  <c r="BQ13" i="2" s="1"/>
  <c r="D14" i="2"/>
  <c r="F14" i="2" l="1"/>
  <c r="BQ14" i="2" s="1"/>
  <c r="F13" i="2"/>
  <c r="F12" i="2"/>
  <c r="BQ12" i="2" s="1"/>
  <c r="G14" i="2"/>
  <c r="G12" i="2"/>
  <c r="G13" i="2"/>
  <c r="H13" i="2" s="1"/>
  <c r="C13" i="3" s="1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S3" i="3"/>
  <c r="R3" i="3"/>
  <c r="S3" i="4"/>
  <c r="U3" i="4"/>
  <c r="S4" i="4"/>
  <c r="U4" i="4"/>
  <c r="S5" i="4"/>
  <c r="U5" i="4"/>
  <c r="S6" i="4"/>
  <c r="U6" i="4"/>
  <c r="S7" i="4"/>
  <c r="U7" i="4"/>
  <c r="S8" i="4"/>
  <c r="U8" i="4"/>
  <c r="S9" i="4"/>
  <c r="U9" i="4"/>
  <c r="S10" i="4"/>
  <c r="U10" i="4"/>
  <c r="S11" i="4"/>
  <c r="U11" i="4"/>
  <c r="S12" i="4"/>
  <c r="U12" i="4"/>
  <c r="S13" i="4"/>
  <c r="U13" i="4"/>
  <c r="S14" i="4"/>
  <c r="U14" i="4"/>
  <c r="S15" i="4"/>
  <c r="U15" i="4"/>
  <c r="S16" i="4"/>
  <c r="U16" i="4"/>
  <c r="S17" i="4"/>
  <c r="U17" i="4"/>
  <c r="S18" i="4"/>
  <c r="U18" i="4"/>
  <c r="S19" i="4"/>
  <c r="U19" i="4"/>
  <c r="S20" i="4"/>
  <c r="U20" i="4"/>
  <c r="S21" i="4"/>
  <c r="U21" i="4"/>
  <c r="S22" i="4"/>
  <c r="U22" i="4"/>
  <c r="S23" i="4"/>
  <c r="U23" i="4"/>
  <c r="S24" i="4"/>
  <c r="U24" i="4"/>
  <c r="S25" i="4"/>
  <c r="U25" i="4"/>
  <c r="S26" i="4"/>
  <c r="U26" i="4"/>
  <c r="S27" i="4"/>
  <c r="U27" i="4"/>
  <c r="S28" i="4"/>
  <c r="U28" i="4"/>
  <c r="S29" i="4"/>
  <c r="U29" i="4"/>
  <c r="S30" i="4"/>
  <c r="U30" i="4"/>
  <c r="S31" i="4"/>
  <c r="U31" i="4"/>
  <c r="S32" i="4"/>
  <c r="U32" i="4"/>
  <c r="S33" i="4"/>
  <c r="U33" i="4"/>
  <c r="S34" i="4"/>
  <c r="U34" i="4"/>
  <c r="S35" i="4"/>
  <c r="U35" i="4"/>
  <c r="S36" i="4"/>
  <c r="U36" i="4"/>
  <c r="S37" i="4"/>
  <c r="U37" i="4"/>
  <c r="S38" i="4"/>
  <c r="U38" i="4"/>
  <c r="S39" i="4"/>
  <c r="U39" i="4"/>
  <c r="S40" i="4"/>
  <c r="U40" i="4"/>
  <c r="S41" i="4"/>
  <c r="U41" i="4"/>
  <c r="S42" i="4"/>
  <c r="U42" i="4"/>
  <c r="S43" i="4"/>
  <c r="U43" i="4"/>
  <c r="S44" i="4"/>
  <c r="U44" i="4"/>
  <c r="S45" i="4"/>
  <c r="U45" i="4"/>
  <c r="S46" i="4"/>
  <c r="U46" i="4"/>
  <c r="S47" i="4"/>
  <c r="U47" i="4"/>
  <c r="S48" i="4"/>
  <c r="U48" i="4"/>
  <c r="S49" i="4"/>
  <c r="U49" i="4"/>
  <c r="S50" i="4"/>
  <c r="U50" i="4"/>
  <c r="S51" i="4"/>
  <c r="U51" i="4"/>
  <c r="S52" i="4"/>
  <c r="U52" i="4"/>
  <c r="S53" i="4"/>
  <c r="U53" i="4"/>
  <c r="S54" i="4"/>
  <c r="U54" i="4"/>
  <c r="S55" i="4"/>
  <c r="U55" i="4"/>
  <c r="S56" i="4"/>
  <c r="U56" i="4"/>
  <c r="S57" i="4"/>
  <c r="U57" i="4"/>
  <c r="S58" i="4"/>
  <c r="U58" i="4"/>
  <c r="S59" i="4"/>
  <c r="U59" i="4"/>
  <c r="S60" i="4"/>
  <c r="U60" i="4"/>
  <c r="S61" i="4"/>
  <c r="U61" i="4"/>
  <c r="S62" i="4"/>
  <c r="U62" i="4"/>
  <c r="S63" i="4"/>
  <c r="U63" i="4"/>
  <c r="S64" i="4"/>
  <c r="U64" i="4"/>
  <c r="S65" i="4"/>
  <c r="U65" i="4"/>
  <c r="S66" i="4"/>
  <c r="U66" i="4"/>
  <c r="S67" i="4"/>
  <c r="U67" i="4"/>
  <c r="S68" i="4"/>
  <c r="U68" i="4"/>
  <c r="S69" i="4"/>
  <c r="U69" i="4"/>
  <c r="S70" i="4"/>
  <c r="U70" i="4"/>
  <c r="S71" i="4"/>
  <c r="U71" i="4"/>
  <c r="S72" i="4"/>
  <c r="U72" i="4"/>
  <c r="S73" i="4"/>
  <c r="U73" i="4"/>
  <c r="S74" i="4"/>
  <c r="U74" i="4"/>
  <c r="S75" i="4"/>
  <c r="U75" i="4"/>
  <c r="S76" i="4"/>
  <c r="U76" i="4"/>
  <c r="S77" i="4"/>
  <c r="U77" i="4"/>
  <c r="S78" i="4"/>
  <c r="U78" i="4"/>
  <c r="S79" i="4"/>
  <c r="U79" i="4"/>
  <c r="S80" i="4"/>
  <c r="U80" i="4"/>
  <c r="U2" i="4"/>
  <c r="S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2" i="4"/>
  <c r="Q3" i="3" s="1"/>
  <c r="H12" i="2" l="1"/>
  <c r="C12" i="3" s="1"/>
  <c r="H14" i="2"/>
  <c r="BP13" i="2"/>
  <c r="BP14" i="2" l="1"/>
  <c r="C14" i="3"/>
  <c r="C26" i="3"/>
  <c r="C27" i="3"/>
  <c r="C28" i="3"/>
  <c r="C29" i="3"/>
  <c r="B24" i="3"/>
  <c r="B25" i="3"/>
  <c r="B26" i="3"/>
  <c r="B27" i="3"/>
  <c r="B28" i="3"/>
  <c r="B29" i="3"/>
  <c r="B30" i="3"/>
  <c r="B31" i="3"/>
  <c r="C25" i="3"/>
  <c r="C24" i="3"/>
  <c r="C23" i="3"/>
  <c r="B23" i="3"/>
  <c r="C81" i="5"/>
  <c r="E81" i="5"/>
  <c r="G81" i="5"/>
  <c r="I81" i="5"/>
  <c r="C82" i="5"/>
  <c r="E82" i="5"/>
  <c r="G82" i="5"/>
  <c r="I82" i="5"/>
  <c r="C83" i="5"/>
  <c r="E83" i="5"/>
  <c r="G83" i="5"/>
  <c r="I83" i="5"/>
  <c r="C84" i="5"/>
  <c r="E84" i="5"/>
  <c r="G84" i="5"/>
  <c r="I84" i="5"/>
  <c r="C85" i="5"/>
  <c r="E85" i="5"/>
  <c r="G85" i="5"/>
  <c r="I85" i="5"/>
  <c r="C86" i="5"/>
  <c r="E86" i="5"/>
  <c r="G86" i="5"/>
  <c r="I86" i="5"/>
  <c r="C87" i="5"/>
  <c r="E87" i="5"/>
  <c r="G87" i="5"/>
  <c r="I87" i="5"/>
  <c r="C88" i="5"/>
  <c r="E88" i="5"/>
  <c r="G88" i="5"/>
  <c r="I88" i="5"/>
  <c r="C89" i="5"/>
  <c r="E89" i="5"/>
  <c r="G89" i="5"/>
  <c r="I89" i="5"/>
  <c r="C90" i="5"/>
  <c r="E90" i="5"/>
  <c r="G90" i="5"/>
  <c r="I90" i="5"/>
  <c r="C91" i="5"/>
  <c r="E91" i="5"/>
  <c r="G91" i="5"/>
  <c r="I9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H10" i="3"/>
  <c r="H11" i="3"/>
  <c r="G3" i="3"/>
  <c r="F3" i="3"/>
  <c r="D3" i="3"/>
  <c r="O11" i="3" l="1"/>
  <c r="P11" i="3"/>
  <c r="I80" i="5" l="1"/>
  <c r="G80" i="5"/>
  <c r="E80" i="5"/>
  <c r="C80" i="5"/>
  <c r="I79" i="5"/>
  <c r="G79" i="5"/>
  <c r="E79" i="5"/>
  <c r="C79" i="5"/>
  <c r="I78" i="5"/>
  <c r="G78" i="5"/>
  <c r="E78" i="5"/>
  <c r="C78" i="5"/>
  <c r="I77" i="5"/>
  <c r="G77" i="5"/>
  <c r="E77" i="5"/>
  <c r="C77" i="5"/>
  <c r="I76" i="5"/>
  <c r="G76" i="5"/>
  <c r="E76" i="5"/>
  <c r="C76" i="5"/>
  <c r="I75" i="5"/>
  <c r="G75" i="5"/>
  <c r="E75" i="5"/>
  <c r="C75" i="5"/>
  <c r="I74" i="5"/>
  <c r="G74" i="5"/>
  <c r="E74" i="5"/>
  <c r="C74" i="5"/>
  <c r="I73" i="5"/>
  <c r="G73" i="5"/>
  <c r="E73" i="5"/>
  <c r="C73" i="5"/>
  <c r="I72" i="5"/>
  <c r="G72" i="5"/>
  <c r="E72" i="5"/>
  <c r="C72" i="5"/>
  <c r="I71" i="5"/>
  <c r="G71" i="5"/>
  <c r="E71" i="5"/>
  <c r="C71" i="5"/>
  <c r="I70" i="5"/>
  <c r="G70" i="5"/>
  <c r="E70" i="5"/>
  <c r="C70" i="5"/>
  <c r="I69" i="5"/>
  <c r="G69" i="5"/>
  <c r="E69" i="5"/>
  <c r="C69" i="5"/>
  <c r="I68" i="5"/>
  <c r="G68" i="5"/>
  <c r="E68" i="5"/>
  <c r="C68" i="5"/>
  <c r="I67" i="5"/>
  <c r="G67" i="5"/>
  <c r="E67" i="5"/>
  <c r="C67" i="5"/>
  <c r="I66" i="5"/>
  <c r="G66" i="5"/>
  <c r="E66" i="5"/>
  <c r="C66" i="5"/>
  <c r="I65" i="5"/>
  <c r="G65" i="5"/>
  <c r="E65" i="5"/>
  <c r="C65" i="5"/>
  <c r="I64" i="5"/>
  <c r="G64" i="5"/>
  <c r="E64" i="5"/>
  <c r="C64" i="5"/>
  <c r="I63" i="5"/>
  <c r="G63" i="5"/>
  <c r="E63" i="5"/>
  <c r="C63" i="5"/>
  <c r="I62" i="5"/>
  <c r="G62" i="5"/>
  <c r="E62" i="5"/>
  <c r="C62" i="5"/>
  <c r="I61" i="5"/>
  <c r="G61" i="5"/>
  <c r="E61" i="5"/>
  <c r="C61" i="5"/>
  <c r="I60" i="5"/>
  <c r="G60" i="5"/>
  <c r="E60" i="5"/>
  <c r="C60" i="5"/>
  <c r="I59" i="5"/>
  <c r="G59" i="5"/>
  <c r="E59" i="5"/>
  <c r="C59" i="5"/>
  <c r="I58" i="5"/>
  <c r="G58" i="5"/>
  <c r="E58" i="5"/>
  <c r="C58" i="5"/>
  <c r="I57" i="5"/>
  <c r="G57" i="5"/>
  <c r="E57" i="5"/>
  <c r="C57" i="5"/>
  <c r="I56" i="5"/>
  <c r="G56" i="5"/>
  <c r="E56" i="5"/>
  <c r="C56" i="5"/>
  <c r="I55" i="5"/>
  <c r="G55" i="5"/>
  <c r="E55" i="5"/>
  <c r="C55" i="5"/>
  <c r="I54" i="5"/>
  <c r="G54" i="5"/>
  <c r="E54" i="5"/>
  <c r="C54" i="5"/>
  <c r="I53" i="5"/>
  <c r="G53" i="5"/>
  <c r="E53" i="5"/>
  <c r="C53" i="5"/>
  <c r="I52" i="5"/>
  <c r="G52" i="5"/>
  <c r="E52" i="5"/>
  <c r="C52" i="5"/>
  <c r="I51" i="5"/>
  <c r="G51" i="5"/>
  <c r="E51" i="5"/>
  <c r="C51" i="5"/>
  <c r="I50" i="5"/>
  <c r="G50" i="5"/>
  <c r="E50" i="5"/>
  <c r="C50" i="5"/>
  <c r="I49" i="5"/>
  <c r="G49" i="5"/>
  <c r="E49" i="5"/>
  <c r="C49" i="5"/>
  <c r="I48" i="5"/>
  <c r="G48" i="5"/>
  <c r="E48" i="5"/>
  <c r="C48" i="5"/>
  <c r="I47" i="5"/>
  <c r="G47" i="5"/>
  <c r="E47" i="5"/>
  <c r="C47" i="5"/>
  <c r="I46" i="5"/>
  <c r="G46" i="5"/>
  <c r="E46" i="5"/>
  <c r="C46" i="5"/>
  <c r="I45" i="5"/>
  <c r="G45" i="5"/>
  <c r="E45" i="5"/>
  <c r="C45" i="5"/>
  <c r="I44" i="5"/>
  <c r="G44" i="5"/>
  <c r="E44" i="5"/>
  <c r="C44" i="5"/>
  <c r="I43" i="5"/>
  <c r="G43" i="5"/>
  <c r="E43" i="5"/>
  <c r="C43" i="5"/>
  <c r="I42" i="5"/>
  <c r="G42" i="5"/>
  <c r="E42" i="5"/>
  <c r="C42" i="5"/>
  <c r="I41" i="5"/>
  <c r="G41" i="5"/>
  <c r="E41" i="5"/>
  <c r="C41" i="5"/>
  <c r="I40" i="5"/>
  <c r="G40" i="5"/>
  <c r="E40" i="5"/>
  <c r="C40" i="5"/>
  <c r="I39" i="5"/>
  <c r="G39" i="5"/>
  <c r="E39" i="5"/>
  <c r="C39" i="5"/>
  <c r="I38" i="5"/>
  <c r="G38" i="5"/>
  <c r="E38" i="5"/>
  <c r="C38" i="5"/>
  <c r="I37" i="5"/>
  <c r="G37" i="5"/>
  <c r="E37" i="5"/>
  <c r="C37" i="5"/>
  <c r="I36" i="5"/>
  <c r="G36" i="5"/>
  <c r="E36" i="5"/>
  <c r="C36" i="5"/>
  <c r="I35" i="5"/>
  <c r="G35" i="5"/>
  <c r="E35" i="5"/>
  <c r="C35" i="5"/>
  <c r="I34" i="5"/>
  <c r="G34" i="5"/>
  <c r="E34" i="5"/>
  <c r="C34" i="5"/>
  <c r="I33" i="5"/>
  <c r="G33" i="5"/>
  <c r="E33" i="5"/>
  <c r="C33" i="5"/>
  <c r="I32" i="5"/>
  <c r="G32" i="5"/>
  <c r="E32" i="5"/>
  <c r="C32" i="5"/>
  <c r="I31" i="5"/>
  <c r="G31" i="5"/>
  <c r="E31" i="5"/>
  <c r="C31" i="5"/>
  <c r="I30" i="5"/>
  <c r="G30" i="5"/>
  <c r="E30" i="5"/>
  <c r="C30" i="5"/>
  <c r="I29" i="5"/>
  <c r="G29" i="5"/>
  <c r="E29" i="5"/>
  <c r="C29" i="5"/>
  <c r="I28" i="5"/>
  <c r="G28" i="5"/>
  <c r="E28" i="5"/>
  <c r="C28" i="5"/>
  <c r="I27" i="5"/>
  <c r="G27" i="5"/>
  <c r="E27" i="5"/>
  <c r="C27" i="5"/>
  <c r="I26" i="5"/>
  <c r="G26" i="5"/>
  <c r="E26" i="5"/>
  <c r="C26" i="5"/>
  <c r="I25" i="5"/>
  <c r="G25" i="5"/>
  <c r="E25" i="5"/>
  <c r="C25" i="5"/>
  <c r="I24" i="5"/>
  <c r="G24" i="5"/>
  <c r="E24" i="5"/>
  <c r="C24" i="5"/>
  <c r="I23" i="5"/>
  <c r="G23" i="5"/>
  <c r="E23" i="5"/>
  <c r="C23" i="5"/>
  <c r="I22" i="5"/>
  <c r="G22" i="5"/>
  <c r="E22" i="5"/>
  <c r="C22" i="5"/>
  <c r="I21" i="5"/>
  <c r="G21" i="5"/>
  <c r="E21" i="5"/>
  <c r="C21" i="5"/>
  <c r="I20" i="5"/>
  <c r="G20" i="5"/>
  <c r="E20" i="5"/>
  <c r="C20" i="5"/>
  <c r="I19" i="5"/>
  <c r="G19" i="5"/>
  <c r="E19" i="5"/>
  <c r="C19" i="5"/>
  <c r="I18" i="5"/>
  <c r="G18" i="5"/>
  <c r="E18" i="5"/>
  <c r="C18" i="5"/>
  <c r="I17" i="5"/>
  <c r="G17" i="5"/>
  <c r="E17" i="5"/>
  <c r="C17" i="5"/>
  <c r="I16" i="5"/>
  <c r="G16" i="5"/>
  <c r="E16" i="5"/>
  <c r="C16" i="5"/>
  <c r="I15" i="5"/>
  <c r="G15" i="5"/>
  <c r="E15" i="5"/>
  <c r="C15" i="5"/>
  <c r="I14" i="5"/>
  <c r="G14" i="5"/>
  <c r="E14" i="5"/>
  <c r="E3" i="3" s="1"/>
  <c r="C14" i="5"/>
  <c r="I13" i="5"/>
  <c r="G13" i="5"/>
  <c r="E13" i="5"/>
  <c r="C13" i="5"/>
  <c r="I12" i="5"/>
  <c r="G12" i="5"/>
  <c r="E12" i="5"/>
  <c r="C12" i="5"/>
  <c r="I11" i="5"/>
  <c r="G11" i="5"/>
  <c r="E11" i="5"/>
  <c r="C11" i="5"/>
  <c r="I10" i="5"/>
  <c r="G10" i="5"/>
  <c r="E10" i="5"/>
  <c r="C10" i="5"/>
  <c r="I9" i="5"/>
  <c r="G9" i="5"/>
  <c r="E9" i="5"/>
  <c r="C9" i="5"/>
  <c r="I8" i="5"/>
  <c r="G8" i="5"/>
  <c r="E8" i="5"/>
  <c r="C8" i="5"/>
  <c r="I7" i="5"/>
  <c r="G7" i="5"/>
  <c r="E7" i="5"/>
  <c r="C7" i="5"/>
  <c r="I6" i="5"/>
  <c r="G6" i="5"/>
  <c r="E6" i="5"/>
  <c r="C6" i="5"/>
  <c r="I5" i="5"/>
  <c r="G5" i="5"/>
  <c r="E5" i="5"/>
  <c r="C5" i="5"/>
  <c r="I4" i="5"/>
  <c r="G4" i="5"/>
  <c r="E4" i="5"/>
  <c r="C4" i="5"/>
  <c r="I3" i="5"/>
  <c r="G3" i="5"/>
  <c r="E3" i="5"/>
  <c r="C3" i="5"/>
  <c r="I2" i="5"/>
  <c r="G2" i="5"/>
  <c r="E2" i="5"/>
  <c r="C2" i="5"/>
  <c r="P7" i="3" l="1"/>
  <c r="P8" i="3"/>
  <c r="P9" i="3"/>
  <c r="P10" i="3"/>
  <c r="O7" i="3"/>
  <c r="O8" i="3"/>
  <c r="O9" i="3"/>
  <c r="O10" i="3"/>
  <c r="N7" i="3"/>
  <c r="N8" i="3"/>
  <c r="N9" i="3"/>
  <c r="N10" i="3"/>
  <c r="N11" i="3"/>
  <c r="M7" i="3"/>
  <c r="M8" i="3"/>
  <c r="M9" i="3"/>
  <c r="M10" i="3"/>
  <c r="M11" i="3"/>
  <c r="L7" i="3"/>
  <c r="L8" i="3"/>
  <c r="L9" i="3"/>
  <c r="L10" i="3"/>
  <c r="L11" i="3"/>
  <c r="K7" i="3"/>
  <c r="BM7" i="2" s="1"/>
  <c r="K8" i="3"/>
  <c r="K9" i="3"/>
  <c r="K10" i="3"/>
  <c r="K11" i="3"/>
  <c r="J7" i="3"/>
  <c r="J8" i="3"/>
  <c r="J9" i="3"/>
  <c r="J10" i="3"/>
  <c r="J11" i="3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2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2" i="4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BP12" i="2"/>
  <c r="D4" i="2"/>
  <c r="D5" i="2"/>
  <c r="D6" i="2"/>
  <c r="D7" i="2"/>
  <c r="D8" i="2"/>
  <c r="D9" i="2"/>
  <c r="D10" i="2"/>
  <c r="D11" i="2"/>
  <c r="BQ11" i="2" s="1"/>
  <c r="D3" i="2"/>
  <c r="F7" i="2" l="1"/>
  <c r="BQ7" i="2"/>
  <c r="F3" i="2"/>
  <c r="BQ3" i="2" s="1"/>
  <c r="F4" i="2"/>
  <c r="BQ4" i="2" s="1"/>
  <c r="D24" i="2"/>
  <c r="B17" i="3" s="1"/>
  <c r="F11" i="2"/>
  <c r="F10" i="2"/>
  <c r="BQ10" i="2" s="1"/>
  <c r="G5" i="2"/>
  <c r="F5" i="2"/>
  <c r="BQ5" i="2" s="1"/>
  <c r="F9" i="2"/>
  <c r="BQ9" i="2" s="1"/>
  <c r="F8" i="2"/>
  <c r="BQ8" i="2" s="1"/>
  <c r="F6" i="2"/>
  <c r="BQ6" i="2" s="1"/>
  <c r="J3" i="3"/>
  <c r="M3" i="3"/>
  <c r="K3" i="3"/>
  <c r="G3" i="2"/>
  <c r="A42" i="4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P4" i="3"/>
  <c r="O4" i="3"/>
  <c r="N4" i="3"/>
  <c r="P6" i="3"/>
  <c r="M5" i="3"/>
  <c r="L3" i="3"/>
  <c r="O3" i="3"/>
  <c r="P5" i="3"/>
  <c r="O5" i="3"/>
  <c r="N5" i="3"/>
  <c r="M4" i="3"/>
  <c r="L4" i="3"/>
  <c r="J5" i="3"/>
  <c r="N3" i="3"/>
  <c r="J6" i="3"/>
  <c r="M6" i="3"/>
  <c r="L5" i="3"/>
  <c r="K4" i="3"/>
  <c r="BM4" i="2" s="1"/>
  <c r="K5" i="3"/>
  <c r="BM5" i="2" s="1"/>
  <c r="K6" i="3"/>
  <c r="BM6" i="2" s="1"/>
  <c r="J4" i="3"/>
  <c r="P3" i="3"/>
  <c r="G10" i="2"/>
  <c r="G9" i="2"/>
  <c r="G8" i="2"/>
  <c r="G7" i="2"/>
  <c r="G4" i="2"/>
  <c r="G11" i="2"/>
  <c r="H11" i="2" s="1"/>
  <c r="G6" i="2"/>
  <c r="H10" i="2" l="1"/>
  <c r="C10" i="3" s="1"/>
  <c r="BQ23" i="2"/>
  <c r="BQ24" i="2"/>
  <c r="H9" i="2"/>
  <c r="C9" i="3" s="1"/>
  <c r="H8" i="2"/>
  <c r="C8" i="3" s="1"/>
  <c r="H6" i="2"/>
  <c r="C6" i="3" s="1"/>
  <c r="H3" i="2"/>
  <c r="C3" i="3" s="1"/>
  <c r="L6" i="3"/>
  <c r="N6" i="3"/>
  <c r="O6" i="3"/>
  <c r="C11" i="3"/>
  <c r="BP11" i="2"/>
  <c r="H7" i="2"/>
  <c r="H5" i="2"/>
  <c r="BP5" i="2" s="1"/>
  <c r="H4" i="2"/>
  <c r="BM3" i="2"/>
  <c r="BN3" i="2"/>
  <c r="BN4" i="2"/>
  <c r="BN5" i="2"/>
  <c r="BN6" i="2"/>
  <c r="BN7" i="2"/>
  <c r="BP10" i="2" l="1"/>
  <c r="BP6" i="2"/>
  <c r="BP8" i="2"/>
  <c r="BP9" i="2"/>
  <c r="BP3" i="2"/>
  <c r="BS22" i="2"/>
  <c r="BS23" i="2" s="1"/>
  <c r="C5" i="3"/>
  <c r="C7" i="3"/>
  <c r="BP7" i="2"/>
  <c r="C4" i="3"/>
  <c r="BP4" i="2"/>
  <c r="BT22" i="2" l="1"/>
  <c r="BU22" i="2" l="1"/>
  <c r="BU23" i="2" s="1"/>
  <c r="BT23" i="2"/>
  <c r="BV22" i="2" l="1"/>
  <c r="BV23" i="2" s="1"/>
  <c r="BW22" i="2" l="1"/>
  <c r="BW23" i="2" s="1"/>
  <c r="BX22" i="2" l="1"/>
  <c r="BX23" i="2" s="1"/>
  <c r="BY22" i="2" l="1"/>
  <c r="BY23" i="2" s="1"/>
  <c r="BZ22" i="2" l="1"/>
  <c r="BZ23" i="2" s="1"/>
  <c r="CA22" i="2" l="1"/>
  <c r="CA23" i="2" s="1"/>
  <c r="CB22" i="2" l="1"/>
  <c r="CB23" i="2" s="1"/>
  <c r="CC22" i="2" l="1"/>
  <c r="CC23" i="2" s="1"/>
  <c r="CD22" i="2" l="1"/>
  <c r="CD23" i="2" s="1"/>
  <c r="CE22" i="2" l="1"/>
  <c r="CE23" i="2" s="1"/>
  <c r="CF22" i="2" l="1"/>
  <c r="CF23" i="2" s="1"/>
  <c r="CG22" i="2" l="1"/>
  <c r="CG23" i="2" s="1"/>
  <c r="CH22" i="2" l="1"/>
  <c r="CH23" i="2" s="1"/>
  <c r="CI22" i="2" l="1"/>
  <c r="CI23" i="2" s="1"/>
  <c r="CJ22" i="2" l="1"/>
  <c r="CJ23" i="2" s="1"/>
  <c r="CK22" i="2" l="1"/>
  <c r="CK23" i="2" s="1"/>
  <c r="BP25" i="2" l="1"/>
  <c r="BP23" i="2" s="1"/>
  <c r="C17" i="3" s="1"/>
</calcChain>
</file>

<file path=xl/comments1.xml><?xml version="1.0" encoding="utf-8"?>
<comments xmlns="http://schemas.openxmlformats.org/spreadsheetml/2006/main">
  <authors>
    <author>Jim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Select the band to be used for programming into modem.  All bands selected will create a custom group of bands below.  When a band selection is not being used, it should reflect a blank cell. 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Jim:
</t>
        </r>
        <r>
          <rPr>
            <sz val="9"/>
            <color indexed="81"/>
            <rFont val="Tahoma"/>
            <family val="2"/>
          </rPr>
          <t>Used to verify the band selected is included in various modems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Below is the AT Command to define a custom GROUP of bands based on the individual bands as selected above. 
</t>
        </r>
      </text>
    </comment>
  </commentList>
</comments>
</file>

<file path=xl/sharedStrings.xml><?xml version="1.0" encoding="utf-8"?>
<sst xmlns="http://schemas.openxmlformats.org/spreadsheetml/2006/main" count="460" uniqueCount="267">
  <si>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</si>
  <si>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</si>
  <si>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</si>
  <si>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</si>
  <si>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</si>
  <si>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</si>
  <si>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</si>
  <si>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</si>
  <si>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</si>
  <si>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</si>
  <si>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</si>
  <si>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</si>
  <si>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</si>
  <si>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</si>
  <si>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</si>
  <si>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</si>
  <si>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</si>
  <si>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</si>
  <si>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</si>
  <si>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</si>
  <si>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</si>
  <si>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</si>
  <si>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</si>
  <si>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</si>
  <si>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</si>
  <si>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</si>
  <si>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</si>
  <si>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</si>
  <si>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</si>
  <si>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</si>
  <si>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</si>
  <si>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</si>
  <si>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</si>
  <si>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</si>
  <si>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</si>
  <si>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</si>
  <si>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</si>
  <si>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</si>
  <si>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</si>
  <si>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</si>
  <si>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</si>
  <si>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</si>
  <si>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</si>
  <si>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</si>
  <si>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</si>
  <si>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</si>
  <si>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</si>
  <si>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</si>
  <si>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</si>
  <si>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</si>
  <si>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B64</t>
  </si>
  <si>
    <t>Bin</t>
  </si>
  <si>
    <t>Hex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</si>
  <si>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</si>
  <si>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</si>
  <si>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</si>
  <si>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</si>
  <si>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</si>
  <si>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</si>
  <si>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</si>
  <si>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</si>
  <si>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</si>
  <si>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</si>
  <si>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</si>
  <si>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</si>
  <si>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Band</t>
  </si>
  <si>
    <t>Select First Band:</t>
  </si>
  <si>
    <t>Select Next Band:</t>
  </si>
  <si>
    <t>BAND</t>
  </si>
  <si>
    <t>0A</t>
  </si>
  <si>
    <t>0B</t>
  </si>
  <si>
    <t>0C</t>
  </si>
  <si>
    <t>0D</t>
  </si>
  <si>
    <t>0E</t>
  </si>
  <si>
    <t>0F</t>
  </si>
  <si>
    <t>0G</t>
  </si>
  <si>
    <t>0H</t>
  </si>
  <si>
    <t>0I</t>
  </si>
  <si>
    <t>0J</t>
  </si>
  <si>
    <t>0K</t>
  </si>
  <si>
    <t>0L</t>
  </si>
  <si>
    <t>0M</t>
  </si>
  <si>
    <t>0N</t>
  </si>
  <si>
    <t>0O</t>
  </si>
  <si>
    <t>0P</t>
  </si>
  <si>
    <t>0Q</t>
  </si>
  <si>
    <t>0R</t>
  </si>
  <si>
    <t>0S</t>
  </si>
  <si>
    <t>KEY</t>
  </si>
  <si>
    <t>"</t>
  </si>
  <si>
    <t>,</t>
  </si>
  <si>
    <t>G-ID</t>
  </si>
  <si>
    <t>B-ID</t>
  </si>
  <si>
    <t>BD</t>
  </si>
  <si>
    <t>bin2hex</t>
  </si>
  <si>
    <t>CREATE BAND - AT COMMAND</t>
  </si>
  <si>
    <t>SET BAND - AT COMMAND</t>
  </si>
  <si>
    <t>CUSTOM BAND GROUP</t>
  </si>
  <si>
    <t>CREATE GROUP - AT COMMAND</t>
  </si>
  <si>
    <t>SET GROUP - AT COMMAND</t>
  </si>
  <si>
    <t>x</t>
  </si>
  <si>
    <t>0T</t>
  </si>
  <si>
    <t>0U</t>
  </si>
  <si>
    <t>0V</t>
  </si>
  <si>
    <t>0W</t>
  </si>
  <si>
    <t>0X</t>
  </si>
  <si>
    <t>0Y</t>
  </si>
  <si>
    <t>0Z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</si>
  <si>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</si>
  <si>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</si>
  <si>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</si>
  <si>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</si>
  <si>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</si>
  <si>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</si>
  <si>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</si>
  <si>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</si>
  <si>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</si>
  <si>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</si>
  <si>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</si>
  <si>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</si>
  <si>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</si>
  <si>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</si>
  <si>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</si>
  <si>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</si>
  <si>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</si>
  <si>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</si>
  <si>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</si>
  <si>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</si>
  <si>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</si>
  <si>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</si>
  <si>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</si>
  <si>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</si>
  <si>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</si>
  <si>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</si>
  <si>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2A</t>
  </si>
  <si>
    <t>2B</t>
  </si>
  <si>
    <t>2C</t>
  </si>
  <si>
    <t>2D</t>
  </si>
  <si>
    <t>2F</t>
  </si>
  <si>
    <t>2G</t>
  </si>
  <si>
    <t>2H</t>
  </si>
  <si>
    <t>2I</t>
  </si>
  <si>
    <t>2J</t>
  </si>
  <si>
    <t>2K</t>
  </si>
  <si>
    <t>2L</t>
  </si>
  <si>
    <t>2M</t>
  </si>
  <si>
    <t>SELECT</t>
  </si>
  <si>
    <t>AT&amp;T</t>
  </si>
  <si>
    <t>Verizon</t>
  </si>
  <si>
    <t>T-Mobile</t>
  </si>
  <si>
    <t>Sprint</t>
  </si>
  <si>
    <t>ATT</t>
  </si>
  <si>
    <t>CARRIERS THAT USES THE BAND</t>
  </si>
  <si>
    <t>Global</t>
  </si>
  <si>
    <t>1900 PCS</t>
  </si>
  <si>
    <t>NAR</t>
  </si>
  <si>
    <t>1800+</t>
  </si>
  <si>
    <t>AWS-1</t>
  </si>
  <si>
    <t>UMTS only</t>
  </si>
  <si>
    <t>APAC</t>
  </si>
  <si>
    <t>EMEA</t>
  </si>
  <si>
    <t>900 GSM</t>
  </si>
  <si>
    <t>AWS-1+</t>
  </si>
  <si>
    <t>1500 Lower</t>
  </si>
  <si>
    <t>Japan</t>
  </si>
  <si>
    <t>700 a</t>
  </si>
  <si>
    <t>700 c</t>
  </si>
  <si>
    <t>700 PS</t>
  </si>
  <si>
    <t>700 b</t>
  </si>
  <si>
    <t>800 Lower</t>
  </si>
  <si>
    <t>800 Upper</t>
  </si>
  <si>
    <t>800 DD</t>
  </si>
  <si>
    <t>1500 Upper</t>
  </si>
  <si>
    <t>2000 S-band</t>
  </si>
  <si>
    <t>1600 L-band</t>
  </si>
  <si>
    <t>1900+</t>
  </si>
  <si>
    <t>850+</t>
  </si>
  <si>
    <t>800 SMR</t>
  </si>
  <si>
    <t>700 APT</t>
  </si>
  <si>
    <t>APAC,EU</t>
  </si>
  <si>
    <t>700 d</t>
  </si>
  <si>
    <t>Downlink only</t>
  </si>
  <si>
    <t>2300 WCS</t>
  </si>
  <si>
    <t>1500 L-band</t>
  </si>
  <si>
    <t>TD 1900</t>
  </si>
  <si>
    <t>TD 2000</t>
  </si>
  <si>
    <t>TD PCS Lower</t>
  </si>
  <si>
    <t>TD PCS Upper</t>
  </si>
  <si>
    <t>TD PCS Center gap</t>
  </si>
  <si>
    <t>TD 2600</t>
  </si>
  <si>
    <t>TD 1900+</t>
  </si>
  <si>
    <t>China</t>
  </si>
  <si>
    <t>TD 2300</t>
  </si>
  <si>
    <t>TD 2600+</t>
  </si>
  <si>
    <t>TD 3500</t>
  </si>
  <si>
    <t>TD 3700</t>
  </si>
  <si>
    <t>TD 700</t>
  </si>
  <si>
    <t>TD 1500</t>
  </si>
  <si>
    <t>TD Unlicensed</t>
  </si>
  <si>
    <t>TD V2X</t>
  </si>
  <si>
    <t>TD 3600</t>
  </si>
  <si>
    <t>TD 3600r</t>
  </si>
  <si>
    <t>TD 1500+</t>
  </si>
  <si>
    <t>TD 1500-</t>
  </si>
  <si>
    <t>TD 3300</t>
  </si>
  <si>
    <t>TD 2500</t>
  </si>
  <si>
    <t>2100+</t>
  </si>
  <si>
    <t>AWS-3</t>
  </si>
  <si>
    <t>90 / 70</t>
  </si>
  <si>
    <t>700 EU</t>
  </si>
  <si>
    <t>700 ME</t>
  </si>
  <si>
    <t>DL 2500</t>
  </si>
  <si>
    <t>AWS-4</t>
  </si>
  <si>
    <t>25 / 15</t>
  </si>
  <si>
    <t>450 PMR/PAMR</t>
  </si>
  <si>
    <t>450 APAC</t>
  </si>
  <si>
    <t>L-band</t>
  </si>
  <si>
    <t>DL 1500+</t>
  </si>
  <si>
    <t>DL 1500-</t>
  </si>
  <si>
    <t>700 a+</t>
  </si>
  <si>
    <t>410+</t>
  </si>
  <si>
    <t>Unlicensed NII-1</t>
  </si>
  <si>
    <t>LTE-U</t>
  </si>
  <si>
    <t>Unlicensed NII-3</t>
  </si>
  <si>
    <t>ID | DOWNLINK - HIGH (MID) LOW  | UPLINK - HIGH (MID) LOW | BANDWIDTH | DUPLUX SPACING</t>
  </si>
  <si>
    <t>BAND &amp; FREQUENCIES</t>
  </si>
  <si>
    <t/>
  </si>
  <si>
    <t>CREATE INDIVIDUAL BANDS - AT COMMAND</t>
  </si>
  <si>
    <t>CREATE A GROUP FROM INDIVIDUAL BANDS - AT COMMAND</t>
  </si>
  <si>
    <t>AT+QCFG=</t>
  </si>
  <si>
    <t xml:space="preserve">QUECTEL MODEMS </t>
  </si>
  <si>
    <t>Band Selection</t>
  </si>
  <si>
    <t>Number  of Bands in Group:</t>
  </si>
  <si>
    <t>=</t>
  </si>
  <si>
    <t xml:space="preserve"> A BAND</t>
  </si>
  <si>
    <t>It is recommended to record the OEM Band configuration (as a backup) for a Quectel modem prior to reprogramming bands.  This can be done with the AT Command: AT+QCFG="band"</t>
  </si>
  <si>
    <t>INCLUDED QUECTEL WIRELESS BANDS</t>
  </si>
  <si>
    <t>EC25-AF</t>
  </si>
  <si>
    <t>EP06-A</t>
  </si>
  <si>
    <t>EM06-A</t>
  </si>
  <si>
    <t>EM12-G</t>
  </si>
  <si>
    <t>EM20-G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</si>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</sst>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0" fillId="3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/>
      <protection hidden="1"/>
    </xf>
    <xf numFmtId="0" fontId="0" fillId="0" borderId="0" xfId="0" applyBorder="1" applyProtection="1"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0" xfId="0" quotePrefix="1" applyProtection="1"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right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6" fillId="3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3" borderId="3" xfId="0" applyFill="1" applyBorder="1" applyAlignment="1" applyProtection="1">
      <alignment horizontal="center" vertical="center"/>
      <protection hidden="1"/>
    </xf>
    <xf numFmtId="0" fontId="0" fillId="4" borderId="3" xfId="0" applyFill="1" applyBorder="1" applyAlignment="1" applyProtection="1">
      <alignment vertical="center"/>
      <protection hidden="1"/>
    </xf>
    <xf numFmtId="0" fontId="0" fillId="2" borderId="1" xfId="0" applyFont="1" applyFill="1" applyBorder="1" applyAlignment="1" applyProtection="1">
      <alignment horizontal="center" vertical="center"/>
      <protection hidden="1"/>
    </xf>
    <xf numFmtId="0" fontId="0" fillId="3" borderId="5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7" fillId="6" borderId="1" xfId="0" applyFont="1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7" fillId="9" borderId="1" xfId="0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0" fillId="3" borderId="1" xfId="0" applyFill="1" applyBorder="1" applyAlignment="1" applyProtection="1">
      <alignment horizontal="right" vertical="center"/>
      <protection hidden="1"/>
    </xf>
    <xf numFmtId="0" fontId="0" fillId="0" borderId="0" xfId="0" applyFill="1" applyProtection="1">
      <protection hidden="1"/>
    </xf>
    <xf numFmtId="0" fontId="0" fillId="0" borderId="6" xfId="0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4" borderId="2" xfId="0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 applyProtection="1">
      <alignment horizontal="center" vertical="center"/>
      <protection hidden="1"/>
    </xf>
    <xf numFmtId="0" fontId="0" fillId="4" borderId="3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left" vertical="top" wrapText="1"/>
      <protection hidden="1"/>
    </xf>
    <xf numFmtId="0" fontId="0" fillId="11" borderId="7" xfId="0" applyFill="1" applyBorder="1" applyAlignment="1" applyProtection="1">
      <alignment horizontal="left" vertical="top" wrapText="1"/>
      <protection hidden="1"/>
    </xf>
    <xf numFmtId="0" fontId="0" fillId="11" borderId="3" xfId="0" applyFill="1" applyBorder="1" applyAlignment="1" applyProtection="1">
      <alignment horizontal="left" vertical="top" wrapText="1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14</xdr:row>
      <xdr:rowOff>85725</xdr:rowOff>
    </xdr:from>
    <xdr:to>
      <xdr:col>6</xdr:col>
      <xdr:colOff>653013</xdr:colOff>
      <xdr:row>18</xdr:row>
      <xdr:rowOff>352645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2752725"/>
          <a:ext cx="2834238" cy="1133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36"/>
  <sheetViews>
    <sheetView showGridLines="0" tabSelected="1" workbookViewId="0">
      <pane xSplit="8" topLeftCell="I1" activePane="topRight" state="frozen"/>
      <selection pane="topRight" activeCell="B3" sqref="B3"/>
    </sheetView>
  </sheetViews>
  <sheetFormatPr defaultRowHeight="15" x14ac:dyDescent="0.25"/>
  <cols>
    <col min="1" max="1" width="26.28515625" customWidth="1"/>
    <col min="2" max="2" width="11.140625" style="1" customWidth="1"/>
    <col min="3" max="3" width="62.5703125" style="2" customWidth="1"/>
    <col min="4" max="4" width="14" style="1" customWidth="1"/>
    <col min="5" max="5" width="13.5703125" style="1" customWidth="1"/>
    <col min="6" max="6" width="13.28515625" style="1" customWidth="1"/>
    <col min="7" max="7" width="12.28515625" style="1" customWidth="1"/>
    <col min="8" max="8" width="10.140625" style="1" customWidth="1"/>
    <col min="9" max="9" width="4.140625" customWidth="1"/>
    <col min="25" max="25" width="40" bestFit="1" customWidth="1"/>
    <col min="26" max="26" width="25.5703125" bestFit="1" customWidth="1"/>
    <col min="28" max="28" width="7.28515625" customWidth="1"/>
    <col min="29" max="68" width="3.28515625" customWidth="1"/>
  </cols>
  <sheetData>
    <row r="1" spans="1:19" x14ac:dyDescent="0.25">
      <c r="A1" s="26" t="s">
        <v>230</v>
      </c>
      <c r="B1" s="27" t="s">
        <v>146</v>
      </c>
      <c r="C1" s="28" t="s">
        <v>227</v>
      </c>
      <c r="D1" s="44" t="s">
        <v>152</v>
      </c>
      <c r="E1" s="45"/>
      <c r="F1" s="45"/>
      <c r="G1" s="45"/>
      <c r="H1" s="29"/>
      <c r="I1" s="4"/>
      <c r="J1" s="44" t="s">
        <v>236</v>
      </c>
      <c r="K1" s="45"/>
      <c r="L1" s="45"/>
      <c r="M1" s="45"/>
      <c r="N1" s="45"/>
      <c r="O1" s="45"/>
      <c r="P1" s="45"/>
      <c r="Q1" s="45"/>
      <c r="R1" s="45"/>
      <c r="S1" s="46"/>
    </row>
    <row r="2" spans="1:19" x14ac:dyDescent="0.25">
      <c r="A2" s="30" t="s">
        <v>231</v>
      </c>
      <c r="B2" s="31" t="s">
        <v>234</v>
      </c>
      <c r="C2" s="11"/>
      <c r="D2" s="32" t="s">
        <v>147</v>
      </c>
      <c r="E2" s="33" t="s">
        <v>148</v>
      </c>
      <c r="F2" s="34" t="s">
        <v>150</v>
      </c>
      <c r="G2" s="35" t="s">
        <v>149</v>
      </c>
      <c r="H2" s="3"/>
      <c r="I2" s="4"/>
      <c r="J2" s="36" t="str">
        <f>'Quectel Bands'!B1</f>
        <v>EC25-AF</v>
      </c>
      <c r="K2" s="36" t="str">
        <f>'Quectel Bands'!D1</f>
        <v>EP06-A</v>
      </c>
      <c r="L2" s="36" t="str">
        <f>'Quectel Bands'!F1</f>
        <v>EM06-A</v>
      </c>
      <c r="M2" s="36" t="str">
        <f>'Quectel Bands'!H1</f>
        <v>EM12-G</v>
      </c>
      <c r="N2" s="36" t="str">
        <f>'Quectel Bands'!J1</f>
        <v>EM20-G</v>
      </c>
      <c r="O2" s="36">
        <f>'Quectel Bands'!L1</f>
        <v>0</v>
      </c>
      <c r="P2" s="36">
        <f>'Quectel Bands'!N1</f>
        <v>0</v>
      </c>
      <c r="Q2" s="36">
        <f>'Quectel Bands'!P1</f>
        <v>0</v>
      </c>
      <c r="R2" s="36">
        <f>'Quectel Bands'!R1</f>
        <v>0</v>
      </c>
      <c r="S2" s="36">
        <f>'Quectel Bands'!T1</f>
        <v>0</v>
      </c>
    </row>
    <row r="3" spans="1:19" x14ac:dyDescent="0.25">
      <c r="A3" s="37" t="s">
        <v>66</v>
      </c>
      <c r="B3" s="14"/>
      <c r="C3" s="11" t="str">
        <f>Data!H3</f>
        <v/>
      </c>
      <c r="D3" s="3" t="str">
        <f>IF(B3&gt;0,VLOOKUP(B3,Carriers!A$2:$I80,3,TRUE),"")</f>
        <v/>
      </c>
      <c r="E3" s="3" t="str">
        <f>IF(B3&gt;0,VLOOKUP($B3,Carriers!A$2:$I80,5,TRUE),"")</f>
        <v/>
      </c>
      <c r="F3" s="3" t="str">
        <f>IF(B3&gt;0,VLOOKUP($B3,Carriers!A$2:$I80,7,TRUE),"")</f>
        <v/>
      </c>
      <c r="G3" s="3" t="str">
        <f>IF(B3&gt;0,VLOOKUP($B3,Carriers!A$2:$I81,9,TRUE),"")</f>
        <v/>
      </c>
      <c r="H3" s="3"/>
      <c r="I3" s="4"/>
      <c r="J3" s="3" t="str">
        <f>IF(B3&gt;0,VLOOKUP(B3,'Quectel Bands'!$A$2:$O$80,3,TRUE),"")</f>
        <v/>
      </c>
      <c r="K3" s="3" t="str">
        <f>IF(B3&gt;0,VLOOKUP($B3,'Quectel Bands'!$A$2:$O$80,5,TRUE),"")</f>
        <v/>
      </c>
      <c r="L3" s="3" t="str">
        <f>IF(B3&gt;0,VLOOKUP($B3,'Quectel Bands'!$A$2:$O$80,7,TRUE),"")</f>
        <v/>
      </c>
      <c r="M3" s="3" t="str">
        <f>IF(B3&gt;0,VLOOKUP($B3,'Quectel Bands'!$A$2:$O$80,9,TRUE),"")</f>
        <v/>
      </c>
      <c r="N3" s="3" t="str">
        <f>IF($B3&gt;0,VLOOKUP($B3,'Quectel Bands'!$A$2:$O$80,11,TRUE),"")</f>
        <v/>
      </c>
      <c r="O3" s="3" t="str">
        <f>IF($B3&gt;0,VLOOKUP($B3,'Quectel Bands'!$A$2:$O$80,13,TRUE),"")</f>
        <v/>
      </c>
      <c r="P3" s="3" t="str">
        <f>IF($B3&gt;0,VLOOKUP($B3,'Quectel Bands'!$A$2:$O$80,15,TRUE),"")</f>
        <v/>
      </c>
      <c r="Q3" s="3" t="str">
        <f>IF($B3&gt;0,VLOOKUP($B3,'Quectel Bands'!$A$2:$U$80,17,TRUE),"")</f>
        <v/>
      </c>
      <c r="R3" s="3" t="str">
        <f>IF($B3&gt;0,VLOOKUP($B3,'Quectel Bands'!$A$2:$U$80,19,TRUE),"")</f>
        <v/>
      </c>
      <c r="S3" s="3" t="str">
        <f>IF($B3&gt;0,VLOOKUP($B3,'Quectel Bands'!$A$2:$U$80,21,TRUE),"")</f>
        <v/>
      </c>
    </row>
    <row r="4" spans="1:19" x14ac:dyDescent="0.25">
      <c r="A4" s="37" t="s">
        <v>67</v>
      </c>
      <c r="B4" s="15"/>
      <c r="C4" s="11" t="str">
        <f>Data!H4</f>
        <v/>
      </c>
      <c r="D4" s="3" t="str">
        <f>IF(B4&gt;0,VLOOKUP(B4,Carriers!A$2:$I81,3,TRUE),"")</f>
        <v/>
      </c>
      <c r="E4" s="3" t="str">
        <f>IF(B4&gt;0,VLOOKUP($B4,Carriers!A$2:$I81,5,TRUE),"")</f>
        <v/>
      </c>
      <c r="F4" s="3" t="str">
        <f>IF(B4&gt;0,VLOOKUP($B4,Carriers!A$2:$I81,7,TRUE),"")</f>
        <v/>
      </c>
      <c r="G4" s="3" t="str">
        <f>IF(B4&gt;0,VLOOKUP($B4,Carriers!A$2:$I82,9,TRUE),"")</f>
        <v/>
      </c>
      <c r="H4" s="3"/>
      <c r="I4" s="4"/>
      <c r="J4" s="3" t="str">
        <f>IF(B4&gt;0,VLOOKUP(B4,'Quectel Bands'!$A$2:$O$80,3,TRUE),"")</f>
        <v/>
      </c>
      <c r="K4" s="3" t="str">
        <f>IF(B4&gt;0,VLOOKUP($B4,'Quectel Bands'!$A$2:$O$80,5,TRUE),"")</f>
        <v/>
      </c>
      <c r="L4" s="3" t="str">
        <f>IF(B4&gt;0,VLOOKUP($B4,'Quectel Bands'!$A$2:$O$80,7,TRUE),"")</f>
        <v/>
      </c>
      <c r="M4" s="3" t="str">
        <f>IF(B4&gt;0,VLOOKUP($B4,'Quectel Bands'!$A$2:$O$80,9,TRUE),"")</f>
        <v/>
      </c>
      <c r="N4" s="3" t="str">
        <f>IF($B4&gt;0,VLOOKUP($B4,'Quectel Bands'!$A$2:$O$80,11,TRUE),"")</f>
        <v/>
      </c>
      <c r="O4" s="3" t="str">
        <f>IF($B4&gt;0,VLOOKUP($B4,'Quectel Bands'!$A$2:$O$80,13,TRUE),"")</f>
        <v/>
      </c>
      <c r="P4" s="3" t="str">
        <f>IF($B4&gt;0,VLOOKUP($B4,'Quectel Bands'!$A$2:$O$80,15,TRUE),"")</f>
        <v/>
      </c>
      <c r="Q4" s="3" t="str">
        <f>IF($B4&gt;0,VLOOKUP($B4,'Quectel Bands'!$A$2:$U$80,17,TRUE),"")</f>
        <v/>
      </c>
      <c r="R4" s="3" t="str">
        <f>IF($B4&gt;0,VLOOKUP($B4,'Quectel Bands'!$A$2:$U$80,19,TRUE),"")</f>
        <v/>
      </c>
      <c r="S4" s="3" t="str">
        <f>IF($B4&gt;0,VLOOKUP($B4,'Quectel Bands'!$A$2:$U$80,21,TRUE),"")</f>
        <v/>
      </c>
    </row>
    <row r="5" spans="1:19" x14ac:dyDescent="0.25">
      <c r="A5" s="37" t="s">
        <v>67</v>
      </c>
      <c r="B5" s="15"/>
      <c r="C5" s="11" t="str">
        <f>Data!H5</f>
        <v/>
      </c>
      <c r="D5" s="3" t="str">
        <f>IF(B5&gt;0,VLOOKUP(B5,Carriers!A$2:$I82,3,TRUE),"")</f>
        <v/>
      </c>
      <c r="E5" s="3" t="str">
        <f>IF(B5&gt;0,VLOOKUP($B5,Carriers!A$2:$I82,5,TRUE),"")</f>
        <v/>
      </c>
      <c r="F5" s="3" t="str">
        <f>IF(B5&gt;0,VLOOKUP($B5,Carriers!A$2:$I82,7,TRUE),"")</f>
        <v/>
      </c>
      <c r="G5" s="3" t="str">
        <f>IF(B5&gt;0,VLOOKUP($B5,Carriers!A$2:$I83,9,TRUE),"")</f>
        <v/>
      </c>
      <c r="H5" s="3"/>
      <c r="I5" s="4"/>
      <c r="J5" s="3" t="str">
        <f>IF(B5&gt;0,VLOOKUP(B5,'Quectel Bands'!$A$2:$O$80,3,TRUE),"")</f>
        <v/>
      </c>
      <c r="K5" s="3" t="str">
        <f>IF(B5&gt;0,VLOOKUP($B5,'Quectel Bands'!$A$2:$O$80,5,TRUE),"")</f>
        <v/>
      </c>
      <c r="L5" s="3" t="str">
        <f>IF(B5&gt;0,VLOOKUP($B5,'Quectel Bands'!$A$2:$O$80,7,TRUE),"")</f>
        <v/>
      </c>
      <c r="M5" s="3" t="str">
        <f>IF(B5&gt;0,VLOOKUP($B5,'Quectel Bands'!$A$2:$O$80,9,TRUE),"")</f>
        <v/>
      </c>
      <c r="N5" s="3" t="str">
        <f>IF($B5&gt;0,VLOOKUP($B5,'Quectel Bands'!$A$2:$O$80,11,TRUE),"")</f>
        <v/>
      </c>
      <c r="O5" s="3" t="str">
        <f>IF($B5&gt;0,VLOOKUP($B5,'Quectel Bands'!$A$2:$O$80,13,TRUE),"")</f>
        <v/>
      </c>
      <c r="P5" s="3" t="str">
        <f>IF($B5&gt;0,VLOOKUP($B5,'Quectel Bands'!$A$2:$O$80,15,TRUE),"")</f>
        <v/>
      </c>
      <c r="Q5" s="3" t="str">
        <f>IF($B5&gt;0,VLOOKUP($B5,'Quectel Bands'!$A$2:$U$80,17,TRUE),"")</f>
        <v/>
      </c>
      <c r="R5" s="3" t="str">
        <f>IF($B5&gt;0,VLOOKUP($B5,'Quectel Bands'!$A$2:$U$80,19,TRUE),"")</f>
        <v/>
      </c>
      <c r="S5" s="3" t="str">
        <f>IF($B5&gt;0,VLOOKUP($B5,'Quectel Bands'!$A$2:$U$80,21,TRUE),"")</f>
        <v/>
      </c>
    </row>
    <row r="6" spans="1:19" x14ac:dyDescent="0.25">
      <c r="A6" s="37" t="s">
        <v>67</v>
      </c>
      <c r="B6" s="15"/>
      <c r="C6" s="11" t="str">
        <f>Data!H6</f>
        <v/>
      </c>
      <c r="D6" s="3" t="str">
        <f>IF(B6&gt;0,VLOOKUP(B6,Carriers!A$2:$I83,3,TRUE),"")</f>
        <v/>
      </c>
      <c r="E6" s="3" t="str">
        <f>IF(B6&gt;0,VLOOKUP($B6,Carriers!A$2:$I83,5,TRUE),"")</f>
        <v/>
      </c>
      <c r="F6" s="3" t="str">
        <f>IF(B6&gt;0,VLOOKUP($B6,Carriers!A$2:$I83,7,TRUE),"")</f>
        <v/>
      </c>
      <c r="G6" s="3" t="str">
        <f>IF(B6&gt;0,VLOOKUP($B6,Carriers!A$2:$I84,9,TRUE),"")</f>
        <v/>
      </c>
      <c r="H6" s="3"/>
      <c r="I6" s="4"/>
      <c r="J6" s="3" t="str">
        <f>IF(B6&gt;0,VLOOKUP(B6,'Quectel Bands'!$A$2:$O$80,3,TRUE),"")</f>
        <v/>
      </c>
      <c r="K6" s="3" t="str">
        <f>IF(B6&gt;0,VLOOKUP($B6,'Quectel Bands'!$A$2:$O$80,5,TRUE),"")</f>
        <v/>
      </c>
      <c r="L6" s="3" t="str">
        <f>IF(B6&gt;0,VLOOKUP($B6,'Quectel Bands'!$A$2:$O$80,7,TRUE),"")</f>
        <v/>
      </c>
      <c r="M6" s="3" t="str">
        <f>IF(B6&gt;0,VLOOKUP($B6,'Quectel Bands'!$A$2:$O$80,9,TRUE),"")</f>
        <v/>
      </c>
      <c r="N6" s="3" t="str">
        <f>IF($B6&gt;0,VLOOKUP($B6,'Quectel Bands'!$A$2:$O$80,11,TRUE),"")</f>
        <v/>
      </c>
      <c r="O6" s="3" t="str">
        <f>IF($B6&gt;0,VLOOKUP($B6,'Quectel Bands'!$A$2:$O$80,13,TRUE),"")</f>
        <v/>
      </c>
      <c r="P6" s="3" t="str">
        <f>IF($B6&gt;0,VLOOKUP($B6,'Quectel Bands'!$A$2:$O$80,15,TRUE),"")</f>
        <v/>
      </c>
      <c r="Q6" s="3" t="str">
        <f>IF($B6&gt;0,VLOOKUP($B6,'Quectel Bands'!$A$2:$U$80,17,TRUE),"")</f>
        <v/>
      </c>
      <c r="R6" s="3" t="str">
        <f>IF($B6&gt;0,VLOOKUP($B6,'Quectel Bands'!$A$2:$U$80,19,TRUE),"")</f>
        <v/>
      </c>
      <c r="S6" s="3" t="str">
        <f>IF($B6&gt;0,VLOOKUP($B6,'Quectel Bands'!$A$2:$U$80,21,TRUE),"")</f>
        <v/>
      </c>
    </row>
    <row r="7" spans="1:19" x14ac:dyDescent="0.25">
      <c r="A7" s="37" t="s">
        <v>67</v>
      </c>
      <c r="B7" s="15"/>
      <c r="C7" s="11" t="str">
        <f>Data!H7</f>
        <v/>
      </c>
      <c r="D7" s="3" t="str">
        <f>IF(B7&gt;0,VLOOKUP(B7,Carriers!A$2:$I84,3,TRUE),"")</f>
        <v/>
      </c>
      <c r="E7" s="3" t="str">
        <f>IF(B7&gt;0,VLOOKUP($B7,Carriers!A$2:$I84,5,TRUE),"")</f>
        <v/>
      </c>
      <c r="F7" s="3" t="str">
        <f>IF(B7&gt;0,VLOOKUP($B7,Carriers!A$2:$I84,7,TRUE),"")</f>
        <v/>
      </c>
      <c r="G7" s="3" t="str">
        <f>IF(B7&gt;0,VLOOKUP($B7,Carriers!A$2:$I85,9,TRUE),"")</f>
        <v/>
      </c>
      <c r="H7" s="3"/>
      <c r="I7" s="4"/>
      <c r="J7" s="3" t="str">
        <f>IF(B7&gt;0,VLOOKUP(B7,'Quectel Bands'!$A$2:$O$80,3,TRUE),"")</f>
        <v/>
      </c>
      <c r="K7" s="3" t="str">
        <f>IF(B7&gt;0,VLOOKUP($B7,'Quectel Bands'!$A$2:$O$80,5,TRUE),"")</f>
        <v/>
      </c>
      <c r="L7" s="3" t="str">
        <f>IF(B7&gt;0,VLOOKUP($B7,'Quectel Bands'!$A$2:$O$80,7,TRUE),"")</f>
        <v/>
      </c>
      <c r="M7" s="3" t="str">
        <f>IF(B7&gt;0,VLOOKUP($B7,'Quectel Bands'!$A$2:$O$80,9,TRUE),"")</f>
        <v/>
      </c>
      <c r="N7" s="3" t="str">
        <f>IF($B7&gt;0,VLOOKUP($B7,'Quectel Bands'!$A$2:$O$80,11,TRUE),"")</f>
        <v/>
      </c>
      <c r="O7" s="3" t="str">
        <f>IF($B7&gt;0,VLOOKUP($B7,'Quectel Bands'!$A$2:$O$80,13,TRUE),"")</f>
        <v/>
      </c>
      <c r="P7" s="3" t="str">
        <f>IF($B7&gt;0,VLOOKUP($B7,'Quectel Bands'!$A$2:$O$80,15,TRUE),"")</f>
        <v/>
      </c>
      <c r="Q7" s="3" t="str">
        <f>IF($B7&gt;0,VLOOKUP($B7,'Quectel Bands'!$A$2:$U$80,17,TRUE),"")</f>
        <v/>
      </c>
      <c r="R7" s="3" t="str">
        <f>IF($B7&gt;0,VLOOKUP($B7,'Quectel Bands'!$A$2:$U$80,19,TRUE),"")</f>
        <v/>
      </c>
      <c r="S7" s="3" t="str">
        <f>IF($B7&gt;0,VLOOKUP($B7,'Quectel Bands'!$A$2:$U$80,21,TRUE),"")</f>
        <v/>
      </c>
    </row>
    <row r="8" spans="1:19" x14ac:dyDescent="0.25">
      <c r="A8" s="37" t="s">
        <v>67</v>
      </c>
      <c r="B8" s="15"/>
      <c r="C8" s="11" t="str">
        <f>Data!H8</f>
        <v/>
      </c>
      <c r="D8" s="3" t="str">
        <f>IF(B8&gt;0,VLOOKUP(B8,Carriers!A$2:$I85,3,TRUE),"")</f>
        <v/>
      </c>
      <c r="E8" s="3" t="str">
        <f>IF(B8&gt;0,VLOOKUP($B8,Carriers!A$2:$I85,5,TRUE),"")</f>
        <v/>
      </c>
      <c r="F8" s="3" t="str">
        <f>IF(B8&gt;0,VLOOKUP($B8,Carriers!A$2:$I85,7,TRUE),"")</f>
        <v/>
      </c>
      <c r="G8" s="3" t="str">
        <f>IF(B8&gt;0,VLOOKUP($B8,Carriers!A$2:$I86,9,TRUE),"")</f>
        <v/>
      </c>
      <c r="H8" s="3"/>
      <c r="I8" s="4"/>
      <c r="J8" s="3" t="str">
        <f>IF(B8&gt;0,VLOOKUP(B8,'Quectel Bands'!$A$2:$O$80,3,TRUE),"")</f>
        <v/>
      </c>
      <c r="K8" s="3" t="str">
        <f>IF(B8&gt;0,VLOOKUP($B8,'Quectel Bands'!$A$2:$O$80,5,TRUE),"")</f>
        <v/>
      </c>
      <c r="L8" s="3" t="str">
        <f>IF(B8&gt;0,VLOOKUP($B8,'Quectel Bands'!$A$2:$O$80,7,TRUE),"")</f>
        <v/>
      </c>
      <c r="M8" s="3" t="str">
        <f>IF(B8&gt;0,VLOOKUP($B8,'Quectel Bands'!$A$2:$O$80,9,TRUE),"")</f>
        <v/>
      </c>
      <c r="N8" s="3" t="str">
        <f>IF($B8&gt;0,VLOOKUP($B8,'Quectel Bands'!$A$2:$O$80,11,TRUE),"")</f>
        <v/>
      </c>
      <c r="O8" s="3" t="str">
        <f>IF($B8&gt;0,VLOOKUP($B8,'Quectel Bands'!$A$2:$O$80,13,TRUE),"")</f>
        <v/>
      </c>
      <c r="P8" s="3" t="str">
        <f>IF($B8&gt;0,VLOOKUP($B8,'Quectel Bands'!$A$2:$O$80,15,TRUE),"")</f>
        <v/>
      </c>
      <c r="Q8" s="3" t="str">
        <f>IF($B8&gt;0,VLOOKUP($B8,'Quectel Bands'!$A$2:$U$80,17,TRUE),"")</f>
        <v/>
      </c>
      <c r="R8" s="3" t="str">
        <f>IF($B8&gt;0,VLOOKUP($B8,'Quectel Bands'!$A$2:$U$80,19,TRUE),"")</f>
        <v/>
      </c>
      <c r="S8" s="3" t="str">
        <f>IF($B8&gt;0,VLOOKUP($B8,'Quectel Bands'!$A$2:$U$80,21,TRUE),"")</f>
        <v/>
      </c>
    </row>
    <row r="9" spans="1:19" x14ac:dyDescent="0.25">
      <c r="A9" s="37" t="s">
        <v>67</v>
      </c>
      <c r="B9" s="15"/>
      <c r="C9" s="11" t="str">
        <f>Data!H9</f>
        <v/>
      </c>
      <c r="D9" s="3" t="str">
        <f>IF(B9&gt;0,VLOOKUP(B9,Carriers!A$2:$I86,3,TRUE),"")</f>
        <v/>
      </c>
      <c r="E9" s="3" t="str">
        <f>IF(B9&gt;0,VLOOKUP($B9,Carriers!A$2:$I86,5,TRUE),"")</f>
        <v/>
      </c>
      <c r="F9" s="3" t="str">
        <f>IF(B9&gt;0,VLOOKUP($B9,Carriers!A$2:$I86,7,TRUE),"")</f>
        <v/>
      </c>
      <c r="G9" s="3" t="str">
        <f>IF(B9&gt;0,VLOOKUP($B9,Carriers!A$2:$I87,9,TRUE),"")</f>
        <v/>
      </c>
      <c r="H9" s="3"/>
      <c r="I9" s="4"/>
      <c r="J9" s="3" t="str">
        <f>IF(B9&gt;0,VLOOKUP(B9,'Quectel Bands'!$A$2:$O$80,3,TRUE),"")</f>
        <v/>
      </c>
      <c r="K9" s="3" t="str">
        <f>IF(B9&gt;0,VLOOKUP($B9,'Quectel Bands'!$A$2:$O$80,5,TRUE),"")</f>
        <v/>
      </c>
      <c r="L9" s="3" t="str">
        <f>IF(B9&gt;0,VLOOKUP($B9,'Quectel Bands'!$A$2:$O$80,7,TRUE),"")</f>
        <v/>
      </c>
      <c r="M9" s="3" t="str">
        <f>IF(B9&gt;0,VLOOKUP($B9,'Quectel Bands'!$A$2:$O$80,9,TRUE),"")</f>
        <v/>
      </c>
      <c r="N9" s="3" t="str">
        <f>IF($B9&gt;0,VLOOKUP($B9,'Quectel Bands'!$A$2:$O$80,11,TRUE),"")</f>
        <v/>
      </c>
      <c r="O9" s="3" t="str">
        <f>IF($B9&gt;0,VLOOKUP($B9,'Quectel Bands'!$A$2:$O$80,13,TRUE),"")</f>
        <v/>
      </c>
      <c r="P9" s="3" t="str">
        <f>IF($B9&gt;0,VLOOKUP($B9,'Quectel Bands'!$A$2:$O$80,15,TRUE),"")</f>
        <v/>
      </c>
      <c r="Q9" s="3" t="str">
        <f>IF($B9&gt;0,VLOOKUP($B9,'Quectel Bands'!$A$2:$U$80,17,TRUE),"")</f>
        <v/>
      </c>
      <c r="R9" s="3" t="str">
        <f>IF($B9&gt;0,VLOOKUP($B9,'Quectel Bands'!$A$2:$U$80,19,TRUE),"")</f>
        <v/>
      </c>
      <c r="S9" s="3" t="str">
        <f>IF($B9&gt;0,VLOOKUP($B9,'Quectel Bands'!$A$2:$U$80,21,TRUE),"")</f>
        <v/>
      </c>
    </row>
    <row r="10" spans="1:19" x14ac:dyDescent="0.25">
      <c r="A10" s="37" t="s">
        <v>67</v>
      </c>
      <c r="B10" s="15"/>
      <c r="C10" s="11" t="str">
        <f>Data!H10</f>
        <v/>
      </c>
      <c r="D10" s="3" t="str">
        <f>IF(B10&gt;0,VLOOKUP(B10,Carriers!A$2:$I87,3,TRUE),"")</f>
        <v/>
      </c>
      <c r="E10" s="3" t="str">
        <f>IF(B10&gt;0,VLOOKUP($B10,Carriers!A$2:$I87,5,TRUE),"")</f>
        <v/>
      </c>
      <c r="F10" s="3" t="str">
        <f>IF(B10&gt;0,VLOOKUP($B10,Carriers!A$2:$I87,7,TRUE),"")</f>
        <v/>
      </c>
      <c r="G10" s="3" t="str">
        <f>IF(B10&gt;0,VLOOKUP($B10,Carriers!A$2:$I88,9,TRUE),"")</f>
        <v/>
      </c>
      <c r="H10" s="3" t="str">
        <f>IF(B10&gt;0,VLOOKUP($B10,Carriers!A$2:$I88,9,TRUE),"")</f>
        <v/>
      </c>
      <c r="I10" s="4"/>
      <c r="J10" s="3" t="str">
        <f>IF(B10&gt;0,VLOOKUP(B10,'Quectel Bands'!$A$2:$O$80,3,TRUE),"")</f>
        <v/>
      </c>
      <c r="K10" s="3" t="str">
        <f>IF(B10&gt;0,VLOOKUP($B10,'Quectel Bands'!$A$2:$O$80,5,TRUE),"")</f>
        <v/>
      </c>
      <c r="L10" s="3" t="str">
        <f>IF(B10&gt;0,VLOOKUP($B10,'Quectel Bands'!$A$2:$O$80,7,TRUE),"")</f>
        <v/>
      </c>
      <c r="M10" s="3" t="str">
        <f>IF(B10&gt;0,VLOOKUP($B10,'Quectel Bands'!$A$2:$O$80,9,TRUE),"")</f>
        <v/>
      </c>
      <c r="N10" s="3" t="str">
        <f>IF($B10&gt;0,VLOOKUP($B10,'Quectel Bands'!$A$2:$O$80,11,TRUE),"")</f>
        <v/>
      </c>
      <c r="O10" s="3" t="str">
        <f>IF($B10&gt;0,VLOOKUP($B10,'Quectel Bands'!$A$2:$O$80,13,TRUE),"")</f>
        <v/>
      </c>
      <c r="P10" s="3" t="str">
        <f>IF($B10&gt;0,VLOOKUP($B10,'Quectel Bands'!$A$2:$O$80,15,TRUE),"")</f>
        <v/>
      </c>
      <c r="Q10" s="3" t="str">
        <f>IF($B10&gt;0,VLOOKUP($B10,'Quectel Bands'!$A$2:$U$80,17,TRUE),"")</f>
        <v/>
      </c>
      <c r="R10" s="3" t="str">
        <f>IF($B10&gt;0,VLOOKUP($B10,'Quectel Bands'!$A$2:$U$80,19,TRUE),"")</f>
        <v/>
      </c>
      <c r="S10" s="3" t="str">
        <f>IF($B10&gt;0,VLOOKUP($B10,'Quectel Bands'!$A$2:$U$80,21,TRUE),"")</f>
        <v/>
      </c>
    </row>
    <row r="11" spans="1:19" x14ac:dyDescent="0.25">
      <c r="A11" s="37" t="s">
        <v>67</v>
      </c>
      <c r="B11" s="15"/>
      <c r="C11" s="11" t="str">
        <f>Data!H11</f>
        <v/>
      </c>
      <c r="D11" s="3" t="str">
        <f>IF(B11&gt;0,VLOOKUP(B11,Carriers!A$2:$I88,3,TRUE),"")</f>
        <v/>
      </c>
      <c r="E11" s="3" t="str">
        <f>IF(B11&gt;0,VLOOKUP($B11,Carriers!A$2:$I88,5,TRUE),"")</f>
        <v/>
      </c>
      <c r="F11" s="3" t="str">
        <f>IF(B11&gt;0,VLOOKUP($B11,Carriers!A$2:$I88,7,TRUE),"")</f>
        <v/>
      </c>
      <c r="G11" s="3" t="str">
        <f>IF(B11&gt;0,VLOOKUP($B11,Carriers!A$2:$I89,9,TRUE),"")</f>
        <v/>
      </c>
      <c r="H11" s="3" t="str">
        <f>IF(B11&gt;0,VLOOKUP($B11,Carriers!A$2:$I89,9,TRUE),"")</f>
        <v/>
      </c>
      <c r="I11" s="4"/>
      <c r="J11" s="3" t="str">
        <f>IF(B11&gt;0,VLOOKUP(B11,'Quectel Bands'!$A$2:$O$80,3,TRUE),"")</f>
        <v/>
      </c>
      <c r="K11" s="3" t="str">
        <f>IF(B11&gt;0,VLOOKUP($B11,'Quectel Bands'!$A$2:$O$80,5,TRUE),"")</f>
        <v/>
      </c>
      <c r="L11" s="3" t="str">
        <f>IF(B11&gt;0,VLOOKUP($B11,'Quectel Bands'!$A$2:$O$80,7,TRUE),"")</f>
        <v/>
      </c>
      <c r="M11" s="3" t="str">
        <f>IF(B11&gt;0,VLOOKUP($B11,'Quectel Bands'!$A$2:$O$80,9,TRUE),"")</f>
        <v/>
      </c>
      <c r="N11" s="3" t="str">
        <f>IF(B11&gt;0,VLOOKUP($B11,'Quectel Bands'!$A$2:$O$80,9,TRUE),"")</f>
        <v/>
      </c>
      <c r="O11" s="3" t="str">
        <f>IF($B11&gt;0,VLOOKUP($B11,'Quectel Bands'!$A$2:$O$80,13,TRUE),"")</f>
        <v/>
      </c>
      <c r="P11" s="3" t="str">
        <f>IF($B11&gt;0,VLOOKUP($B11,'Quectel Bands'!$A$2:$O$80,15,TRUE),"")</f>
        <v/>
      </c>
      <c r="Q11" s="3" t="str">
        <f>IF($B11&gt;0,VLOOKUP($B11,'Quectel Bands'!$A$2:$U$80,17,TRUE),"")</f>
        <v/>
      </c>
      <c r="R11" s="3" t="str">
        <f>IF($B11&gt;0,VLOOKUP($B11,'Quectel Bands'!$A$2:$U$80,19,TRUE),"")</f>
        <v/>
      </c>
      <c r="S11" s="3" t="str">
        <f>IF($B11&gt;0,VLOOKUP($B11,'Quectel Bands'!$A$2:$U$80,21,TRUE),"")</f>
        <v/>
      </c>
    </row>
    <row r="12" spans="1:19" x14ac:dyDescent="0.25">
      <c r="A12" s="37" t="s">
        <v>67</v>
      </c>
      <c r="B12" s="15"/>
      <c r="C12" s="11" t="str">
        <f>Data!H12</f>
        <v/>
      </c>
      <c r="D12" s="3" t="str">
        <f>IF(B12&gt;0,VLOOKUP(B12,Carriers!A$2:$I89,3,TRUE),"")</f>
        <v/>
      </c>
      <c r="E12" s="3" t="str">
        <f>IF(B12&gt;0,VLOOKUP($B12,Carriers!A$2:$I89,5,TRUE),"")</f>
        <v/>
      </c>
      <c r="F12" s="3" t="str">
        <f>IF(B12&gt;0,VLOOKUP($B12,Carriers!A$2:$I89,7,TRUE),"")</f>
        <v/>
      </c>
      <c r="G12" s="3" t="str">
        <f>IF(B12&gt;0,VLOOKUP($B12,Carriers!A$2:$I90,9,TRUE),"")</f>
        <v/>
      </c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7" t="s">
        <v>67</v>
      </c>
      <c r="B13" s="15"/>
      <c r="C13" s="11" t="str">
        <f>Data!H13</f>
        <v/>
      </c>
      <c r="D13" s="3" t="str">
        <f>IF(B13&gt;0,VLOOKUP(B13,Carriers!A$2:$I90,3,TRUE),"")</f>
        <v/>
      </c>
      <c r="E13" s="3" t="str">
        <f>IF(B13&gt;0,VLOOKUP($B13,Carriers!A$2:$I90,5,TRUE),"")</f>
        <v/>
      </c>
      <c r="F13" s="3" t="str">
        <f>IF(B13&gt;0,VLOOKUP($B13,Carriers!A$2:$I90,7,TRUE),"")</f>
        <v/>
      </c>
      <c r="G13" s="3" t="str">
        <f>IF(B13&gt;0,VLOOKUP($B13,Carriers!A$2:$I91,9,TRUE),"")</f>
        <v/>
      </c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7" t="s">
        <v>67</v>
      </c>
      <c r="B14" s="15"/>
      <c r="C14" s="11" t="str">
        <f>Data!H14</f>
        <v/>
      </c>
      <c r="D14" s="3" t="str">
        <f>IF(B14&gt;0,VLOOKUP(B14,Carriers!A$2:$I91,3,TRUE),"")</f>
        <v/>
      </c>
      <c r="E14" s="3" t="str">
        <f>IF(B14&gt;0,VLOOKUP($B14,Carriers!A$2:$I91,5,TRUE),"")</f>
        <v/>
      </c>
      <c r="F14" s="3" t="str">
        <f>IF(B14&gt;0,VLOOKUP($B14,Carriers!A$2:$I91,7,TRUE),"")</f>
        <v/>
      </c>
      <c r="G14" s="3" t="str">
        <f>IF(B14&gt;0,VLOOKUP($B14,Carriers!A$2:$I92,9,TRUE),"")</f>
        <v/>
      </c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4"/>
      <c r="B15" s="3"/>
      <c r="C15" s="11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 x14ac:dyDescent="0.25">
      <c r="A16" s="38" t="s">
        <v>97</v>
      </c>
      <c r="B16" s="9"/>
      <c r="C16" s="9" t="s">
        <v>228</v>
      </c>
      <c r="D16" s="6"/>
      <c r="E16" s="6"/>
      <c r="F16" s="6"/>
      <c r="G16" s="6"/>
      <c r="H16" s="6"/>
      <c r="I16" s="39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24" t="s">
        <v>232</v>
      </c>
      <c r="B17" s="22">
        <f>Data!D24</f>
        <v>0</v>
      </c>
      <c r="C17" s="11">
        <f>Data!BP23</f>
        <v>0</v>
      </c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23.25" customHeight="1" x14ac:dyDescent="0.25">
      <c r="A18" s="24"/>
      <c r="B18" s="6"/>
      <c r="C18" s="11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7.5" customHeight="1" x14ac:dyDescent="0.25">
      <c r="A19" s="47" t="s">
        <v>235</v>
      </c>
      <c r="B19" s="48"/>
      <c r="C19" s="49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8.25" customHeight="1" x14ac:dyDescent="0.25">
      <c r="A20" s="23"/>
      <c r="B20" s="6"/>
      <c r="C20" s="6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.75" customHeight="1" x14ac:dyDescent="0.25">
      <c r="A21" s="4"/>
      <c r="B21" s="3"/>
      <c r="C21" s="11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6" t="s">
        <v>225</v>
      </c>
      <c r="B22" s="16" t="s">
        <v>68</v>
      </c>
      <c r="C22" s="50" t="s">
        <v>224</v>
      </c>
      <c r="D22" s="50"/>
      <c r="E22" s="50"/>
      <c r="F22" s="50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7"/>
      <c r="B23" s="18" t="str">
        <f>IF(B3&gt;0,B3,"")</f>
        <v/>
      </c>
      <c r="C23" s="40" t="str">
        <f>IF(B3&gt;0,VLOOKUP($B3,Carriers!A$2:$J81,10,TRUE),"")</f>
        <v/>
      </c>
      <c r="D23" s="41"/>
      <c r="E23" s="41"/>
      <c r="F23" s="41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7"/>
      <c r="B24" s="18" t="str">
        <f t="shared" ref="B24:B34" si="0">IF(B4&gt;0,B4,"")</f>
        <v/>
      </c>
      <c r="C24" s="40" t="str">
        <f>IF(B4&gt;0,VLOOKUP($B4,Carriers!A$2:$J82,10,TRUE),"")</f>
        <v/>
      </c>
      <c r="D24" s="41"/>
      <c r="E24" s="41"/>
      <c r="F24" s="41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7"/>
      <c r="B25" s="18" t="str">
        <f t="shared" si="0"/>
        <v/>
      </c>
      <c r="C25" s="40" t="str">
        <f>IF(B5&gt;0,VLOOKUP($B5,Carriers!A$2:$J83,10,TRUE),"")</f>
        <v/>
      </c>
      <c r="D25" s="41"/>
      <c r="E25" s="41"/>
      <c r="F25" s="41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7"/>
      <c r="B26" s="18" t="str">
        <f t="shared" si="0"/>
        <v/>
      </c>
      <c r="C26" s="40" t="str">
        <f>IF(B6&gt;0,VLOOKUP($B6,Carriers!A$2:$J84,10,TRUE),"")</f>
        <v/>
      </c>
      <c r="D26" s="41"/>
      <c r="E26" s="41"/>
      <c r="F26" s="41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7"/>
      <c r="B27" s="18" t="str">
        <f t="shared" si="0"/>
        <v/>
      </c>
      <c r="C27" s="40" t="str">
        <f>IF(B7&gt;0,VLOOKUP($B7,Carriers!A$2:$J85,10,TRUE),"")</f>
        <v/>
      </c>
      <c r="D27" s="41"/>
      <c r="E27" s="41"/>
      <c r="F27" s="41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7"/>
      <c r="B28" s="18" t="str">
        <f t="shared" si="0"/>
        <v/>
      </c>
      <c r="C28" s="40" t="str">
        <f>IF(B8&gt;0,VLOOKUP($B8,Carriers!A$2:$J86,10,TRUE),"")</f>
        <v/>
      </c>
      <c r="D28" s="41"/>
      <c r="E28" s="41"/>
      <c r="F28" s="41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/>
      <c r="B29" s="18" t="str">
        <f t="shared" si="0"/>
        <v/>
      </c>
      <c r="C29" s="40" t="str">
        <f>IF(B9&gt;0,VLOOKUP($B9,Carriers!A$2:$J87,10,TRUE),"")</f>
        <v/>
      </c>
      <c r="D29" s="41"/>
      <c r="E29" s="41"/>
      <c r="F29" s="41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18" t="str">
        <f t="shared" si="0"/>
        <v/>
      </c>
      <c r="C30" s="40" t="str">
        <f>IF(B10&gt;0,VLOOKUP($B10,Carriers!A$2:$J88,10,TRUE),"")</f>
        <v/>
      </c>
      <c r="D30" s="41"/>
      <c r="E30" s="41"/>
      <c r="F30" s="41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18" t="str">
        <f t="shared" si="0"/>
        <v/>
      </c>
      <c r="C31" s="40" t="str">
        <f>IF(B11&gt;0,VLOOKUP($B11,Carriers!A$2:$J89,10,TRUE),"")</f>
        <v/>
      </c>
      <c r="D31" s="41"/>
      <c r="E31" s="41"/>
      <c r="F31" s="41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18" t="str">
        <f t="shared" si="0"/>
        <v/>
      </c>
      <c r="C32" s="40" t="str">
        <f>IF(B12&gt;0,VLOOKUP($B12,Carriers!A$2:$J90,10,TRUE),"")</f>
        <v/>
      </c>
      <c r="D32" s="41"/>
      <c r="E32" s="41"/>
      <c r="F32" s="41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18" t="str">
        <f t="shared" si="0"/>
        <v/>
      </c>
      <c r="C33" s="40" t="str">
        <f>IF(B13&gt;0,VLOOKUP($B13,Carriers!A$2:$J91,10,TRUE),"")</f>
        <v/>
      </c>
      <c r="D33" s="41"/>
      <c r="E33" s="41"/>
      <c r="F33" s="41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18" t="str">
        <f t="shared" si="0"/>
        <v/>
      </c>
      <c r="C34" s="40" t="str">
        <f>IF(B14&gt;0,VLOOKUP($B14,Carriers!A$2:$J92,10,TRUE),"")</f>
        <v/>
      </c>
      <c r="D34" s="41"/>
      <c r="E34" s="41"/>
      <c r="F34" s="41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25"/>
      <c r="C35" s="42"/>
      <c r="D35" s="43"/>
      <c r="E35" s="43"/>
      <c r="F35" s="4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3"/>
      <c r="C36" s="11"/>
      <c r="D36" s="3"/>
      <c r="E36" s="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</sheetData>
  <sheetProtection algorithmName="SHA-512" hashValue="V30bgLdQWXbXRj78IWUINH8ZjvqIyWDkvuJgE9pI7PAG0WT0f0Ovfozd+0VvJ8icOBqAHyRIbh+qnSJp/InXZQ==" saltValue="wsL9tp6Mn7/vWYoSA1ofnw==" spinCount="100000" sheet="1" objects="1" scenarios="1"/>
  <mergeCells count="17">
    <mergeCell ref="J1:S1"/>
    <mergeCell ref="C24:F24"/>
    <mergeCell ref="C29:F29"/>
    <mergeCell ref="D1:G1"/>
    <mergeCell ref="A19:C19"/>
    <mergeCell ref="C22:F22"/>
    <mergeCell ref="C25:F25"/>
    <mergeCell ref="C23:F23"/>
    <mergeCell ref="C26:F26"/>
    <mergeCell ref="C27:F27"/>
    <mergeCell ref="C28:F28"/>
    <mergeCell ref="C32:F32"/>
    <mergeCell ref="C33:F33"/>
    <mergeCell ref="C34:F34"/>
    <mergeCell ref="C35:F35"/>
    <mergeCell ref="C30:F30"/>
    <mergeCell ref="C31:F3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Data!$L$2:$L$66</xm:f>
          </x14:formula1>
          <xm:sqref>B3:B14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K66"/>
  <sheetViews>
    <sheetView topLeftCell="AU1" workbookViewId="0">
      <selection activeCell="BP25" sqref="BP25"/>
    </sheetView>
  </sheetViews>
  <sheetFormatPr defaultColWidth="5.28515625" defaultRowHeight="15" x14ac:dyDescent="0.25"/>
  <cols>
    <col min="1" max="2" width="5.28515625" style="3"/>
    <col min="3" max="4" width="6.42578125" style="3" customWidth="1"/>
    <col min="5" max="5" width="5.28515625" style="4"/>
    <col min="6" max="6" width="23.28515625" style="4" customWidth="1"/>
    <col min="7" max="7" width="31.28515625" style="4" customWidth="1"/>
    <col min="8" max="8" width="42.42578125" style="4" customWidth="1"/>
    <col min="9" max="9" width="33.28515625" style="4" customWidth="1"/>
    <col min="10" max="12" width="5.28515625" style="3"/>
    <col min="13" max="13" width="11.7109375" style="3" customWidth="1"/>
    <col min="14" max="14" width="19" style="3" customWidth="1"/>
    <col min="15" max="15" width="39.28515625" style="3" customWidth="1"/>
    <col min="16" max="16" width="9" style="3" customWidth="1"/>
    <col min="17" max="17" width="6.85546875" style="3" customWidth="1"/>
    <col min="18" max="18" width="8.28515625" style="3" customWidth="1"/>
    <col min="19" max="19" width="5.28515625" style="4"/>
    <col min="20" max="35" width="3.5703125" style="6" customWidth="1"/>
    <col min="36" max="36" width="5.28515625" style="6" customWidth="1"/>
    <col min="37" max="37" width="5.28515625" style="4"/>
    <col min="38" max="38" width="11.42578125" style="4" customWidth="1"/>
    <col min="39" max="41" width="5.28515625" style="4"/>
    <col min="42" max="42" width="19.5703125" style="4" customWidth="1"/>
    <col min="43" max="67" width="5.28515625" style="4"/>
    <col min="68" max="68" width="75" style="4" customWidth="1"/>
    <col min="69" max="69" width="23.42578125" style="4" customWidth="1"/>
    <col min="70" max="70" width="5.28515625" style="4"/>
    <col min="71" max="71" width="5.5703125" style="4" bestFit="1" customWidth="1"/>
    <col min="72" max="89" width="5.28515625" style="4"/>
    <col min="90" max="90" width="5.85546875" style="4" bestFit="1" customWidth="1"/>
    <col min="91" max="16384" width="5.28515625" style="4"/>
  </cols>
  <sheetData>
    <row r="1" spans="1:89" x14ac:dyDescent="0.25">
      <c r="A1" s="3" t="s">
        <v>51</v>
      </c>
      <c r="B1" s="3" t="s">
        <v>52</v>
      </c>
      <c r="J1" s="3" t="s">
        <v>65</v>
      </c>
      <c r="K1" s="3" t="s">
        <v>92</v>
      </c>
      <c r="L1" s="3" t="s">
        <v>93</v>
      </c>
      <c r="M1" s="3" t="s">
        <v>88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M1" s="4" t="s">
        <v>51</v>
      </c>
      <c r="AN1" s="4" t="s">
        <v>52</v>
      </c>
      <c r="AO1" s="4" t="s">
        <v>91</v>
      </c>
      <c r="AP1" s="4" t="s">
        <v>88</v>
      </c>
      <c r="AQ1" s="4" t="s">
        <v>65</v>
      </c>
      <c r="AR1" s="4" t="s">
        <v>92</v>
      </c>
      <c r="AS1" s="4" t="s">
        <v>93</v>
      </c>
      <c r="AT1" s="7">
        <v>1</v>
      </c>
      <c r="AU1" s="7">
        <v>2</v>
      </c>
      <c r="AV1" s="7">
        <v>3</v>
      </c>
      <c r="AW1" s="7">
        <v>4</v>
      </c>
      <c r="AX1" s="7">
        <v>5</v>
      </c>
      <c r="AY1" s="7">
        <v>6</v>
      </c>
      <c r="AZ1" s="7">
        <v>7</v>
      </c>
      <c r="BA1" s="7">
        <v>8</v>
      </c>
      <c r="BB1" s="7">
        <v>9</v>
      </c>
      <c r="BC1" s="7">
        <v>10</v>
      </c>
      <c r="BD1" s="7">
        <v>11</v>
      </c>
      <c r="BE1" s="7">
        <v>12</v>
      </c>
      <c r="BF1" s="7">
        <v>13</v>
      </c>
      <c r="BG1" s="7">
        <v>14</v>
      </c>
      <c r="BH1" s="7">
        <v>15</v>
      </c>
      <c r="BI1" s="7">
        <v>16</v>
      </c>
      <c r="BJ1" s="7">
        <v>17</v>
      </c>
      <c r="BK1" s="7">
        <v>18</v>
      </c>
      <c r="BL1" s="7">
        <v>19</v>
      </c>
      <c r="BP1" s="8" t="s">
        <v>95</v>
      </c>
      <c r="BQ1" s="8" t="s">
        <v>96</v>
      </c>
      <c r="BS1" s="9">
        <f>Data!AT1</f>
        <v>1</v>
      </c>
      <c r="BT1" s="9">
        <f>Data!AU1</f>
        <v>2</v>
      </c>
      <c r="BU1" s="9">
        <f>Data!AV1</f>
        <v>3</v>
      </c>
      <c r="BV1" s="9">
        <f>Data!AW1</f>
        <v>4</v>
      </c>
      <c r="BW1" s="9">
        <f>Data!AX1</f>
        <v>5</v>
      </c>
      <c r="BX1" s="9">
        <f>Data!AY1</f>
        <v>6</v>
      </c>
      <c r="BY1" s="9">
        <f>Data!AZ1</f>
        <v>7</v>
      </c>
      <c r="BZ1" s="9">
        <f>Data!BA1</f>
        <v>8</v>
      </c>
      <c r="CA1" s="9">
        <f>Data!BB1</f>
        <v>9</v>
      </c>
      <c r="CB1" s="9">
        <f>Data!BC1</f>
        <v>10</v>
      </c>
      <c r="CC1" s="9">
        <f>Data!BD1</f>
        <v>11</v>
      </c>
      <c r="CD1" s="9">
        <f>Data!BE1</f>
        <v>12</v>
      </c>
      <c r="CE1" s="9">
        <f>Data!BF1</f>
        <v>13</v>
      </c>
      <c r="CF1" s="9">
        <f>Data!BG1</f>
        <v>14</v>
      </c>
      <c r="CG1" s="9">
        <f>Data!BH1</f>
        <v>15</v>
      </c>
      <c r="CH1" s="9">
        <f>Data!BI1</f>
        <v>16</v>
      </c>
      <c r="CI1" s="9">
        <f>Data!BJ1</f>
        <v>17</v>
      </c>
      <c r="CJ1" s="9">
        <f>Data!BK1</f>
        <v>18</v>
      </c>
      <c r="CK1" s="9">
        <f>Data!BL1</f>
        <v>19</v>
      </c>
    </row>
    <row r="2" spans="1:89" x14ac:dyDescent="0.25">
      <c r="A2" s="3">
        <v>0</v>
      </c>
      <c r="B2" s="3">
        <v>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M2" s="21" t="s">
        <v>226</v>
      </c>
      <c r="AN2" s="21" t="s">
        <v>226</v>
      </c>
      <c r="BP2" s="11"/>
      <c r="BQ2" s="3"/>
    </row>
    <row r="3" spans="1:89" x14ac:dyDescent="0.25">
      <c r="A3" s="3">
        <v>1</v>
      </c>
      <c r="B3" s="3">
        <v>1</v>
      </c>
      <c r="D3" s="3">
        <f>IF('Select Bands'!B3&gt;0,1,0)</f>
        <v>0</v>
      </c>
      <c r="F3" s="4" t="str">
        <f>IF(D3=1,"AT+QCFG=","")</f>
        <v/>
      </c>
      <c r="G3" s="4" t="str">
        <f>IF(D3=1,VLOOKUP('Select Bands'!B3,Data!$L$2:$O$65,4,1),"")</f>
        <v/>
      </c>
      <c r="H3" s="4" t="str">
        <f>IF(D3=1,CONCATENATE(F3,G3),"")</f>
        <v/>
      </c>
      <c r="J3" s="3" t="s">
        <v>0</v>
      </c>
      <c r="K3" s="3" t="s">
        <v>69</v>
      </c>
      <c r="L3" s="3">
        <v>1</v>
      </c>
      <c r="M3" s="3" t="s">
        <v>229</v>
      </c>
      <c r="N3" s="3" t="str">
        <f t="shared" ref="N3:N35" si="0">CONCATENATE(M$3,K3)</f>
        <v>AT+QCFG=0A</v>
      </c>
      <c r="O3" s="3" t="str">
        <f>CONCATENATE(M$4,"band",M$4,M$5,"0",M$5,Q3,R3,S3,T3,U3,V3,W3,X3,Y3,Z3,AA3,AB3,AC3,AD3,AE3,AF3,AG3,AH3,AI3)</f>
        <v>"band",0,1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>
        <v>1</v>
      </c>
      <c r="AM3" s="4">
        <v>0</v>
      </c>
      <c r="AN3" s="4">
        <v>0</v>
      </c>
      <c r="AO3" s="4" t="s">
        <v>69</v>
      </c>
      <c r="AP3" s="4" t="s">
        <v>229</v>
      </c>
      <c r="AQ3" s="4" t="s">
        <v>0</v>
      </c>
      <c r="AR3" s="4">
        <v>11</v>
      </c>
      <c r="AS3" s="4">
        <v>1</v>
      </c>
      <c r="BL3" s="4">
        <v>1</v>
      </c>
      <c r="BM3" s="4" t="str">
        <f>'Select Bands'!K3</f>
        <v/>
      </c>
      <c r="BN3" s="4" t="str">
        <f>IF('Select Bands'!$B3&gt;0,VLOOKUP('Select Bands'!$B3,Data!$AS$2:$BL$65,2),"")</f>
        <v/>
      </c>
      <c r="BP3" s="11" t="str">
        <f t="shared" ref="BP3:BP14" si="1">IF(D3=1,H3,"")</f>
        <v/>
      </c>
      <c r="BQ3" s="3" t="str">
        <f t="shared" ref="BQ3:BQ16" si="2">IF(D3=1,F3,"")</f>
        <v/>
      </c>
      <c r="BS3" s="4" t="str">
        <f>IF('Select Bands'!$B3&gt;0,VLOOKUP('Select Bands'!$B3,Data!$AS$3:$BL$65,2),"")</f>
        <v/>
      </c>
      <c r="BT3" s="4" t="str">
        <f>IF('Select Bands'!$B3&gt;0,VLOOKUP('Select Bands'!$B3,Data!$AS$3:$BL$65,3),"")</f>
        <v/>
      </c>
      <c r="BU3" s="4" t="str">
        <f>IF('Select Bands'!$B3&gt;0,VLOOKUP('Select Bands'!$B3,Data!$AS$3:$BL$65,4),"")</f>
        <v/>
      </c>
      <c r="BV3" s="4" t="str">
        <f>IF('Select Bands'!$B3&gt;0,VLOOKUP('Select Bands'!$B3,Data!$AS$3:$BL$65,5),"")</f>
        <v/>
      </c>
      <c r="BW3" s="4" t="str">
        <f>IF('Select Bands'!$B3&gt;0,VLOOKUP('Select Bands'!$B3,Data!$AS$3:$BL$65,6),"")</f>
        <v/>
      </c>
      <c r="BX3" s="4" t="str">
        <f>IF('Select Bands'!$B3&gt;0,VLOOKUP('Select Bands'!$B3,Data!$AS$3:$BL$65,7),"")</f>
        <v/>
      </c>
      <c r="BY3" s="4" t="str">
        <f>IF('Select Bands'!$B3&gt;0,VLOOKUP('Select Bands'!$B3,Data!$AS$3:$BL$65,8),"")</f>
        <v/>
      </c>
      <c r="BZ3" s="4" t="str">
        <f>IF('Select Bands'!$B3&gt;0,VLOOKUP('Select Bands'!$B3,Data!$AS$3:$BL$65,9),"")</f>
        <v/>
      </c>
      <c r="CA3" s="4" t="str">
        <f>IF('Select Bands'!$B3&gt;0,VLOOKUP('Select Bands'!$B3,Data!$AS$3:$BL$65,10),"")</f>
        <v/>
      </c>
      <c r="CB3" s="4" t="str">
        <f>IF('Select Bands'!$B3&gt;0,VLOOKUP('Select Bands'!$B3,Data!$AS$3:$BL$65,11),"")</f>
        <v/>
      </c>
      <c r="CC3" s="4" t="str">
        <f>IF('Select Bands'!$B3&gt;0,VLOOKUP('Select Bands'!$B3,Data!$AS$3:$BL$65,12),"")</f>
        <v/>
      </c>
      <c r="CD3" s="4" t="str">
        <f>IF('Select Bands'!$B3&gt;0,VLOOKUP('Select Bands'!$B3,Data!$AS$3:$BL$65,13),"")</f>
        <v/>
      </c>
      <c r="CE3" s="4" t="str">
        <f>IF('Select Bands'!$B3&gt;0,VLOOKUP('Select Bands'!$B3,Data!$AS$3:$BL$65,14),"")</f>
        <v/>
      </c>
      <c r="CF3" s="4" t="str">
        <f>IF('Select Bands'!$B3&gt;0,VLOOKUP('Select Bands'!$B3,Data!$AS$3:$BL$65,15),"")</f>
        <v/>
      </c>
      <c r="CG3" s="4" t="str">
        <f>IF('Select Bands'!$B3&gt;0,VLOOKUP('Select Bands'!$B3,Data!$AS$3:$BL$65,16),"")</f>
        <v/>
      </c>
      <c r="CH3" s="4" t="str">
        <f>IF('Select Bands'!$B3&gt;0,VLOOKUP('Select Bands'!$B3,Data!$AS$3:$BL$65,17),"")</f>
        <v/>
      </c>
      <c r="CI3" s="4" t="str">
        <f>IF('Select Bands'!$B3&gt;0,VLOOKUP('Select Bands'!$B3,Data!$AS$3:$BL$65,18),"")</f>
        <v/>
      </c>
      <c r="CJ3" s="4" t="str">
        <f>IF('Select Bands'!$B3&gt;0,VLOOKUP('Select Bands'!$B3,Data!$AS$3:$BL$65,19),"")</f>
        <v/>
      </c>
      <c r="CK3" s="4" t="str">
        <f>IF('Select Bands'!$B3&gt;0,VLOOKUP('Select Bands'!$B3,Data!$AS$3:$BL$65,20),"")</f>
        <v/>
      </c>
    </row>
    <row r="4" spans="1:89" x14ac:dyDescent="0.25">
      <c r="A4" s="3">
        <v>2</v>
      </c>
      <c r="B4" s="3">
        <v>2</v>
      </c>
      <c r="D4" s="3">
        <f>IF('Select Bands'!B4&gt;0,1,0)</f>
        <v>0</v>
      </c>
      <c r="F4" s="4" t="str">
        <f t="shared" ref="F4:F14" si="3">IF(D4=1,"AT+QCFG=","")</f>
        <v/>
      </c>
      <c r="G4" s="4" t="str">
        <f>IF(D4=1,VLOOKUP('Select Bands'!B4,Data!$L$2:$O$65,4,1),"")</f>
        <v/>
      </c>
      <c r="H4" s="4" t="str">
        <f>IF(D4=1,CONCATENATE(F4,G4),"")</f>
        <v/>
      </c>
      <c r="J4" s="3" t="s">
        <v>1</v>
      </c>
      <c r="K4" s="3" t="s">
        <v>70</v>
      </c>
      <c r="L4" s="3">
        <v>2</v>
      </c>
      <c r="M4" s="3" t="s">
        <v>89</v>
      </c>
      <c r="N4" s="3" t="str">
        <f t="shared" si="0"/>
        <v>AT+QCFG=0B</v>
      </c>
      <c r="O4" s="3" t="str">
        <f t="shared" ref="O4:O53" si="4">CONCATENATE(M$4,"band",M$4,M$5,"0",M$5,Q4,R4,S4,T4,U4,V4,W4,X4,Y4,Z4,AA4,AB4,AC4,AD4,AE4,AF4,AG4,AH4,AI4)</f>
        <v>"band",0,2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>
        <v>2</v>
      </c>
      <c r="AM4" s="4">
        <v>1</v>
      </c>
      <c r="AN4" s="4">
        <v>1</v>
      </c>
      <c r="AO4" s="4" t="s">
        <v>70</v>
      </c>
      <c r="AP4" s="4" t="s">
        <v>89</v>
      </c>
      <c r="AQ4" s="4" t="s">
        <v>1</v>
      </c>
      <c r="AR4" s="4">
        <v>12</v>
      </c>
      <c r="AS4" s="4">
        <v>2</v>
      </c>
      <c r="BL4" s="4">
        <v>2</v>
      </c>
      <c r="BM4" s="4" t="str">
        <f>'Select Bands'!K4</f>
        <v/>
      </c>
      <c r="BN4" s="4" t="str">
        <f>IF('Select Bands'!$B4&gt;0,VLOOKUP('Select Bands'!$B4,Data!$AS$2:$BL$65,2),"")</f>
        <v/>
      </c>
      <c r="BP4" s="11" t="str">
        <f t="shared" si="1"/>
        <v/>
      </c>
      <c r="BQ4" s="3" t="str">
        <f t="shared" si="2"/>
        <v/>
      </c>
      <c r="BS4" s="4" t="str">
        <f>IF('Select Bands'!$B4&gt;0,VLOOKUP('Select Bands'!$B4,Data!$AS$3:$BL$65,2),"")</f>
        <v/>
      </c>
      <c r="BT4" s="4" t="str">
        <f>IF('Select Bands'!$B4&gt;0,VLOOKUP('Select Bands'!$B4,Data!$AS$3:$BL$65,3),"")</f>
        <v/>
      </c>
      <c r="BU4" s="4" t="str">
        <f>IF('Select Bands'!$B4&gt;0,VLOOKUP('Select Bands'!$B4,Data!$AS$3:$BL$65,4),"")</f>
        <v/>
      </c>
      <c r="BV4" s="4" t="str">
        <f>IF('Select Bands'!$B4&gt;0,VLOOKUP('Select Bands'!$B4,Data!$AS$3:$BL$65,5),"")</f>
        <v/>
      </c>
      <c r="BW4" s="4" t="str">
        <f>IF('Select Bands'!$B4&gt;0,VLOOKUP('Select Bands'!$B4,Data!$AS$3:$BL$65,6),"")</f>
        <v/>
      </c>
      <c r="BX4" s="4" t="str">
        <f>IF('Select Bands'!$B4&gt;0,VLOOKUP('Select Bands'!$B4,Data!$AS$3:$BL$65,7),"")</f>
        <v/>
      </c>
      <c r="BY4" s="4" t="str">
        <f>IF('Select Bands'!$B4&gt;0,VLOOKUP('Select Bands'!$B4,Data!$AS$3:$BL$65,8),"")</f>
        <v/>
      </c>
      <c r="BZ4" s="4" t="str">
        <f>IF('Select Bands'!$B4&gt;0,VLOOKUP('Select Bands'!$B4,Data!$AS$3:$BL$65,9),"")</f>
        <v/>
      </c>
      <c r="CA4" s="4" t="str">
        <f>IF('Select Bands'!$B4&gt;0,VLOOKUP('Select Bands'!$B4,Data!$AS$3:$BL$65,10),"")</f>
        <v/>
      </c>
      <c r="CB4" s="4" t="str">
        <f>IF('Select Bands'!$B4&gt;0,VLOOKUP('Select Bands'!$B4,Data!$AS$3:$BL$65,11),"")</f>
        <v/>
      </c>
      <c r="CC4" s="4" t="str">
        <f>IF('Select Bands'!$B4&gt;0,VLOOKUP('Select Bands'!$B4,Data!$AS$3:$BL$65,12),"")</f>
        <v/>
      </c>
      <c r="CD4" s="4" t="str">
        <f>IF('Select Bands'!$B4&gt;0,VLOOKUP('Select Bands'!$B4,Data!$AS$3:$BL$65,13),"")</f>
        <v/>
      </c>
      <c r="CE4" s="4" t="str">
        <f>IF('Select Bands'!$B4&gt;0,VLOOKUP('Select Bands'!$B4,Data!$AS$3:$BL$65,14),"")</f>
        <v/>
      </c>
      <c r="CF4" s="4" t="str">
        <f>IF('Select Bands'!$B4&gt;0,VLOOKUP('Select Bands'!$B4,Data!$AS$3:$BL$65,15),"")</f>
        <v/>
      </c>
      <c r="CG4" s="4" t="str">
        <f>IF('Select Bands'!$B4&gt;0,VLOOKUP('Select Bands'!$B4,Data!$AS$3:$BL$65,16),"")</f>
        <v/>
      </c>
      <c r="CH4" s="4" t="str">
        <f>IF('Select Bands'!$B4&gt;0,VLOOKUP('Select Bands'!$B4,Data!$AS$3:$BL$65,17),"")</f>
        <v/>
      </c>
      <c r="CI4" s="4" t="str">
        <f>IF('Select Bands'!$B4&gt;0,VLOOKUP('Select Bands'!$B4,Data!$AS$3:$BL$65,18),"")</f>
        <v/>
      </c>
      <c r="CJ4" s="4" t="str">
        <f>IF('Select Bands'!$B4&gt;0,VLOOKUP('Select Bands'!$B4,Data!$AS$3:$BL$65,19),"")</f>
        <v/>
      </c>
      <c r="CK4" s="4" t="str">
        <f>IF('Select Bands'!$B4&gt;0,VLOOKUP('Select Bands'!$B4,Data!$AS$3:$BL$65,20),"")</f>
        <v/>
      </c>
    </row>
    <row r="5" spans="1:89" x14ac:dyDescent="0.25">
      <c r="A5" s="3">
        <v>3</v>
      </c>
      <c r="B5" s="3">
        <v>3</v>
      </c>
      <c r="D5" s="3">
        <f>IF('Select Bands'!B5&gt;0,1,0)</f>
        <v>0</v>
      </c>
      <c r="F5" s="4" t="str">
        <f t="shared" si="3"/>
        <v/>
      </c>
      <c r="G5" s="4" t="str">
        <f>IF(D5=1,VLOOKUP('Select Bands'!B5,Data!$L$2:$O$65,4,1),"")</f>
        <v/>
      </c>
      <c r="H5" s="4" t="str">
        <f t="shared" ref="H5:H14" si="5">IF(D5=1,CONCATENATE(F5,G5),"")</f>
        <v/>
      </c>
      <c r="J5" s="3" t="s">
        <v>2</v>
      </c>
      <c r="K5" s="3" t="s">
        <v>71</v>
      </c>
      <c r="L5" s="3">
        <v>3</v>
      </c>
      <c r="M5" s="3" t="s">
        <v>90</v>
      </c>
      <c r="N5" s="3" t="str">
        <f t="shared" si="0"/>
        <v>AT+QCFG=0C</v>
      </c>
      <c r="O5" s="3" t="str">
        <f t="shared" si="4"/>
        <v>"band",0,4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>
        <v>4</v>
      </c>
      <c r="AM5" s="4">
        <v>2</v>
      </c>
      <c r="AN5" s="4">
        <v>2</v>
      </c>
      <c r="AO5" s="4" t="s">
        <v>71</v>
      </c>
      <c r="AP5" s="4" t="s">
        <v>90</v>
      </c>
      <c r="AQ5" s="4" t="s">
        <v>2</v>
      </c>
      <c r="AR5" s="4">
        <v>13</v>
      </c>
      <c r="AS5" s="4">
        <v>3</v>
      </c>
      <c r="BL5" s="4">
        <v>4</v>
      </c>
      <c r="BM5" s="4" t="str">
        <f>'Select Bands'!K5</f>
        <v/>
      </c>
      <c r="BN5" s="4" t="str">
        <f>IF('Select Bands'!$B5&gt;0,VLOOKUP('Select Bands'!$B5,Data!$AS$2:$BL$65,2),"")</f>
        <v/>
      </c>
      <c r="BP5" s="11" t="str">
        <f t="shared" si="1"/>
        <v/>
      </c>
      <c r="BQ5" s="3" t="str">
        <f t="shared" si="2"/>
        <v/>
      </c>
      <c r="BS5" s="4" t="str">
        <f>IF('Select Bands'!$B5&gt;0,VLOOKUP('Select Bands'!$B5,Data!$AS$3:$BL$65,2),"")</f>
        <v/>
      </c>
      <c r="BT5" s="4" t="str">
        <f>IF('Select Bands'!$B5&gt;0,VLOOKUP('Select Bands'!$B5,Data!$AS$3:$BL$65,3),"")</f>
        <v/>
      </c>
      <c r="BU5" s="4" t="str">
        <f>IF('Select Bands'!$B5&gt;0,VLOOKUP('Select Bands'!$B5,Data!$AS$3:$BL$65,4),"")</f>
        <v/>
      </c>
      <c r="BV5" s="4" t="str">
        <f>IF('Select Bands'!$B5&gt;0,VLOOKUP('Select Bands'!$B5,Data!$AS$3:$BL$65,5),"")</f>
        <v/>
      </c>
      <c r="BW5" s="4" t="str">
        <f>IF('Select Bands'!$B5&gt;0,VLOOKUP('Select Bands'!$B5,Data!$AS$3:$BL$65,6),"")</f>
        <v/>
      </c>
      <c r="BX5" s="4" t="str">
        <f>IF('Select Bands'!$B5&gt;0,VLOOKUP('Select Bands'!$B5,Data!$AS$3:$BL$65,7),"")</f>
        <v/>
      </c>
      <c r="BY5" s="4" t="str">
        <f>IF('Select Bands'!$B5&gt;0,VLOOKUP('Select Bands'!$B5,Data!$AS$3:$BL$65,8),"")</f>
        <v/>
      </c>
      <c r="BZ5" s="4" t="str">
        <f>IF('Select Bands'!$B5&gt;0,VLOOKUP('Select Bands'!$B5,Data!$AS$3:$BL$65,9),"")</f>
        <v/>
      </c>
      <c r="CA5" s="4" t="str">
        <f>IF('Select Bands'!$B5&gt;0,VLOOKUP('Select Bands'!$B5,Data!$AS$3:$BL$65,10),"")</f>
        <v/>
      </c>
      <c r="CB5" s="4" t="str">
        <f>IF('Select Bands'!$B5&gt;0,VLOOKUP('Select Bands'!$B5,Data!$AS$3:$BL$65,11),"")</f>
        <v/>
      </c>
      <c r="CC5" s="4" t="str">
        <f>IF('Select Bands'!$B5&gt;0,VLOOKUP('Select Bands'!$B5,Data!$AS$3:$BL$65,12),"")</f>
        <v/>
      </c>
      <c r="CD5" s="4" t="str">
        <f>IF('Select Bands'!$B5&gt;0,VLOOKUP('Select Bands'!$B5,Data!$AS$3:$BL$65,13),"")</f>
        <v/>
      </c>
      <c r="CE5" s="4" t="str">
        <f>IF('Select Bands'!$B5&gt;0,VLOOKUP('Select Bands'!$B5,Data!$AS$3:$BL$65,14),"")</f>
        <v/>
      </c>
      <c r="CF5" s="4" t="str">
        <f>IF('Select Bands'!$B5&gt;0,VLOOKUP('Select Bands'!$B5,Data!$AS$3:$BL$65,15),"")</f>
        <v/>
      </c>
      <c r="CG5" s="4" t="str">
        <f>IF('Select Bands'!$B5&gt;0,VLOOKUP('Select Bands'!$B5,Data!$AS$3:$BL$65,16),"")</f>
        <v/>
      </c>
      <c r="CH5" s="4" t="str">
        <f>IF('Select Bands'!$B5&gt;0,VLOOKUP('Select Bands'!$B5,Data!$AS$3:$BL$65,17),"")</f>
        <v/>
      </c>
      <c r="CI5" s="4" t="str">
        <f>IF('Select Bands'!$B5&gt;0,VLOOKUP('Select Bands'!$B5,Data!$AS$3:$BL$65,18),"")</f>
        <v/>
      </c>
      <c r="CJ5" s="4" t="str">
        <f>IF('Select Bands'!$B5&gt;0,VLOOKUP('Select Bands'!$B5,Data!$AS$3:$BL$65,19),"")</f>
        <v/>
      </c>
      <c r="CK5" s="4" t="str">
        <f>IF('Select Bands'!$B5&gt;0,VLOOKUP('Select Bands'!$B5,Data!$AS$3:$BL$65,20),"")</f>
        <v/>
      </c>
    </row>
    <row r="6" spans="1:89" x14ac:dyDescent="0.25">
      <c r="A6" s="3">
        <v>4</v>
      </c>
      <c r="B6" s="3">
        <v>4</v>
      </c>
      <c r="D6" s="3">
        <f>IF('Select Bands'!B6&gt;0,1,0)</f>
        <v>0</v>
      </c>
      <c r="F6" s="4" t="str">
        <f t="shared" si="3"/>
        <v/>
      </c>
      <c r="G6" s="4" t="str">
        <f>IF(D6=1,VLOOKUP('Select Bands'!B6,Data!$L$2:$O$65,4,1),"")</f>
        <v/>
      </c>
      <c r="H6" s="4" t="str">
        <f t="shared" si="5"/>
        <v/>
      </c>
      <c r="J6" s="3" t="s">
        <v>3</v>
      </c>
      <c r="K6" s="3" t="s">
        <v>72</v>
      </c>
      <c r="L6" s="3">
        <v>4</v>
      </c>
      <c r="M6" s="3" t="s">
        <v>94</v>
      </c>
      <c r="N6" s="3" t="str">
        <f t="shared" si="0"/>
        <v>AT+QCFG=0D</v>
      </c>
      <c r="O6" s="3" t="str">
        <f t="shared" si="4"/>
        <v>"band",0,8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>
        <v>8</v>
      </c>
      <c r="AM6" s="4">
        <v>3</v>
      </c>
      <c r="AN6" s="4">
        <v>3</v>
      </c>
      <c r="AO6" s="4" t="s">
        <v>72</v>
      </c>
      <c r="AP6" s="4" t="s">
        <v>94</v>
      </c>
      <c r="AQ6" s="4" t="s">
        <v>3</v>
      </c>
      <c r="AR6" s="4">
        <v>14</v>
      </c>
      <c r="AS6" s="4">
        <v>4</v>
      </c>
      <c r="BL6" s="4">
        <v>8</v>
      </c>
      <c r="BM6" s="4" t="str">
        <f>'Select Bands'!K6</f>
        <v/>
      </c>
      <c r="BN6" s="4" t="str">
        <f>IF('Select Bands'!$B6&gt;0,VLOOKUP('Select Bands'!$B6,Data!$AS$2:$BL$65,2),"")</f>
        <v/>
      </c>
      <c r="BP6" s="11" t="str">
        <f t="shared" si="1"/>
        <v/>
      </c>
      <c r="BQ6" s="3" t="str">
        <f t="shared" si="2"/>
        <v/>
      </c>
      <c r="BS6" s="4" t="str">
        <f>IF('Select Bands'!$B6&gt;0,VLOOKUP('Select Bands'!$B6,Data!$AS$3:$BL$65,2),"")</f>
        <v/>
      </c>
      <c r="BT6" s="4" t="str">
        <f>IF('Select Bands'!$B6&gt;0,VLOOKUP('Select Bands'!$B6,Data!$AS$3:$BL$65,3),"")</f>
        <v/>
      </c>
      <c r="BU6" s="4" t="str">
        <f>IF('Select Bands'!$B6&gt;0,VLOOKUP('Select Bands'!$B6,Data!$AS$3:$BL$65,4),"")</f>
        <v/>
      </c>
      <c r="BV6" s="4" t="str">
        <f>IF('Select Bands'!$B6&gt;0,VLOOKUP('Select Bands'!$B6,Data!$AS$3:$BL$65,5),"")</f>
        <v/>
      </c>
      <c r="BW6" s="4" t="str">
        <f>IF('Select Bands'!$B6&gt;0,VLOOKUP('Select Bands'!$B6,Data!$AS$3:$BL$65,6),"")</f>
        <v/>
      </c>
      <c r="BX6" s="4" t="str">
        <f>IF('Select Bands'!$B6&gt;0,VLOOKUP('Select Bands'!$B6,Data!$AS$3:$BL$65,7),"")</f>
        <v/>
      </c>
      <c r="BY6" s="4" t="str">
        <f>IF('Select Bands'!$B6&gt;0,VLOOKUP('Select Bands'!$B6,Data!$AS$3:$BL$65,8),"")</f>
        <v/>
      </c>
      <c r="BZ6" s="4" t="str">
        <f>IF('Select Bands'!$B6&gt;0,VLOOKUP('Select Bands'!$B6,Data!$AS$3:$BL$65,9),"")</f>
        <v/>
      </c>
      <c r="CA6" s="4" t="str">
        <f>IF('Select Bands'!$B6&gt;0,VLOOKUP('Select Bands'!$B6,Data!$AS$3:$BL$65,10),"")</f>
        <v/>
      </c>
      <c r="CB6" s="4" t="str">
        <f>IF('Select Bands'!$B6&gt;0,VLOOKUP('Select Bands'!$B6,Data!$AS$3:$BL$65,11),"")</f>
        <v/>
      </c>
      <c r="CC6" s="4" t="str">
        <f>IF('Select Bands'!$B6&gt;0,VLOOKUP('Select Bands'!$B6,Data!$AS$3:$BL$65,12),"")</f>
        <v/>
      </c>
      <c r="CD6" s="4" t="str">
        <f>IF('Select Bands'!$B6&gt;0,VLOOKUP('Select Bands'!$B6,Data!$AS$3:$BL$65,13),"")</f>
        <v/>
      </c>
      <c r="CE6" s="4" t="str">
        <f>IF('Select Bands'!$B6&gt;0,VLOOKUP('Select Bands'!$B6,Data!$AS$3:$BL$65,14),"")</f>
        <v/>
      </c>
      <c r="CF6" s="4" t="str">
        <f>IF('Select Bands'!$B6&gt;0,VLOOKUP('Select Bands'!$B6,Data!$AS$3:$BL$65,15),"")</f>
        <v/>
      </c>
      <c r="CG6" s="4" t="str">
        <f>IF('Select Bands'!$B6&gt;0,VLOOKUP('Select Bands'!$B6,Data!$AS$3:$BL$65,16),"")</f>
        <v/>
      </c>
      <c r="CH6" s="4" t="str">
        <f>IF('Select Bands'!$B6&gt;0,VLOOKUP('Select Bands'!$B6,Data!$AS$3:$BL$65,17),"")</f>
        <v/>
      </c>
      <c r="CI6" s="4" t="str">
        <f>IF('Select Bands'!$B6&gt;0,VLOOKUP('Select Bands'!$B6,Data!$AS$3:$BL$65,18),"")</f>
        <v/>
      </c>
      <c r="CJ6" s="4" t="str">
        <f>IF('Select Bands'!$B6&gt;0,VLOOKUP('Select Bands'!$B6,Data!$AS$3:$BL$65,19),"")</f>
        <v/>
      </c>
      <c r="CK6" s="4" t="str">
        <f>IF('Select Bands'!$B6&gt;0,VLOOKUP('Select Bands'!$B6,Data!$AS$3:$BL$65,20),"")</f>
        <v/>
      </c>
    </row>
    <row r="7" spans="1:89" x14ac:dyDescent="0.25">
      <c r="A7" s="3">
        <v>5</v>
      </c>
      <c r="B7" s="3">
        <v>5</v>
      </c>
      <c r="D7" s="3">
        <f>IF('Select Bands'!B7&gt;0,1,0)</f>
        <v>0</v>
      </c>
      <c r="F7" s="4" t="str">
        <f t="shared" si="3"/>
        <v/>
      </c>
      <c r="G7" s="4" t="str">
        <f>IF(D7=1,VLOOKUP('Select Bands'!B7,Data!$L$2:$O$65,4,1),"")</f>
        <v/>
      </c>
      <c r="H7" s="4" t="str">
        <f t="shared" si="5"/>
        <v/>
      </c>
      <c r="J7" s="3" t="s">
        <v>4</v>
      </c>
      <c r="K7" s="3" t="s">
        <v>73</v>
      </c>
      <c r="L7" s="3">
        <v>5</v>
      </c>
      <c r="N7" s="3" t="str">
        <f t="shared" si="0"/>
        <v>AT+QCFG=0E</v>
      </c>
      <c r="O7" s="3" t="str">
        <f t="shared" si="4"/>
        <v>"band",0,10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>
        <v>1</v>
      </c>
      <c r="AI7" s="9">
        <v>0</v>
      </c>
      <c r="AM7" s="4">
        <v>4</v>
      </c>
      <c r="AN7" s="4">
        <v>4</v>
      </c>
      <c r="AO7" s="4" t="s">
        <v>73</v>
      </c>
      <c r="AP7" s="4" t="s">
        <v>233</v>
      </c>
      <c r="AQ7" s="4" t="s">
        <v>4</v>
      </c>
      <c r="AR7" s="4">
        <v>15</v>
      </c>
      <c r="AS7" s="4">
        <v>5</v>
      </c>
      <c r="BK7" s="4">
        <v>1</v>
      </c>
      <c r="BL7" s="4">
        <v>0</v>
      </c>
      <c r="BM7" s="4" t="str">
        <f>'Select Bands'!K7</f>
        <v/>
      </c>
      <c r="BN7" s="4" t="str">
        <f>IF('Select Bands'!$B7&gt;0,VLOOKUP('Select Bands'!$B7,Data!$AS$2:$BL$65,2),"")</f>
        <v/>
      </c>
      <c r="BP7" s="11" t="str">
        <f t="shared" si="1"/>
        <v/>
      </c>
      <c r="BQ7" s="3" t="str">
        <f t="shared" si="2"/>
        <v/>
      </c>
      <c r="BS7" s="4" t="str">
        <f>IF('Select Bands'!$B7&gt;0,VLOOKUP('Select Bands'!$B7,Data!$AS$3:$BL$65,2),"")</f>
        <v/>
      </c>
      <c r="BT7" s="4" t="str">
        <f>IF('Select Bands'!$B7&gt;0,VLOOKUP('Select Bands'!$B7,Data!$AS$3:$BL$65,3),"")</f>
        <v/>
      </c>
      <c r="BU7" s="4" t="str">
        <f>IF('Select Bands'!$B7&gt;0,VLOOKUP('Select Bands'!$B7,Data!$AS$3:$BL$65,4),"")</f>
        <v/>
      </c>
      <c r="BV7" s="4" t="str">
        <f>IF('Select Bands'!$B7&gt;0,VLOOKUP('Select Bands'!$B7,Data!$AS$3:$BL$65,5),"")</f>
        <v/>
      </c>
      <c r="BW7" s="4" t="str">
        <f>IF('Select Bands'!$B7&gt;0,VLOOKUP('Select Bands'!$B7,Data!$AS$3:$BL$65,6),"")</f>
        <v/>
      </c>
      <c r="BX7" s="4" t="str">
        <f>IF('Select Bands'!$B7&gt;0,VLOOKUP('Select Bands'!$B7,Data!$AS$3:$BL$65,7),"")</f>
        <v/>
      </c>
      <c r="BY7" s="4" t="str">
        <f>IF('Select Bands'!$B7&gt;0,VLOOKUP('Select Bands'!$B7,Data!$AS$3:$BL$65,8),"")</f>
        <v/>
      </c>
      <c r="BZ7" s="4" t="str">
        <f>IF('Select Bands'!$B7&gt;0,VLOOKUP('Select Bands'!$B7,Data!$AS$3:$BL$65,9),"")</f>
        <v/>
      </c>
      <c r="CA7" s="4" t="str">
        <f>IF('Select Bands'!$B7&gt;0,VLOOKUP('Select Bands'!$B7,Data!$AS$3:$BL$65,10),"")</f>
        <v/>
      </c>
      <c r="CB7" s="4" t="str">
        <f>IF('Select Bands'!$B7&gt;0,VLOOKUP('Select Bands'!$B7,Data!$AS$3:$BL$65,11),"")</f>
        <v/>
      </c>
      <c r="CC7" s="4" t="str">
        <f>IF('Select Bands'!$B7&gt;0,VLOOKUP('Select Bands'!$B7,Data!$AS$3:$BL$65,12),"")</f>
        <v/>
      </c>
      <c r="CD7" s="4" t="str">
        <f>IF('Select Bands'!$B7&gt;0,VLOOKUP('Select Bands'!$B7,Data!$AS$3:$BL$65,13),"")</f>
        <v/>
      </c>
      <c r="CE7" s="4" t="str">
        <f>IF('Select Bands'!$B7&gt;0,VLOOKUP('Select Bands'!$B7,Data!$AS$3:$BL$65,14),"")</f>
        <v/>
      </c>
      <c r="CF7" s="4" t="str">
        <f>IF('Select Bands'!$B7&gt;0,VLOOKUP('Select Bands'!$B7,Data!$AS$3:$BL$65,15),"")</f>
        <v/>
      </c>
      <c r="CG7" s="4" t="str">
        <f>IF('Select Bands'!$B7&gt;0,VLOOKUP('Select Bands'!$B7,Data!$AS$3:$BL$65,16),"")</f>
        <v/>
      </c>
      <c r="CH7" s="4" t="str">
        <f>IF('Select Bands'!$B7&gt;0,VLOOKUP('Select Bands'!$B7,Data!$AS$3:$BL$65,17),"")</f>
        <v/>
      </c>
      <c r="CI7" s="4" t="str">
        <f>IF('Select Bands'!$B7&gt;0,VLOOKUP('Select Bands'!$B7,Data!$AS$3:$BL$65,18),"")</f>
        <v/>
      </c>
      <c r="CJ7" s="4" t="str">
        <f>IF('Select Bands'!$B7&gt;0,VLOOKUP('Select Bands'!$B7,Data!$AS$3:$BL$65,19),"")</f>
        <v/>
      </c>
      <c r="CK7" s="4" t="str">
        <f>IF('Select Bands'!$B7&gt;0,VLOOKUP('Select Bands'!$B7,Data!$AS$3:$BL$65,20),"")</f>
        <v/>
      </c>
    </row>
    <row r="8" spans="1:89" x14ac:dyDescent="0.25">
      <c r="A8" s="3">
        <v>6</v>
      </c>
      <c r="B8" s="3">
        <v>6</v>
      </c>
      <c r="D8" s="3">
        <f>IF('Select Bands'!B8&gt;0,1,0)</f>
        <v>0</v>
      </c>
      <c r="F8" s="4" t="str">
        <f t="shared" si="3"/>
        <v/>
      </c>
      <c r="G8" s="4" t="str">
        <f>IF(D8=1,VLOOKUP('Select Bands'!B8,Data!$L$2:$O$65,4,1),"")</f>
        <v/>
      </c>
      <c r="H8" s="4" t="str">
        <f t="shared" si="5"/>
        <v/>
      </c>
      <c r="J8" s="3" t="s">
        <v>5</v>
      </c>
      <c r="K8" s="3" t="s">
        <v>74</v>
      </c>
      <c r="L8" s="3">
        <v>6</v>
      </c>
      <c r="N8" s="3" t="str">
        <f t="shared" si="0"/>
        <v>AT+QCFG=0F</v>
      </c>
      <c r="O8" s="3" t="str">
        <f t="shared" si="4"/>
        <v>"band",0,20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>
        <v>2</v>
      </c>
      <c r="AI8" s="9">
        <v>0</v>
      </c>
      <c r="AM8" s="4">
        <v>5</v>
      </c>
      <c r="AN8" s="4">
        <v>5</v>
      </c>
      <c r="AO8" s="4" t="s">
        <v>74</v>
      </c>
      <c r="AQ8" s="4" t="s">
        <v>5</v>
      </c>
      <c r="AR8" s="4">
        <v>16</v>
      </c>
      <c r="AS8" s="4">
        <v>6</v>
      </c>
      <c r="BK8" s="4">
        <v>2</v>
      </c>
      <c r="BL8" s="4">
        <v>0</v>
      </c>
      <c r="BP8" s="11" t="str">
        <f t="shared" si="1"/>
        <v/>
      </c>
      <c r="BQ8" s="3" t="str">
        <f t="shared" si="2"/>
        <v/>
      </c>
      <c r="BS8" s="4" t="str">
        <f>IF('Select Bands'!$B8&gt;0,VLOOKUP('Select Bands'!$B8,Data!$AS$3:$BL$65,2),"")</f>
        <v/>
      </c>
      <c r="BT8" s="4" t="str">
        <f>IF('Select Bands'!$B8&gt;0,VLOOKUP('Select Bands'!$B8,Data!$AS$3:$BL$65,3),"")</f>
        <v/>
      </c>
      <c r="BU8" s="4" t="str">
        <f>IF('Select Bands'!$B8&gt;0,VLOOKUP('Select Bands'!$B8,Data!$AS$3:$BL$65,4),"")</f>
        <v/>
      </c>
      <c r="BV8" s="4" t="str">
        <f>IF('Select Bands'!$B8&gt;0,VLOOKUP('Select Bands'!$B8,Data!$AS$3:$BL$65,5),"")</f>
        <v/>
      </c>
      <c r="BW8" s="4" t="str">
        <f>IF('Select Bands'!$B8&gt;0,VLOOKUP('Select Bands'!$B8,Data!$AS$3:$BL$65,6),"")</f>
        <v/>
      </c>
      <c r="BX8" s="4" t="str">
        <f>IF('Select Bands'!$B8&gt;0,VLOOKUP('Select Bands'!$B8,Data!$AS$3:$BL$65,7),"")</f>
        <v/>
      </c>
      <c r="BY8" s="4" t="str">
        <f>IF('Select Bands'!$B8&gt;0,VLOOKUP('Select Bands'!$B8,Data!$AS$3:$BL$65,8),"")</f>
        <v/>
      </c>
      <c r="BZ8" s="4" t="str">
        <f>IF('Select Bands'!$B8&gt;0,VLOOKUP('Select Bands'!$B8,Data!$AS$3:$BL$65,9),"")</f>
        <v/>
      </c>
      <c r="CA8" s="4" t="str">
        <f>IF('Select Bands'!$B8&gt;0,VLOOKUP('Select Bands'!$B8,Data!$AS$3:$BL$65,10),"")</f>
        <v/>
      </c>
      <c r="CB8" s="4" t="str">
        <f>IF('Select Bands'!$B8&gt;0,VLOOKUP('Select Bands'!$B8,Data!$AS$3:$BL$65,11),"")</f>
        <v/>
      </c>
      <c r="CC8" s="4" t="str">
        <f>IF('Select Bands'!$B8&gt;0,VLOOKUP('Select Bands'!$B8,Data!$AS$3:$BL$65,12),"")</f>
        <v/>
      </c>
      <c r="CD8" s="4" t="str">
        <f>IF('Select Bands'!$B8&gt;0,VLOOKUP('Select Bands'!$B8,Data!$AS$3:$BL$65,13),"")</f>
        <v/>
      </c>
      <c r="CE8" s="4" t="str">
        <f>IF('Select Bands'!$B8&gt;0,VLOOKUP('Select Bands'!$B8,Data!$AS$3:$BL$65,14),"")</f>
        <v/>
      </c>
      <c r="CF8" s="4" t="str">
        <f>IF('Select Bands'!$B8&gt;0,VLOOKUP('Select Bands'!$B8,Data!$AS$3:$BL$65,15),"")</f>
        <v/>
      </c>
      <c r="CG8" s="4" t="str">
        <f>IF('Select Bands'!$B8&gt;0,VLOOKUP('Select Bands'!$B8,Data!$AS$3:$BL$65,16),"")</f>
        <v/>
      </c>
      <c r="CH8" s="4" t="str">
        <f>IF('Select Bands'!$B8&gt;0,VLOOKUP('Select Bands'!$B8,Data!$AS$3:$BL$65,17),"")</f>
        <v/>
      </c>
      <c r="CI8" s="4" t="str">
        <f>IF('Select Bands'!$B8&gt;0,VLOOKUP('Select Bands'!$B8,Data!$AS$3:$BL$65,18),"")</f>
        <v/>
      </c>
      <c r="CJ8" s="4" t="str">
        <f>IF('Select Bands'!$B8&gt;0,VLOOKUP('Select Bands'!$B8,Data!$AS$3:$BL$65,19),"")</f>
        <v/>
      </c>
      <c r="CK8" s="4" t="str">
        <f>IF('Select Bands'!$B8&gt;0,VLOOKUP('Select Bands'!$B8,Data!$AS$3:$BL$65,20),"")</f>
        <v/>
      </c>
    </row>
    <row r="9" spans="1:89" x14ac:dyDescent="0.25">
      <c r="A9" s="3">
        <v>7</v>
      </c>
      <c r="B9" s="3">
        <v>7</v>
      </c>
      <c r="D9" s="3">
        <f>IF('Select Bands'!B9&gt;0,1,0)</f>
        <v>0</v>
      </c>
      <c r="F9" s="4" t="str">
        <f t="shared" si="3"/>
        <v/>
      </c>
      <c r="G9" s="4" t="str">
        <f>IF(D9=1,VLOOKUP('Select Bands'!B9,Data!$L$2:$O$65,4,1),"")</f>
        <v/>
      </c>
      <c r="H9" s="4" t="str">
        <f t="shared" si="5"/>
        <v/>
      </c>
      <c r="J9" s="3" t="s">
        <v>6</v>
      </c>
      <c r="K9" s="3" t="s">
        <v>75</v>
      </c>
      <c r="L9" s="3">
        <v>7</v>
      </c>
      <c r="N9" s="3" t="str">
        <f t="shared" si="0"/>
        <v>AT+QCFG=0G</v>
      </c>
      <c r="O9" s="3" t="str">
        <f t="shared" si="4"/>
        <v>"band",0,40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>
        <v>4</v>
      </c>
      <c r="AI9" s="9">
        <v>0</v>
      </c>
      <c r="AM9" s="4">
        <v>6</v>
      </c>
      <c r="AN9" s="4">
        <v>6</v>
      </c>
      <c r="AO9" s="4" t="s">
        <v>75</v>
      </c>
      <c r="AQ9" s="4" t="s">
        <v>6</v>
      </c>
      <c r="AR9" s="4">
        <v>17</v>
      </c>
      <c r="AS9" s="4">
        <v>7</v>
      </c>
      <c r="BK9" s="4">
        <v>4</v>
      </c>
      <c r="BL9" s="4">
        <v>0</v>
      </c>
      <c r="BP9" s="11" t="str">
        <f t="shared" si="1"/>
        <v/>
      </c>
      <c r="BQ9" s="3" t="str">
        <f t="shared" si="2"/>
        <v/>
      </c>
      <c r="BS9" s="4" t="str">
        <f>IF('Select Bands'!$B9&gt;0,VLOOKUP('Select Bands'!$B9,Data!$AS$3:$BL$65,2),"")</f>
        <v/>
      </c>
      <c r="BT9" s="4" t="str">
        <f>IF('Select Bands'!$B9&gt;0,VLOOKUP('Select Bands'!$B9,Data!$AS$3:$BL$65,3),"")</f>
        <v/>
      </c>
      <c r="BU9" s="4" t="str">
        <f>IF('Select Bands'!$B9&gt;0,VLOOKUP('Select Bands'!$B9,Data!$AS$3:$BL$65,4),"")</f>
        <v/>
      </c>
      <c r="BV9" s="4" t="str">
        <f>IF('Select Bands'!$B9&gt;0,VLOOKUP('Select Bands'!$B9,Data!$AS$3:$BL$65,5),"")</f>
        <v/>
      </c>
      <c r="BW9" s="4" t="str">
        <f>IF('Select Bands'!$B9&gt;0,VLOOKUP('Select Bands'!$B9,Data!$AS$3:$BL$65,6),"")</f>
        <v/>
      </c>
      <c r="BX9" s="4" t="str">
        <f>IF('Select Bands'!$B9&gt;0,VLOOKUP('Select Bands'!$B9,Data!$AS$3:$BL$65,7),"")</f>
        <v/>
      </c>
      <c r="BY9" s="4" t="str">
        <f>IF('Select Bands'!$B9&gt;0,VLOOKUP('Select Bands'!$B9,Data!$AS$3:$BL$65,8),"")</f>
        <v/>
      </c>
      <c r="BZ9" s="4" t="str">
        <f>IF('Select Bands'!$B9&gt;0,VLOOKUP('Select Bands'!$B9,Data!$AS$3:$BL$65,9),"")</f>
        <v/>
      </c>
      <c r="CA9" s="4" t="str">
        <f>IF('Select Bands'!$B9&gt;0,VLOOKUP('Select Bands'!$B9,Data!$AS$3:$BL$65,10),"")</f>
        <v/>
      </c>
      <c r="CB9" s="4" t="str">
        <f>IF('Select Bands'!$B9&gt;0,VLOOKUP('Select Bands'!$B9,Data!$AS$3:$BL$65,11),"")</f>
        <v/>
      </c>
      <c r="CC9" s="4" t="str">
        <f>IF('Select Bands'!$B9&gt;0,VLOOKUP('Select Bands'!$B9,Data!$AS$3:$BL$65,12),"")</f>
        <v/>
      </c>
      <c r="CD9" s="4" t="str">
        <f>IF('Select Bands'!$B9&gt;0,VLOOKUP('Select Bands'!$B9,Data!$AS$3:$BL$65,13),"")</f>
        <v/>
      </c>
      <c r="CE9" s="4" t="str">
        <f>IF('Select Bands'!$B9&gt;0,VLOOKUP('Select Bands'!$B9,Data!$AS$3:$BL$65,14),"")</f>
        <v/>
      </c>
      <c r="CF9" s="4" t="str">
        <f>IF('Select Bands'!$B9&gt;0,VLOOKUP('Select Bands'!$B9,Data!$AS$3:$BL$65,15),"")</f>
        <v/>
      </c>
      <c r="CG9" s="4" t="str">
        <f>IF('Select Bands'!$B9&gt;0,VLOOKUP('Select Bands'!$B9,Data!$AS$3:$BL$65,16),"")</f>
        <v/>
      </c>
      <c r="CH9" s="4" t="str">
        <f>IF('Select Bands'!$B9&gt;0,VLOOKUP('Select Bands'!$B9,Data!$AS$3:$BL$65,17),"")</f>
        <v/>
      </c>
      <c r="CI9" s="4" t="str">
        <f>IF('Select Bands'!$B9&gt;0,VLOOKUP('Select Bands'!$B9,Data!$AS$3:$BL$65,18),"")</f>
        <v/>
      </c>
      <c r="CJ9" s="4" t="str">
        <f>IF('Select Bands'!$B9&gt;0,VLOOKUP('Select Bands'!$B9,Data!$AS$3:$BL$65,19),"")</f>
        <v/>
      </c>
      <c r="CK9" s="4" t="str">
        <f>IF('Select Bands'!$B9&gt;0,VLOOKUP('Select Bands'!$B9,Data!$AS$3:$BL$65,20),"")</f>
        <v/>
      </c>
    </row>
    <row r="10" spans="1:89" x14ac:dyDescent="0.25">
      <c r="A10" s="3">
        <v>8</v>
      </c>
      <c r="B10" s="3">
        <v>8</v>
      </c>
      <c r="D10" s="3">
        <f>IF('Select Bands'!B10&gt;0,1,0)</f>
        <v>0</v>
      </c>
      <c r="F10" s="4" t="str">
        <f t="shared" si="3"/>
        <v/>
      </c>
      <c r="G10" s="4" t="str">
        <f>IF(D10=1,VLOOKUP('Select Bands'!B10,Data!$L$2:$O$65,4,1),"")</f>
        <v/>
      </c>
      <c r="H10" s="4" t="str">
        <f t="shared" si="5"/>
        <v/>
      </c>
      <c r="J10" s="3" t="s">
        <v>7</v>
      </c>
      <c r="K10" s="3" t="s">
        <v>76</v>
      </c>
      <c r="L10" s="3">
        <v>8</v>
      </c>
      <c r="N10" s="3" t="str">
        <f t="shared" si="0"/>
        <v>AT+QCFG=0H</v>
      </c>
      <c r="O10" s="3" t="str">
        <f t="shared" si="4"/>
        <v>"band",0,80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v>8</v>
      </c>
      <c r="AI10" s="9">
        <v>0</v>
      </c>
      <c r="AM10" s="4">
        <v>7</v>
      </c>
      <c r="AN10" s="4">
        <v>7</v>
      </c>
      <c r="AO10" s="4" t="s">
        <v>76</v>
      </c>
      <c r="AQ10" s="4" t="s">
        <v>7</v>
      </c>
      <c r="AR10" s="4">
        <v>18</v>
      </c>
      <c r="AS10" s="4">
        <v>8</v>
      </c>
      <c r="BK10" s="4">
        <v>8</v>
      </c>
      <c r="BL10" s="4">
        <v>0</v>
      </c>
      <c r="BP10" s="11" t="str">
        <f t="shared" si="1"/>
        <v/>
      </c>
      <c r="BQ10" s="3" t="str">
        <f t="shared" si="2"/>
        <v/>
      </c>
      <c r="BS10" s="4" t="str">
        <f>IF('Select Bands'!$B10&gt;0,VLOOKUP('Select Bands'!$B10,Data!$AS$3:$BL$65,2),"")</f>
        <v/>
      </c>
      <c r="BT10" s="4" t="str">
        <f>IF('Select Bands'!$B10&gt;0,VLOOKUP('Select Bands'!$B10,Data!$AS$3:$BL$65,3),"")</f>
        <v/>
      </c>
      <c r="BU10" s="4" t="str">
        <f>IF('Select Bands'!$B10&gt;0,VLOOKUP('Select Bands'!$B10,Data!$AS$3:$BL$65,4),"")</f>
        <v/>
      </c>
      <c r="BV10" s="4" t="str">
        <f>IF('Select Bands'!$B10&gt;0,VLOOKUP('Select Bands'!$B10,Data!$AS$3:$BL$65,5),"")</f>
        <v/>
      </c>
      <c r="BW10" s="4" t="str">
        <f>IF('Select Bands'!$B10&gt;0,VLOOKUP('Select Bands'!$B10,Data!$AS$3:$BL$65,6),"")</f>
        <v/>
      </c>
      <c r="BX10" s="4" t="str">
        <f>IF('Select Bands'!$B10&gt;0,VLOOKUP('Select Bands'!$B10,Data!$AS$3:$BL$65,7),"")</f>
        <v/>
      </c>
      <c r="BY10" s="4" t="str">
        <f>IF('Select Bands'!$B10&gt;0,VLOOKUP('Select Bands'!$B10,Data!$AS$3:$BL$65,8),"")</f>
        <v/>
      </c>
      <c r="BZ10" s="4" t="str">
        <f>IF('Select Bands'!$B10&gt;0,VLOOKUP('Select Bands'!$B10,Data!$AS$3:$BL$65,9),"")</f>
        <v/>
      </c>
      <c r="CA10" s="4" t="str">
        <f>IF('Select Bands'!$B10&gt;0,VLOOKUP('Select Bands'!$B10,Data!$AS$3:$BL$65,10),"")</f>
        <v/>
      </c>
      <c r="CB10" s="4" t="str">
        <f>IF('Select Bands'!$B10&gt;0,VLOOKUP('Select Bands'!$B10,Data!$AS$3:$BL$65,11),"")</f>
        <v/>
      </c>
      <c r="CC10" s="4" t="str">
        <f>IF('Select Bands'!$B10&gt;0,VLOOKUP('Select Bands'!$B10,Data!$AS$3:$BL$65,12),"")</f>
        <v/>
      </c>
      <c r="CD10" s="4" t="str">
        <f>IF('Select Bands'!$B10&gt;0,VLOOKUP('Select Bands'!$B10,Data!$AS$3:$BL$65,13),"")</f>
        <v/>
      </c>
      <c r="CE10" s="4" t="str">
        <f>IF('Select Bands'!$B10&gt;0,VLOOKUP('Select Bands'!$B10,Data!$AS$3:$BL$65,14),"")</f>
        <v/>
      </c>
      <c r="CF10" s="4" t="str">
        <f>IF('Select Bands'!$B10&gt;0,VLOOKUP('Select Bands'!$B10,Data!$AS$3:$BL$65,15),"")</f>
        <v/>
      </c>
      <c r="CG10" s="4" t="str">
        <f>IF('Select Bands'!$B10&gt;0,VLOOKUP('Select Bands'!$B10,Data!$AS$3:$BL$65,16),"")</f>
        <v/>
      </c>
      <c r="CH10" s="4" t="str">
        <f>IF('Select Bands'!$B10&gt;0,VLOOKUP('Select Bands'!$B10,Data!$AS$3:$BL$65,17),"")</f>
        <v/>
      </c>
      <c r="CI10" s="4" t="str">
        <f>IF('Select Bands'!$B10&gt;0,VLOOKUP('Select Bands'!$B10,Data!$AS$3:$BL$65,18),"")</f>
        <v/>
      </c>
      <c r="CJ10" s="4" t="str">
        <f>IF('Select Bands'!$B10&gt;0,VLOOKUP('Select Bands'!$B10,Data!$AS$3:$BL$65,19),"")</f>
        <v/>
      </c>
      <c r="CK10" s="4" t="str">
        <f>IF('Select Bands'!$B10&gt;0,VLOOKUP('Select Bands'!$B10,Data!$AS$3:$BL$65,20),"")</f>
        <v/>
      </c>
    </row>
    <row r="11" spans="1:89" x14ac:dyDescent="0.25">
      <c r="A11" s="3">
        <v>9</v>
      </c>
      <c r="B11" s="3">
        <v>9</v>
      </c>
      <c r="D11" s="3">
        <f>IF('Select Bands'!B11&gt;0,1,0)</f>
        <v>0</v>
      </c>
      <c r="F11" s="4" t="str">
        <f t="shared" si="3"/>
        <v/>
      </c>
      <c r="G11" s="4" t="str">
        <f>IF(D11=1,VLOOKUP('Select Bands'!B11,Data!$L$2:$O$65,4,1),"")</f>
        <v/>
      </c>
      <c r="H11" s="4" t="str">
        <f t="shared" si="5"/>
        <v/>
      </c>
      <c r="J11" s="3" t="s">
        <v>8</v>
      </c>
      <c r="K11" s="3" t="s">
        <v>77</v>
      </c>
      <c r="L11" s="3">
        <v>9</v>
      </c>
      <c r="N11" s="3" t="str">
        <f t="shared" si="0"/>
        <v>AT+QCFG=0I</v>
      </c>
      <c r="O11" s="3" t="str">
        <f t="shared" si="4"/>
        <v>"band",0,100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>
        <v>1</v>
      </c>
      <c r="AH11" s="9">
        <v>0</v>
      </c>
      <c r="AI11" s="9">
        <v>0</v>
      </c>
      <c r="AM11" s="4">
        <v>8</v>
      </c>
      <c r="AN11" s="4">
        <v>8</v>
      </c>
      <c r="AO11" s="4" t="s">
        <v>77</v>
      </c>
      <c r="AQ11" s="4" t="s">
        <v>8</v>
      </c>
      <c r="AR11" s="4">
        <v>19</v>
      </c>
      <c r="AS11" s="4">
        <v>9</v>
      </c>
      <c r="BJ11" s="4">
        <v>1</v>
      </c>
      <c r="BK11" s="4">
        <v>0</v>
      </c>
      <c r="BL11" s="4">
        <v>0</v>
      </c>
      <c r="BP11" s="11" t="str">
        <f t="shared" si="1"/>
        <v/>
      </c>
      <c r="BQ11" s="3" t="str">
        <f t="shared" si="2"/>
        <v/>
      </c>
      <c r="BS11" s="4" t="str">
        <f>IF('Select Bands'!$B11&gt;0,VLOOKUP('Select Bands'!$B11,Data!$AS$3:$BL$65,2),"")</f>
        <v/>
      </c>
      <c r="BT11" s="4" t="str">
        <f>IF('Select Bands'!$B11&gt;0,VLOOKUP('Select Bands'!$B11,Data!$AS$3:$BL$65,3),"")</f>
        <v/>
      </c>
      <c r="BU11" s="4" t="str">
        <f>IF('Select Bands'!$B11&gt;0,VLOOKUP('Select Bands'!$B11,Data!$AS$3:$BL$65,4),"")</f>
        <v/>
      </c>
      <c r="BV11" s="4" t="str">
        <f>IF('Select Bands'!$B11&gt;0,VLOOKUP('Select Bands'!$B11,Data!$AS$3:$BL$65,5),"")</f>
        <v/>
      </c>
      <c r="BW11" s="4" t="str">
        <f>IF('Select Bands'!$B11&gt;0,VLOOKUP('Select Bands'!$B11,Data!$AS$3:$BL$65,6),"")</f>
        <v/>
      </c>
      <c r="BX11" s="4" t="str">
        <f>IF('Select Bands'!$B11&gt;0,VLOOKUP('Select Bands'!$B11,Data!$AS$3:$BL$65,7),"")</f>
        <v/>
      </c>
      <c r="BY11" s="4" t="str">
        <f>IF('Select Bands'!$B11&gt;0,VLOOKUP('Select Bands'!$B11,Data!$AS$3:$BL$65,8),"")</f>
        <v/>
      </c>
      <c r="BZ11" s="4" t="str">
        <f>IF('Select Bands'!$B11&gt;0,VLOOKUP('Select Bands'!$B11,Data!$AS$3:$BL$65,9),"")</f>
        <v/>
      </c>
      <c r="CA11" s="4" t="str">
        <f>IF('Select Bands'!$B11&gt;0,VLOOKUP('Select Bands'!$B11,Data!$AS$3:$BL$65,10),"")</f>
        <v/>
      </c>
      <c r="CB11" s="4" t="str">
        <f>IF('Select Bands'!$B11&gt;0,VLOOKUP('Select Bands'!$B11,Data!$AS$3:$BL$65,11),"")</f>
        <v/>
      </c>
      <c r="CC11" s="4" t="str">
        <f>IF('Select Bands'!$B11&gt;0,VLOOKUP('Select Bands'!$B11,Data!$AS$3:$BL$65,12),"")</f>
        <v/>
      </c>
      <c r="CD11" s="4" t="str">
        <f>IF('Select Bands'!$B11&gt;0,VLOOKUP('Select Bands'!$B11,Data!$AS$3:$BL$65,13),"")</f>
        <v/>
      </c>
      <c r="CE11" s="4" t="str">
        <f>IF('Select Bands'!$B11&gt;0,VLOOKUP('Select Bands'!$B11,Data!$AS$3:$BL$65,14),"")</f>
        <v/>
      </c>
      <c r="CF11" s="4" t="str">
        <f>IF('Select Bands'!$B11&gt;0,VLOOKUP('Select Bands'!$B11,Data!$AS$3:$BL$65,15),"")</f>
        <v/>
      </c>
      <c r="CG11" s="4" t="str">
        <f>IF('Select Bands'!$B11&gt;0,VLOOKUP('Select Bands'!$B11,Data!$AS$3:$BL$65,16),"")</f>
        <v/>
      </c>
      <c r="CH11" s="4" t="str">
        <f>IF('Select Bands'!$B11&gt;0,VLOOKUP('Select Bands'!$B11,Data!$AS$3:$BL$65,17),"")</f>
        <v/>
      </c>
      <c r="CI11" s="4" t="str">
        <f>IF('Select Bands'!$B11&gt;0,VLOOKUP('Select Bands'!$B11,Data!$AS$3:$BL$65,18),"")</f>
        <v/>
      </c>
      <c r="CJ11" s="4" t="str">
        <f>IF('Select Bands'!$B11&gt;0,VLOOKUP('Select Bands'!$B11,Data!$AS$3:$BL$65,19),"")</f>
        <v/>
      </c>
      <c r="CK11" s="4" t="str">
        <f>IF('Select Bands'!$B11&gt;0,VLOOKUP('Select Bands'!$B11,Data!$AS$3:$BL$65,20),"")</f>
        <v/>
      </c>
    </row>
    <row r="12" spans="1:89" x14ac:dyDescent="0.25">
      <c r="A12" s="3">
        <v>10</v>
      </c>
      <c r="B12" s="3" t="s">
        <v>242</v>
      </c>
      <c r="D12" s="3">
        <f>IF('Select Bands'!B12&gt;0,1,0)</f>
        <v>0</v>
      </c>
      <c r="F12" s="4" t="str">
        <f t="shared" si="3"/>
        <v/>
      </c>
      <c r="G12" s="4" t="str">
        <f>IF(D12=1,VLOOKUP('Select Bands'!B12,Data!$L$2:$O$65,4,1),"")</f>
        <v/>
      </c>
      <c r="H12" s="4" t="str">
        <f t="shared" si="5"/>
        <v/>
      </c>
      <c r="J12" s="3" t="s">
        <v>9</v>
      </c>
      <c r="K12" s="3" t="s">
        <v>78</v>
      </c>
      <c r="L12" s="3">
        <v>10</v>
      </c>
      <c r="N12" s="3" t="str">
        <f t="shared" si="0"/>
        <v>AT+QCFG=0J</v>
      </c>
      <c r="O12" s="3" t="str">
        <f t="shared" si="4"/>
        <v>"band",0,200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>
        <v>2</v>
      </c>
      <c r="AH12" s="9">
        <v>0</v>
      </c>
      <c r="AI12" s="9">
        <v>0</v>
      </c>
      <c r="AM12" s="4">
        <v>9</v>
      </c>
      <c r="AN12" s="4">
        <v>9</v>
      </c>
      <c r="AO12" s="4" t="s">
        <v>78</v>
      </c>
      <c r="AQ12" s="4" t="s">
        <v>9</v>
      </c>
      <c r="AR12" s="4">
        <v>20</v>
      </c>
      <c r="AS12" s="4">
        <v>10</v>
      </c>
      <c r="BJ12" s="4">
        <v>2</v>
      </c>
      <c r="BK12" s="4">
        <v>0</v>
      </c>
      <c r="BL12" s="4">
        <v>0</v>
      </c>
      <c r="BP12" s="11" t="str">
        <f t="shared" si="1"/>
        <v/>
      </c>
      <c r="BQ12" s="3" t="str">
        <f t="shared" si="2"/>
        <v/>
      </c>
      <c r="BS12" s="4" t="str">
        <f>IF('Select Bands'!$B12&gt;0,VLOOKUP('Select Bands'!$B12,Data!$AS$3:$BL$65,2),"")</f>
        <v/>
      </c>
      <c r="BT12" s="4" t="str">
        <f>IF('Select Bands'!$B12&gt;0,VLOOKUP('Select Bands'!$B12,Data!$AS$3:$BL$65,3),"")</f>
        <v/>
      </c>
      <c r="BU12" s="4" t="str">
        <f>IF('Select Bands'!$B12&gt;0,VLOOKUP('Select Bands'!$B12,Data!$AS$3:$BL$65,4),"")</f>
        <v/>
      </c>
      <c r="BV12" s="4" t="str">
        <f>IF('Select Bands'!$B12&gt;0,VLOOKUP('Select Bands'!$B12,Data!$AS$3:$BL$65,5),"")</f>
        <v/>
      </c>
      <c r="BW12" s="4" t="str">
        <f>IF('Select Bands'!$B12&gt;0,VLOOKUP('Select Bands'!$B12,Data!$AS$3:$BL$65,6),"")</f>
        <v/>
      </c>
      <c r="BX12" s="4" t="str">
        <f>IF('Select Bands'!$B12&gt;0,VLOOKUP('Select Bands'!$B12,Data!$AS$3:$BL$65,7),"")</f>
        <v/>
      </c>
      <c r="BY12" s="4" t="str">
        <f>IF('Select Bands'!$B12&gt;0,VLOOKUP('Select Bands'!$B12,Data!$AS$3:$BL$65,8),"")</f>
        <v/>
      </c>
      <c r="BZ12" s="4" t="str">
        <f>IF('Select Bands'!$B12&gt;0,VLOOKUP('Select Bands'!$B12,Data!$AS$3:$BL$65,9),"")</f>
        <v/>
      </c>
      <c r="CA12" s="4" t="str">
        <f>IF('Select Bands'!$B12&gt;0,VLOOKUP('Select Bands'!$B12,Data!$AS$3:$BL$65,10),"")</f>
        <v/>
      </c>
      <c r="CB12" s="4" t="str">
        <f>IF('Select Bands'!$B12&gt;0,VLOOKUP('Select Bands'!$B12,Data!$AS$3:$BL$65,11),"")</f>
        <v/>
      </c>
      <c r="CC12" s="4" t="str">
        <f>IF('Select Bands'!$B12&gt;0,VLOOKUP('Select Bands'!$B12,Data!$AS$3:$BL$65,12),"")</f>
        <v/>
      </c>
      <c r="CD12" s="4" t="str">
        <f>IF('Select Bands'!$B12&gt;0,VLOOKUP('Select Bands'!$B12,Data!$AS$3:$BL$65,13),"")</f>
        <v/>
      </c>
      <c r="CE12" s="4" t="str">
        <f>IF('Select Bands'!$B12&gt;0,VLOOKUP('Select Bands'!$B12,Data!$AS$3:$BL$65,14),"")</f>
        <v/>
      </c>
      <c r="CF12" s="4" t="str">
        <f>IF('Select Bands'!$B12&gt;0,VLOOKUP('Select Bands'!$B12,Data!$AS$3:$BL$65,15),"")</f>
        <v/>
      </c>
      <c r="CG12" s="4" t="str">
        <f>IF('Select Bands'!$B12&gt;0,VLOOKUP('Select Bands'!$B12,Data!$AS$3:$BL$65,16),"")</f>
        <v/>
      </c>
      <c r="CH12" s="4" t="str">
        <f>IF('Select Bands'!$B12&gt;0,VLOOKUP('Select Bands'!$B12,Data!$AS$3:$BL$65,17),"")</f>
        <v/>
      </c>
      <c r="CI12" s="4" t="str">
        <f>IF('Select Bands'!$B12&gt;0,VLOOKUP('Select Bands'!$B12,Data!$AS$3:$BL$65,18),"")</f>
        <v/>
      </c>
      <c r="CJ12" s="4" t="str">
        <f>IF('Select Bands'!$B12&gt;0,VLOOKUP('Select Bands'!$B12,Data!$AS$3:$BL$65,19),"")</f>
        <v/>
      </c>
      <c r="CK12" s="4" t="str">
        <f>IF('Select Bands'!$B12&gt;0,VLOOKUP('Select Bands'!$B12,Data!$AS$3:$BL$65,20),"")</f>
        <v/>
      </c>
    </row>
    <row r="13" spans="1:89" x14ac:dyDescent="0.25">
      <c r="A13" s="3">
        <v>11</v>
      </c>
      <c r="B13" s="3" t="s">
        <v>243</v>
      </c>
      <c r="D13" s="3">
        <f>IF('Select Bands'!B13&gt;0,1,0)</f>
        <v>0</v>
      </c>
      <c r="F13" s="4" t="str">
        <f t="shared" si="3"/>
        <v/>
      </c>
      <c r="G13" s="4" t="str">
        <f>IF(D13=1,VLOOKUP('Select Bands'!B13,Data!$L$2:$O$65,4,1),"")</f>
        <v/>
      </c>
      <c r="H13" s="4" t="str">
        <f t="shared" si="5"/>
        <v/>
      </c>
      <c r="J13" s="3" t="s">
        <v>10</v>
      </c>
      <c r="K13" s="3" t="s">
        <v>79</v>
      </c>
      <c r="L13" s="3">
        <v>11</v>
      </c>
      <c r="N13" s="3" t="str">
        <f t="shared" si="0"/>
        <v>AT+QCFG=0K</v>
      </c>
      <c r="O13" s="3" t="str">
        <f t="shared" si="4"/>
        <v>"band",0,400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>
        <v>4</v>
      </c>
      <c r="AH13" s="9">
        <v>0</v>
      </c>
      <c r="AI13" s="9">
        <v>0</v>
      </c>
      <c r="AM13" s="4">
        <v>10</v>
      </c>
      <c r="AN13" s="4" t="s">
        <v>242</v>
      </c>
      <c r="AO13" s="4" t="s">
        <v>79</v>
      </c>
      <c r="AQ13" s="4" t="s">
        <v>10</v>
      </c>
      <c r="AR13" s="4">
        <v>21</v>
      </c>
      <c r="AS13" s="4">
        <v>11</v>
      </c>
      <c r="BJ13" s="4">
        <v>4</v>
      </c>
      <c r="BK13" s="4">
        <v>0</v>
      </c>
      <c r="BL13" s="4">
        <v>0</v>
      </c>
      <c r="BP13" s="11" t="str">
        <f t="shared" si="1"/>
        <v/>
      </c>
      <c r="BQ13" s="3" t="str">
        <f t="shared" si="2"/>
        <v/>
      </c>
      <c r="BS13" s="4" t="str">
        <f>IF('Select Bands'!$B13&gt;0,VLOOKUP('Select Bands'!$B13,Data!$AS$3:$BL$65,2),"")</f>
        <v/>
      </c>
      <c r="BT13" s="4" t="str">
        <f>IF('Select Bands'!$B13&gt;0,VLOOKUP('Select Bands'!$B13,Data!$AS$3:$BL$65,3),"")</f>
        <v/>
      </c>
      <c r="BU13" s="4" t="str">
        <f>IF('Select Bands'!$B13&gt;0,VLOOKUP('Select Bands'!$B13,Data!$AS$3:$BL$65,4),"")</f>
        <v/>
      </c>
      <c r="BV13" s="4" t="str">
        <f>IF('Select Bands'!$B13&gt;0,VLOOKUP('Select Bands'!$B13,Data!$AS$3:$BL$65,5),"")</f>
        <v/>
      </c>
      <c r="BW13" s="4" t="str">
        <f>IF('Select Bands'!$B13&gt;0,VLOOKUP('Select Bands'!$B13,Data!$AS$3:$BL$65,6),"")</f>
        <v/>
      </c>
      <c r="BX13" s="4" t="str">
        <f>IF('Select Bands'!$B13&gt;0,VLOOKUP('Select Bands'!$B13,Data!$AS$3:$BL$65,7),"")</f>
        <v/>
      </c>
      <c r="BY13" s="4" t="str">
        <f>IF('Select Bands'!$B13&gt;0,VLOOKUP('Select Bands'!$B13,Data!$AS$3:$BL$65,8),"")</f>
        <v/>
      </c>
      <c r="BZ13" s="4" t="str">
        <f>IF('Select Bands'!$B13&gt;0,VLOOKUP('Select Bands'!$B13,Data!$AS$3:$BL$65,9),"")</f>
        <v/>
      </c>
      <c r="CA13" s="4" t="str">
        <f>IF('Select Bands'!$B13&gt;0,VLOOKUP('Select Bands'!$B13,Data!$AS$3:$BL$65,10),"")</f>
        <v/>
      </c>
      <c r="CB13" s="4" t="str">
        <f>IF('Select Bands'!$B13&gt;0,VLOOKUP('Select Bands'!$B13,Data!$AS$3:$BL$65,11),"")</f>
        <v/>
      </c>
      <c r="CC13" s="4" t="str">
        <f>IF('Select Bands'!$B13&gt;0,VLOOKUP('Select Bands'!$B13,Data!$AS$3:$BL$65,12),"")</f>
        <v/>
      </c>
      <c r="CD13" s="4" t="str">
        <f>IF('Select Bands'!$B13&gt;0,VLOOKUP('Select Bands'!$B13,Data!$AS$3:$BL$65,13),"")</f>
        <v/>
      </c>
      <c r="CE13" s="4" t="str">
        <f>IF('Select Bands'!$B13&gt;0,VLOOKUP('Select Bands'!$B13,Data!$AS$3:$BL$65,14),"")</f>
        <v/>
      </c>
      <c r="CF13" s="4" t="str">
        <f>IF('Select Bands'!$B13&gt;0,VLOOKUP('Select Bands'!$B13,Data!$AS$3:$BL$65,15),"")</f>
        <v/>
      </c>
      <c r="CG13" s="4" t="str">
        <f>IF('Select Bands'!$B13&gt;0,VLOOKUP('Select Bands'!$B13,Data!$AS$3:$BL$65,16),"")</f>
        <v/>
      </c>
      <c r="CH13" s="4" t="str">
        <f>IF('Select Bands'!$B13&gt;0,VLOOKUP('Select Bands'!$B13,Data!$AS$3:$BL$65,17),"")</f>
        <v/>
      </c>
      <c r="CI13" s="4" t="str">
        <f>IF('Select Bands'!$B13&gt;0,VLOOKUP('Select Bands'!$B13,Data!$AS$3:$BL$65,18),"")</f>
        <v/>
      </c>
      <c r="CJ13" s="4" t="str">
        <f>IF('Select Bands'!$B13&gt;0,VLOOKUP('Select Bands'!$B13,Data!$AS$3:$BL$65,19),"")</f>
        <v/>
      </c>
      <c r="CK13" s="4" t="str">
        <f>IF('Select Bands'!$B13&gt;0,VLOOKUP('Select Bands'!$B13,Data!$AS$3:$BL$65,20),"")</f>
        <v/>
      </c>
    </row>
    <row r="14" spans="1:89" x14ac:dyDescent="0.25">
      <c r="A14" s="3">
        <v>12</v>
      </c>
      <c r="B14" s="3" t="s">
        <v>244</v>
      </c>
      <c r="D14" s="3">
        <f>IF('Select Bands'!B14&gt;0,1,0)</f>
        <v>0</v>
      </c>
      <c r="F14" s="4" t="str">
        <f t="shared" si="3"/>
        <v/>
      </c>
      <c r="G14" s="4" t="str">
        <f>IF(D14=1,VLOOKUP('Select Bands'!B14,Data!$L$2:$O$65,4,1),"")</f>
        <v/>
      </c>
      <c r="H14" s="4" t="str">
        <f t="shared" si="5"/>
        <v/>
      </c>
      <c r="J14" s="3" t="s">
        <v>11</v>
      </c>
      <c r="K14" s="3" t="s">
        <v>80</v>
      </c>
      <c r="L14" s="3">
        <v>12</v>
      </c>
      <c r="N14" s="3" t="str">
        <f t="shared" si="0"/>
        <v>AT+QCFG=0L</v>
      </c>
      <c r="O14" s="3" t="str">
        <f t="shared" si="4"/>
        <v>"band",0,800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>
        <v>8</v>
      </c>
      <c r="AH14" s="9">
        <v>0</v>
      </c>
      <c r="AI14" s="9">
        <v>0</v>
      </c>
      <c r="AM14" s="4">
        <v>11</v>
      </c>
      <c r="AN14" s="4" t="s">
        <v>243</v>
      </c>
      <c r="AO14" s="4" t="s">
        <v>80</v>
      </c>
      <c r="AQ14" s="4" t="s">
        <v>11</v>
      </c>
      <c r="AR14" s="4">
        <v>22</v>
      </c>
      <c r="AS14" s="4">
        <v>12</v>
      </c>
      <c r="BJ14" s="4">
        <v>8</v>
      </c>
      <c r="BK14" s="4">
        <v>0</v>
      </c>
      <c r="BL14" s="4">
        <v>0</v>
      </c>
      <c r="BP14" s="11" t="str">
        <f t="shared" si="1"/>
        <v/>
      </c>
      <c r="BQ14" s="3" t="str">
        <f t="shared" si="2"/>
        <v/>
      </c>
      <c r="BS14" s="4" t="str">
        <f>IF('Select Bands'!$B14&gt;0,VLOOKUP('Select Bands'!$B14,Data!$AS$3:$BL$65,2),"")</f>
        <v/>
      </c>
      <c r="BT14" s="4" t="str">
        <f>IF('Select Bands'!$B14&gt;0,VLOOKUP('Select Bands'!$B14,Data!$AS$3:$BL$65,3),"")</f>
        <v/>
      </c>
      <c r="BU14" s="4" t="str">
        <f>IF('Select Bands'!$B14&gt;0,VLOOKUP('Select Bands'!$B14,Data!$AS$3:$BL$65,4),"")</f>
        <v/>
      </c>
      <c r="BV14" s="4" t="str">
        <f>IF('Select Bands'!$B14&gt;0,VLOOKUP('Select Bands'!$B14,Data!$AS$3:$BL$65,5),"")</f>
        <v/>
      </c>
      <c r="BW14" s="4" t="str">
        <f>IF('Select Bands'!$B14&gt;0,VLOOKUP('Select Bands'!$B14,Data!$AS$3:$BL$65,6),"")</f>
        <v/>
      </c>
      <c r="BX14" s="4" t="str">
        <f>IF('Select Bands'!$B14&gt;0,VLOOKUP('Select Bands'!$B14,Data!$AS$3:$BL$65,7),"")</f>
        <v/>
      </c>
      <c r="BY14" s="4" t="str">
        <f>IF('Select Bands'!$B14&gt;0,VLOOKUP('Select Bands'!$B14,Data!$AS$3:$BL$65,8),"")</f>
        <v/>
      </c>
      <c r="BZ14" s="4" t="str">
        <f>IF('Select Bands'!$B14&gt;0,VLOOKUP('Select Bands'!$B14,Data!$AS$3:$BL$65,9),"")</f>
        <v/>
      </c>
      <c r="CA14" s="4" t="str">
        <f>IF('Select Bands'!$B14&gt;0,VLOOKUP('Select Bands'!$B14,Data!$AS$3:$BL$65,10),"")</f>
        <v/>
      </c>
      <c r="CB14" s="4" t="str">
        <f>IF('Select Bands'!$B14&gt;0,VLOOKUP('Select Bands'!$B14,Data!$AS$3:$BL$65,11),"")</f>
        <v/>
      </c>
      <c r="CC14" s="4" t="str">
        <f>IF('Select Bands'!$B14&gt;0,VLOOKUP('Select Bands'!$B14,Data!$AS$3:$BL$65,12),"")</f>
        <v/>
      </c>
      <c r="CD14" s="4" t="str">
        <f>IF('Select Bands'!$B14&gt;0,VLOOKUP('Select Bands'!$B14,Data!$AS$3:$BL$65,13),"")</f>
        <v/>
      </c>
      <c r="CE14" s="4" t="str">
        <f>IF('Select Bands'!$B14&gt;0,VLOOKUP('Select Bands'!$B14,Data!$AS$3:$BL$65,14),"")</f>
        <v/>
      </c>
      <c r="CF14" s="4" t="str">
        <f>IF('Select Bands'!$B14&gt;0,VLOOKUP('Select Bands'!$B14,Data!$AS$3:$BL$65,15),"")</f>
        <v/>
      </c>
      <c r="CG14" s="4" t="str">
        <f>IF('Select Bands'!$B14&gt;0,VLOOKUP('Select Bands'!$B14,Data!$AS$3:$BL$65,16),"")</f>
        <v/>
      </c>
      <c r="CH14" s="4" t="str">
        <f>IF('Select Bands'!$B14&gt;0,VLOOKUP('Select Bands'!$B14,Data!$AS$3:$BL$65,17),"")</f>
        <v/>
      </c>
      <c r="CI14" s="4" t="str">
        <f>IF('Select Bands'!$B14&gt;0,VLOOKUP('Select Bands'!$B14,Data!$AS$3:$BL$65,18),"")</f>
        <v/>
      </c>
      <c r="CJ14" s="4" t="str">
        <f>IF('Select Bands'!$B14&gt;0,VLOOKUP('Select Bands'!$B14,Data!$AS$3:$BL$65,19),"")</f>
        <v/>
      </c>
      <c r="CK14" s="4" t="str">
        <f>IF('Select Bands'!$B14&gt;0,VLOOKUP('Select Bands'!$B14,Data!$AS$3:$BL$65,20),"")</f>
        <v/>
      </c>
    </row>
    <row r="15" spans="1:89" x14ac:dyDescent="0.25">
      <c r="A15" s="3">
        <v>13</v>
      </c>
      <c r="B15" s="3" t="s">
        <v>245</v>
      </c>
      <c r="J15" s="3" t="s">
        <v>12</v>
      </c>
      <c r="K15" s="3" t="s">
        <v>81</v>
      </c>
      <c r="L15" s="3">
        <v>13</v>
      </c>
      <c r="N15" s="3" t="str">
        <f t="shared" si="0"/>
        <v>AT+QCFG=0M</v>
      </c>
      <c r="O15" s="3" t="str">
        <f t="shared" si="4"/>
        <v>"band",0,1000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>
        <v>1</v>
      </c>
      <c r="AG15" s="9">
        <v>0</v>
      </c>
      <c r="AH15" s="9">
        <v>0</v>
      </c>
      <c r="AI15" s="9">
        <v>0</v>
      </c>
      <c r="AM15" s="4">
        <v>12</v>
      </c>
      <c r="AN15" s="4" t="s">
        <v>244</v>
      </c>
      <c r="AO15" s="4" t="s">
        <v>81</v>
      </c>
      <c r="AQ15" s="4" t="s">
        <v>12</v>
      </c>
      <c r="AR15" s="4">
        <v>23</v>
      </c>
      <c r="AS15" s="4">
        <v>13</v>
      </c>
      <c r="BI15" s="4">
        <v>1</v>
      </c>
      <c r="BJ15" s="4">
        <v>0</v>
      </c>
      <c r="BK15" s="4">
        <v>0</v>
      </c>
      <c r="BL15" s="4">
        <v>0</v>
      </c>
      <c r="BP15" s="11"/>
      <c r="BQ15" s="3" t="str">
        <f t="shared" si="2"/>
        <v/>
      </c>
    </row>
    <row r="16" spans="1:89" x14ac:dyDescent="0.25">
      <c r="A16" s="3">
        <v>14</v>
      </c>
      <c r="B16" s="3" t="s">
        <v>246</v>
      </c>
      <c r="J16" s="3" t="s">
        <v>13</v>
      </c>
      <c r="K16" s="3" t="s">
        <v>82</v>
      </c>
      <c r="L16" s="3">
        <v>14</v>
      </c>
      <c r="N16" s="3" t="str">
        <f t="shared" si="0"/>
        <v>AT+QCFG=0N</v>
      </c>
      <c r="O16" s="3" t="str">
        <f t="shared" si="4"/>
        <v>"band",0,2000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>
        <v>2</v>
      </c>
      <c r="AG16" s="9">
        <v>0</v>
      </c>
      <c r="AH16" s="9">
        <v>0</v>
      </c>
      <c r="AI16" s="9">
        <v>0</v>
      </c>
      <c r="AM16" s="4">
        <v>13</v>
      </c>
      <c r="AN16" s="4" t="s">
        <v>245</v>
      </c>
      <c r="AO16" s="4" t="s">
        <v>82</v>
      </c>
      <c r="AQ16" s="4" t="s">
        <v>13</v>
      </c>
      <c r="AR16" s="4">
        <v>24</v>
      </c>
      <c r="AS16" s="4">
        <v>14</v>
      </c>
      <c r="BI16" s="4">
        <v>2</v>
      </c>
      <c r="BJ16" s="4">
        <v>0</v>
      </c>
      <c r="BK16" s="4">
        <v>0</v>
      </c>
      <c r="BL16" s="4">
        <v>0</v>
      </c>
      <c r="BP16" s="11"/>
      <c r="BQ16" s="3" t="str">
        <f t="shared" si="2"/>
        <v/>
      </c>
    </row>
    <row r="17" spans="1:89" x14ac:dyDescent="0.25">
      <c r="A17" s="3">
        <v>15</v>
      </c>
      <c r="B17" s="3" t="s">
        <v>247</v>
      </c>
      <c r="J17" s="3" t="s">
        <v>14</v>
      </c>
      <c r="K17" s="3" t="s">
        <v>84</v>
      </c>
      <c r="L17" s="3">
        <v>17</v>
      </c>
      <c r="N17" s="3" t="str">
        <f t="shared" si="0"/>
        <v>AT+QCFG=0P</v>
      </c>
      <c r="O17" s="3" t="str">
        <f t="shared" si="4"/>
        <v>"band",0,10000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>
        <v>1</v>
      </c>
      <c r="AF17" s="9">
        <v>0</v>
      </c>
      <c r="AG17" s="9">
        <v>0</v>
      </c>
      <c r="AH17" s="9">
        <v>0</v>
      </c>
      <c r="AI17" s="9">
        <v>0</v>
      </c>
      <c r="AM17" s="4">
        <v>14</v>
      </c>
      <c r="AN17" s="4" t="s">
        <v>246</v>
      </c>
      <c r="AO17" s="4" t="s">
        <v>83</v>
      </c>
      <c r="AQ17" s="4" t="s">
        <v>14</v>
      </c>
      <c r="AR17" s="4">
        <v>27</v>
      </c>
      <c r="AS17" s="4">
        <v>17</v>
      </c>
      <c r="BH17" s="4">
        <v>1</v>
      </c>
      <c r="BI17" s="4">
        <v>0</v>
      </c>
      <c r="BJ17" s="4">
        <v>0</v>
      </c>
      <c r="BK17" s="4">
        <v>0</v>
      </c>
      <c r="BL17" s="4">
        <v>0</v>
      </c>
      <c r="BP17" s="11"/>
      <c r="BQ17" s="3"/>
    </row>
    <row r="18" spans="1:89" x14ac:dyDescent="0.25">
      <c r="A18" s="3">
        <v>16</v>
      </c>
      <c r="B18" s="3" t="s">
        <v>248</v>
      </c>
      <c r="J18" s="3" t="s">
        <v>15</v>
      </c>
      <c r="K18" s="3" t="s">
        <v>85</v>
      </c>
      <c r="L18" s="3">
        <v>18</v>
      </c>
      <c r="N18" s="3" t="str">
        <f t="shared" si="0"/>
        <v>AT+QCFG=0Q</v>
      </c>
      <c r="O18" s="3" t="str">
        <f t="shared" si="4"/>
        <v>"band",0,20000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>
        <v>2</v>
      </c>
      <c r="AF18" s="9">
        <v>0</v>
      </c>
      <c r="AG18" s="9">
        <v>0</v>
      </c>
      <c r="AH18" s="9">
        <v>0</v>
      </c>
      <c r="AI18" s="9">
        <v>0</v>
      </c>
      <c r="AM18" s="4">
        <v>15</v>
      </c>
      <c r="AN18" s="4" t="s">
        <v>247</v>
      </c>
      <c r="AO18" s="4" t="s">
        <v>84</v>
      </c>
      <c r="AQ18" s="4" t="s">
        <v>15</v>
      </c>
      <c r="AR18" s="4">
        <v>28</v>
      </c>
      <c r="AS18" s="4">
        <v>18</v>
      </c>
      <c r="BH18" s="4">
        <v>2</v>
      </c>
      <c r="BI18" s="4">
        <v>0</v>
      </c>
      <c r="BJ18" s="4">
        <v>0</v>
      </c>
      <c r="BK18" s="4">
        <v>0</v>
      </c>
      <c r="BL18" s="4">
        <v>0</v>
      </c>
      <c r="BP18" s="11"/>
      <c r="BQ18" s="3"/>
    </row>
    <row r="19" spans="1:89" x14ac:dyDescent="0.25">
      <c r="A19" s="3">
        <v>17</v>
      </c>
      <c r="B19" s="3" t="s">
        <v>249</v>
      </c>
      <c r="J19" s="3" t="s">
        <v>16</v>
      </c>
      <c r="K19" s="3" t="s">
        <v>86</v>
      </c>
      <c r="L19" s="3">
        <v>19</v>
      </c>
      <c r="N19" s="3" t="str">
        <f t="shared" si="0"/>
        <v>AT+QCFG=0R</v>
      </c>
      <c r="O19" s="3" t="str">
        <f t="shared" si="4"/>
        <v>"band",0,40000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>
        <v>4</v>
      </c>
      <c r="AF19" s="9">
        <v>0</v>
      </c>
      <c r="AG19" s="9">
        <v>0</v>
      </c>
      <c r="AH19" s="9">
        <v>0</v>
      </c>
      <c r="AI19" s="9">
        <v>0</v>
      </c>
      <c r="AM19" s="4">
        <v>16</v>
      </c>
      <c r="AN19" s="4" t="s">
        <v>248</v>
      </c>
      <c r="AO19" s="4" t="s">
        <v>85</v>
      </c>
      <c r="AQ19" s="4" t="s">
        <v>16</v>
      </c>
      <c r="AR19" s="4">
        <v>29</v>
      </c>
      <c r="AS19" s="4">
        <v>19</v>
      </c>
      <c r="BH19" s="4">
        <v>4</v>
      </c>
      <c r="BI19" s="4">
        <v>0</v>
      </c>
      <c r="BJ19" s="4">
        <v>0</v>
      </c>
      <c r="BK19" s="4">
        <v>0</v>
      </c>
      <c r="BL19" s="4">
        <v>0</v>
      </c>
      <c r="BP19" s="11"/>
      <c r="BQ19" s="3"/>
    </row>
    <row r="20" spans="1:89" x14ac:dyDescent="0.25">
      <c r="A20" s="3">
        <v>18</v>
      </c>
      <c r="B20" s="3" t="s">
        <v>250</v>
      </c>
      <c r="J20" s="3" t="s">
        <v>17</v>
      </c>
      <c r="K20" s="3" t="s">
        <v>87</v>
      </c>
      <c r="L20" s="3">
        <v>20</v>
      </c>
      <c r="N20" s="3" t="str">
        <f t="shared" si="0"/>
        <v>AT+QCFG=0S</v>
      </c>
      <c r="O20" s="3" t="str">
        <f t="shared" si="4"/>
        <v>"band",0,80000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>
        <v>8</v>
      </c>
      <c r="AF20" s="9">
        <v>0</v>
      </c>
      <c r="AG20" s="9">
        <v>0</v>
      </c>
      <c r="AH20" s="9">
        <v>0</v>
      </c>
      <c r="AI20" s="9">
        <v>0</v>
      </c>
      <c r="AM20" s="4">
        <v>17</v>
      </c>
      <c r="AN20" s="4" t="s">
        <v>249</v>
      </c>
      <c r="AO20" s="4" t="s">
        <v>86</v>
      </c>
      <c r="AQ20" s="4" t="s">
        <v>17</v>
      </c>
      <c r="AR20" s="4">
        <v>30</v>
      </c>
      <c r="AS20" s="4">
        <v>20</v>
      </c>
      <c r="BH20" s="4">
        <v>8</v>
      </c>
      <c r="BI20" s="4">
        <v>0</v>
      </c>
      <c r="BJ20" s="4">
        <v>0</v>
      </c>
      <c r="BK20" s="4">
        <v>0</v>
      </c>
      <c r="BL20" s="4">
        <v>0</v>
      </c>
      <c r="BP20" s="11"/>
      <c r="BQ20" s="3"/>
    </row>
    <row r="21" spans="1:89" x14ac:dyDescent="0.25">
      <c r="A21" s="3">
        <v>19</v>
      </c>
      <c r="B21" s="3" t="s">
        <v>251</v>
      </c>
      <c r="J21" s="3" t="s">
        <v>18</v>
      </c>
      <c r="K21" s="3" t="s">
        <v>101</v>
      </c>
      <c r="L21" s="3">
        <v>21</v>
      </c>
      <c r="N21" s="3" t="str">
        <f t="shared" si="0"/>
        <v>AT+QCFG=0T</v>
      </c>
      <c r="O21" s="3" t="str">
        <f t="shared" si="4"/>
        <v>"band",0,100000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M21" s="4">
        <v>18</v>
      </c>
      <c r="AN21" s="4" t="s">
        <v>250</v>
      </c>
      <c r="AO21" s="4" t="s">
        <v>87</v>
      </c>
      <c r="AQ21" s="4" t="s">
        <v>18</v>
      </c>
      <c r="AR21" s="4">
        <v>31</v>
      </c>
      <c r="AS21" s="4">
        <v>21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P21" s="11"/>
      <c r="BQ21" s="3"/>
    </row>
    <row r="22" spans="1:89" x14ac:dyDescent="0.25">
      <c r="A22" s="3">
        <v>20</v>
      </c>
      <c r="B22" s="3" t="s">
        <v>252</v>
      </c>
      <c r="J22" s="3" t="s">
        <v>19</v>
      </c>
      <c r="K22" s="3" t="s">
        <v>102</v>
      </c>
      <c r="L22" s="3">
        <v>22</v>
      </c>
      <c r="N22" s="3" t="str">
        <f t="shared" si="0"/>
        <v>AT+QCFG=0U</v>
      </c>
      <c r="O22" s="3" t="str">
        <f t="shared" si="4"/>
        <v>"band",0,200000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2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M22" s="4">
        <v>19</v>
      </c>
      <c r="AN22" s="4" t="s">
        <v>251</v>
      </c>
      <c r="AQ22" s="4" t="s">
        <v>19</v>
      </c>
      <c r="AR22" s="4">
        <v>32</v>
      </c>
      <c r="AS22" s="4">
        <v>22</v>
      </c>
      <c r="BG22" s="4">
        <v>2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P22" s="12" t="s">
        <v>98</v>
      </c>
      <c r="BQ22" s="12" t="s">
        <v>99</v>
      </c>
      <c r="BS22" s="4" t="str">
        <f>IF(SUM(BS3:BS20)=0,"",SUM(BS3:BS20))</f>
        <v/>
      </c>
      <c r="BT22" s="4" t="str">
        <f>IF(AND(SUM(BT3:BT20)=0,BS22=""),"",SUM(BT3:BT20))</f>
        <v/>
      </c>
      <c r="BU22" s="4" t="str">
        <f>IF(AND(SUM(BU3:BU20)=0,SUM($BS22:BT22)=0),"",SUM(BU3:BU20))</f>
        <v/>
      </c>
      <c r="BV22" s="4" t="str">
        <f>IF(AND(SUM(BV3:BV20)=0,SUM($BS22:BU22)=0),"",SUM(BV3:BV20))</f>
        <v/>
      </c>
      <c r="BW22" s="4" t="str">
        <f>IF(AND(SUM(BW3:BW20)=0,SUM($BS22:BV22)=0),"",SUM(BW3:BW20))</f>
        <v/>
      </c>
      <c r="BX22" s="4" t="str">
        <f>IF(AND(SUM(BX3:BX20)=0,SUM($BS22:BW22)=0),"",SUM(BX3:BX20))</f>
        <v/>
      </c>
      <c r="BY22" s="4" t="str">
        <f>IF(AND(SUM(BY3:BY20)=0,SUM($BS22:BX22)=0),"",SUM(BY3:BY20))</f>
        <v/>
      </c>
      <c r="BZ22" s="4" t="str">
        <f>IF(AND(SUM(BZ3:BZ20)=0,SUM($BS22:BY22)=0),"",SUM(BZ3:BZ20))</f>
        <v/>
      </c>
      <c r="CA22" s="4" t="str">
        <f>IF(AND(SUM(CA3:CA20)=0,SUM($BS22:BZ22)=0),"",SUM(CA3:CA20))</f>
        <v/>
      </c>
      <c r="CB22" s="4" t="str">
        <f>IF(AND(SUM(CB3:CB20)=0,SUM($BS22:CA22)=0),"",SUM(CB3:CB20))</f>
        <v/>
      </c>
      <c r="CC22" s="4" t="str">
        <f>IF(AND(SUM(CC3:CC20)=0,SUM($BS22:CB22)=0),"",SUM(CC3:CC20))</f>
        <v/>
      </c>
      <c r="CD22" s="4" t="str">
        <f>IF(AND(SUM(CD3:CD20)=0,SUM($BS22:CC22)=0),"",SUM(CD3:CD20))</f>
        <v/>
      </c>
      <c r="CE22" s="4" t="str">
        <f>IF(AND(SUM(CE3:CE20)=0,SUM($BS22:CD22)=0),"",SUM(CE3:CE20))</f>
        <v/>
      </c>
      <c r="CF22" s="4" t="str">
        <f>IF(AND(SUM(CF3:CF20)=0,SUM($BS22:CE22)=0),"",SUM(CF3:CF20))</f>
        <v/>
      </c>
      <c r="CG22" s="4" t="str">
        <f>IF(AND(SUM(CG3:CG20)=0,SUM($BS22:CF22)=0),"",SUM(CG3:CG20))</f>
        <v/>
      </c>
      <c r="CH22" s="4" t="str">
        <f>IF(AND(SUM(CH3:CH20)=0,SUM($BS22:CG22)=0),"",SUM(CH3:CH20))</f>
        <v/>
      </c>
      <c r="CI22" s="4" t="str">
        <f>IF(AND(SUM(CI3:CI20)=0,SUM($BS22:CH22)=0),"",SUM(CI3:CI20))</f>
        <v/>
      </c>
      <c r="CJ22" s="4" t="str">
        <f>IF(AND(SUM(CJ3:CJ20)=0,SUM($BS22:CI22)=0),"",SUM(CJ3:CJ20))</f>
        <v/>
      </c>
      <c r="CK22" s="4" t="str">
        <f>IF(AND(SUM(CK3:CK20)=0,SUM($BS22:CJ22)=0),"",SUM(CK3:CK20))</f>
        <v/>
      </c>
    </row>
    <row r="23" spans="1:89" x14ac:dyDescent="0.25">
      <c r="A23" s="3">
        <v>21</v>
      </c>
      <c r="B23" s="3" t="s">
        <v>253</v>
      </c>
      <c r="J23" s="3" t="s">
        <v>20</v>
      </c>
      <c r="K23" s="3" t="s">
        <v>103</v>
      </c>
      <c r="L23" s="3">
        <v>23</v>
      </c>
      <c r="N23" s="3" t="str">
        <f t="shared" si="0"/>
        <v>AT+QCFG=0V</v>
      </c>
      <c r="O23" s="3" t="str">
        <f t="shared" si="4"/>
        <v>"band",0,400000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v>4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M23" s="4">
        <v>20</v>
      </c>
      <c r="AN23" s="4" t="s">
        <v>252</v>
      </c>
      <c r="AQ23" s="4" t="s">
        <v>20</v>
      </c>
      <c r="AR23" s="4">
        <v>33</v>
      </c>
      <c r="AS23" s="4">
        <v>23</v>
      </c>
      <c r="BG23" s="4">
        <v>4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P23" s="11">
        <f>IF(D3=1,BP25,BP24)</f>
        <v>0</v>
      </c>
      <c r="BQ23" s="3" t="str">
        <f>IF('Select Bands'!B17&gt;0,CONCATENATE(Data!M3,'Select Bands'!B17),"")</f>
        <v/>
      </c>
      <c r="BS23" s="4" t="str">
        <f>VLOOKUP(BS22,$AM$2:$AN$38,2)</f>
        <v/>
      </c>
      <c r="BT23" s="4" t="str">
        <f t="shared" ref="BT23:CJ23" si="6">VLOOKUP(BT22,$AM$2:$AN$38,2)</f>
        <v/>
      </c>
      <c r="BU23" s="4" t="str">
        <f t="shared" si="6"/>
        <v/>
      </c>
      <c r="BV23" s="4" t="str">
        <f t="shared" si="6"/>
        <v/>
      </c>
      <c r="BW23" s="4" t="str">
        <f t="shared" si="6"/>
        <v/>
      </c>
      <c r="BX23" s="4" t="str">
        <f t="shared" si="6"/>
        <v/>
      </c>
      <c r="BY23" s="4" t="str">
        <f t="shared" si="6"/>
        <v/>
      </c>
      <c r="BZ23" s="4" t="str">
        <f t="shared" si="6"/>
        <v/>
      </c>
      <c r="CA23" s="4" t="str">
        <f t="shared" si="6"/>
        <v/>
      </c>
      <c r="CB23" s="4" t="str">
        <f t="shared" si="6"/>
        <v/>
      </c>
      <c r="CC23" s="4" t="str">
        <f t="shared" si="6"/>
        <v/>
      </c>
      <c r="CD23" s="4" t="str">
        <f t="shared" si="6"/>
        <v/>
      </c>
      <c r="CE23" s="4" t="str">
        <f t="shared" si="6"/>
        <v/>
      </c>
      <c r="CF23" s="4" t="str">
        <f t="shared" si="6"/>
        <v/>
      </c>
      <c r="CG23" s="4" t="str">
        <f t="shared" si="6"/>
        <v/>
      </c>
      <c r="CH23" s="4" t="str">
        <f t="shared" si="6"/>
        <v/>
      </c>
      <c r="CI23" s="4" t="str">
        <f t="shared" si="6"/>
        <v/>
      </c>
      <c r="CJ23" s="4" t="str">
        <f t="shared" si="6"/>
        <v/>
      </c>
      <c r="CK23" s="4" t="str">
        <f>VLOOKUP(CK22,$AM$2:$AN$38,2)</f>
        <v/>
      </c>
    </row>
    <row r="24" spans="1:89" x14ac:dyDescent="0.25">
      <c r="A24" s="3">
        <v>22</v>
      </c>
      <c r="B24" s="3" t="s">
        <v>254</v>
      </c>
      <c r="D24" s="3">
        <f>SUM(D3:D14)</f>
        <v>0</v>
      </c>
      <c r="J24" s="3" t="s">
        <v>21</v>
      </c>
      <c r="K24" s="3" t="s">
        <v>104</v>
      </c>
      <c r="L24" s="3">
        <v>24</v>
      </c>
      <c r="N24" s="3" t="str">
        <f t="shared" si="0"/>
        <v>AT+QCFG=0W</v>
      </c>
      <c r="O24" s="3" t="str">
        <f t="shared" si="4"/>
        <v>"band",0,800000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8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M24" s="4">
        <v>21</v>
      </c>
      <c r="AN24" s="4" t="s">
        <v>253</v>
      </c>
      <c r="AQ24" s="4" t="s">
        <v>21</v>
      </c>
      <c r="AR24" s="4">
        <v>34</v>
      </c>
      <c r="AS24" s="4">
        <v>24</v>
      </c>
      <c r="BG24" s="4">
        <v>8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P24" s="11">
        <f>IF(D1&gt;0,IF('Select Bands'!B17&gt;0,CONCATENATE(Data!M3,'Select Bands'!B17,",",Data!M4,'Select Bands'!B18,Data!M4,Data!M5,"0",Data!M5,Data!BS23,Data!BT23,Data!BU23,Data!BV23,Data!BW23,Data!BX23,Data!BY23,Data!BZ23,Data!CA23,Data!CB23,Data!CC23,Data!CD23,Data!CE23,Data!CF23,Data!CG23,Data!CH23,", ",CJ23,CK23,#REF!,#REF!,#REF!,#REF!,#REF!,#REF!,#REF!,#REF!,#REF!,#REF!,#REF!,#REF!,#REF!,#REF!),""),0)</f>
        <v>0</v>
      </c>
      <c r="BQ24" s="13" t="str">
        <f>IF('Select Bands'!B17&gt;0,CONCATENATE(Data!M3,'Select Bands'!B17),"")</f>
        <v/>
      </c>
    </row>
    <row r="25" spans="1:89" x14ac:dyDescent="0.25">
      <c r="A25" s="3">
        <v>23</v>
      </c>
      <c r="B25" s="3" t="s">
        <v>255</v>
      </c>
      <c r="J25" s="3" t="s">
        <v>22</v>
      </c>
      <c r="K25" s="3" t="s">
        <v>105</v>
      </c>
      <c r="L25" s="3">
        <v>25</v>
      </c>
      <c r="N25" s="3" t="str">
        <f t="shared" si="0"/>
        <v>AT+QCFG=0X</v>
      </c>
      <c r="O25" s="3" t="str">
        <f t="shared" si="4"/>
        <v>"band",0,1000000</v>
      </c>
      <c r="T25" s="9"/>
      <c r="U25" s="9"/>
      <c r="V25" s="9"/>
      <c r="W25" s="9"/>
      <c r="X25" s="9"/>
      <c r="Y25" s="9"/>
      <c r="Z25" s="9"/>
      <c r="AA25" s="9"/>
      <c r="AB25" s="9"/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M25" s="4">
        <v>22</v>
      </c>
      <c r="AN25" s="4" t="s">
        <v>254</v>
      </c>
      <c r="AQ25" s="4" t="s">
        <v>22</v>
      </c>
      <c r="AR25" s="4">
        <v>35</v>
      </c>
      <c r="AS25" s="4">
        <v>25</v>
      </c>
      <c r="BF25" s="4">
        <v>1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P25" s="4" t="str">
        <f>IF(AS3=1,IF('Select Bands'!B17&gt;0,CONCATENATE(Data!M3,AP4,"band",AP4,AP5,"0",Data!M5,BS23,BT23,BU23,BV23,BW23,BX23,BY23,BZ23,CA23,CB23,CC23,CD23,CE23,CF23,CG23,CH23,CI23,CJ23,CK23),""),0)</f>
        <v/>
      </c>
    </row>
    <row r="26" spans="1:89" x14ac:dyDescent="0.25">
      <c r="A26" s="3">
        <v>24</v>
      </c>
      <c r="B26" s="3" t="s">
        <v>256</v>
      </c>
      <c r="J26" s="3" t="s">
        <v>23</v>
      </c>
      <c r="K26" s="3" t="s">
        <v>106</v>
      </c>
      <c r="L26" s="3">
        <v>26</v>
      </c>
      <c r="N26" s="3" t="str">
        <f t="shared" si="0"/>
        <v>AT+QCFG=0Y</v>
      </c>
      <c r="O26" s="3" t="str">
        <f t="shared" si="4"/>
        <v>"band",0,2000000</v>
      </c>
      <c r="T26" s="9"/>
      <c r="U26" s="9"/>
      <c r="V26" s="9"/>
      <c r="W26" s="9"/>
      <c r="X26" s="9"/>
      <c r="Y26" s="9"/>
      <c r="Z26" s="9"/>
      <c r="AA26" s="9"/>
      <c r="AB26" s="9"/>
      <c r="AC26" s="9">
        <v>2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M26" s="4">
        <v>23</v>
      </c>
      <c r="AN26" s="4" t="s">
        <v>255</v>
      </c>
      <c r="AQ26" s="4" t="s">
        <v>23</v>
      </c>
      <c r="AR26" s="4">
        <v>36</v>
      </c>
      <c r="AS26" s="4">
        <v>26</v>
      </c>
      <c r="BF26" s="4">
        <v>2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</row>
    <row r="27" spans="1:89" x14ac:dyDescent="0.25">
      <c r="A27" s="3">
        <v>25</v>
      </c>
      <c r="B27" s="3" t="s">
        <v>257</v>
      </c>
      <c r="J27" s="3" t="s">
        <v>24</v>
      </c>
      <c r="K27" s="3" t="s">
        <v>107</v>
      </c>
      <c r="L27" s="3">
        <v>27</v>
      </c>
      <c r="N27" s="3" t="str">
        <f t="shared" si="0"/>
        <v>AT+QCFG=0Z</v>
      </c>
      <c r="O27" s="3" t="str">
        <f t="shared" si="4"/>
        <v>"band",0,4000000</v>
      </c>
      <c r="T27" s="9"/>
      <c r="U27" s="9"/>
      <c r="V27" s="9"/>
      <c r="W27" s="9"/>
      <c r="X27" s="9"/>
      <c r="Y27" s="9"/>
      <c r="Z27" s="9"/>
      <c r="AA27" s="9"/>
      <c r="AB27" s="9"/>
      <c r="AC27" s="9">
        <v>4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M27" s="4">
        <v>24</v>
      </c>
      <c r="AN27" s="4" t="s">
        <v>256</v>
      </c>
      <c r="AQ27" s="4" t="s">
        <v>24</v>
      </c>
      <c r="AR27" s="4">
        <v>37</v>
      </c>
      <c r="AS27" s="4">
        <v>27</v>
      </c>
      <c r="BF27" s="4">
        <v>4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89" x14ac:dyDescent="0.25">
      <c r="A28" s="3">
        <v>26</v>
      </c>
      <c r="B28" s="3" t="s">
        <v>258</v>
      </c>
      <c r="J28" s="3" t="s">
        <v>25</v>
      </c>
      <c r="K28" s="3" t="s">
        <v>108</v>
      </c>
      <c r="L28" s="3">
        <v>28</v>
      </c>
      <c r="N28" s="3" t="str">
        <f t="shared" si="0"/>
        <v>AT+QCFG=1A</v>
      </c>
      <c r="O28" s="3" t="str">
        <f t="shared" si="4"/>
        <v>"band",0,8000000</v>
      </c>
      <c r="T28" s="9"/>
      <c r="U28" s="9"/>
      <c r="V28" s="9"/>
      <c r="W28" s="9"/>
      <c r="X28" s="9"/>
      <c r="Y28" s="9"/>
      <c r="Z28" s="9"/>
      <c r="AA28" s="9"/>
      <c r="AB28" s="9"/>
      <c r="AC28" s="9">
        <v>8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M28" s="4">
        <v>25</v>
      </c>
      <c r="AN28" s="4" t="s">
        <v>257</v>
      </c>
      <c r="AQ28" s="4" t="s">
        <v>25</v>
      </c>
      <c r="AR28" s="4">
        <v>38</v>
      </c>
      <c r="AS28" s="4">
        <v>28</v>
      </c>
      <c r="BF28" s="4">
        <v>8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</row>
    <row r="29" spans="1:89" x14ac:dyDescent="0.25">
      <c r="A29" s="3">
        <v>27</v>
      </c>
      <c r="B29" s="3" t="s">
        <v>259</v>
      </c>
      <c r="J29" s="3" t="s">
        <v>26</v>
      </c>
      <c r="K29" s="3" t="s">
        <v>109</v>
      </c>
      <c r="L29" s="3">
        <v>29</v>
      </c>
      <c r="N29" s="3" t="str">
        <f t="shared" si="0"/>
        <v>AT+QCFG=1B</v>
      </c>
      <c r="O29" s="3" t="str">
        <f t="shared" si="4"/>
        <v>"band",0,10000000</v>
      </c>
      <c r="T29" s="9"/>
      <c r="U29" s="9"/>
      <c r="V29" s="9"/>
      <c r="W29" s="9"/>
      <c r="X29" s="9"/>
      <c r="Y29" s="9"/>
      <c r="Z29" s="9"/>
      <c r="AA29" s="9"/>
      <c r="AB29" s="9">
        <v>1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M29" s="4">
        <v>26</v>
      </c>
      <c r="AN29" s="4" t="s">
        <v>258</v>
      </c>
      <c r="AQ29" s="4" t="s">
        <v>26</v>
      </c>
      <c r="AR29" s="4">
        <v>39</v>
      </c>
      <c r="AS29" s="4">
        <v>29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</row>
    <row r="30" spans="1:89" x14ac:dyDescent="0.25">
      <c r="A30" s="3">
        <v>28</v>
      </c>
      <c r="B30" s="3" t="s">
        <v>260</v>
      </c>
      <c r="J30" s="3" t="s">
        <v>27</v>
      </c>
      <c r="K30" s="3" t="s">
        <v>110</v>
      </c>
      <c r="L30" s="3">
        <v>30</v>
      </c>
      <c r="N30" s="3" t="str">
        <f t="shared" si="0"/>
        <v>AT+QCFG=1C</v>
      </c>
      <c r="O30" s="3" t="str">
        <f t="shared" si="4"/>
        <v>"band",0,20000000</v>
      </c>
      <c r="T30" s="9"/>
      <c r="U30" s="9"/>
      <c r="V30" s="9"/>
      <c r="W30" s="9"/>
      <c r="X30" s="9"/>
      <c r="Y30" s="9"/>
      <c r="Z30" s="9"/>
      <c r="AA30" s="9"/>
      <c r="AB30" s="9">
        <v>2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M30" s="4">
        <v>27</v>
      </c>
      <c r="AN30" s="4" t="s">
        <v>259</v>
      </c>
      <c r="AQ30" s="4" t="s">
        <v>27</v>
      </c>
      <c r="AR30" s="4">
        <v>40</v>
      </c>
      <c r="AS30" s="4">
        <v>30</v>
      </c>
      <c r="BE30" s="4">
        <v>2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</row>
    <row r="31" spans="1:89" x14ac:dyDescent="0.25">
      <c r="A31" s="3">
        <v>29</v>
      </c>
      <c r="B31" s="3" t="s">
        <v>261</v>
      </c>
      <c r="J31" s="3" t="s">
        <v>28</v>
      </c>
      <c r="K31" s="3" t="s">
        <v>111</v>
      </c>
      <c r="L31" s="3">
        <v>31</v>
      </c>
      <c r="N31" s="3" t="str">
        <f t="shared" si="0"/>
        <v>AT+QCFG=1D</v>
      </c>
      <c r="O31" s="3" t="str">
        <f t="shared" si="4"/>
        <v>"band",0,40000000</v>
      </c>
      <c r="T31" s="9"/>
      <c r="U31" s="9"/>
      <c r="V31" s="9"/>
      <c r="W31" s="9"/>
      <c r="X31" s="9"/>
      <c r="Y31" s="9"/>
      <c r="Z31" s="9"/>
      <c r="AA31" s="9"/>
      <c r="AB31" s="9">
        <v>4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M31" s="4">
        <v>28</v>
      </c>
      <c r="AN31" s="4" t="s">
        <v>260</v>
      </c>
      <c r="AQ31" s="4" t="s">
        <v>28</v>
      </c>
      <c r="AR31" s="4">
        <v>41</v>
      </c>
      <c r="AS31" s="4">
        <v>31</v>
      </c>
      <c r="BE31" s="4">
        <v>4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89" x14ac:dyDescent="0.25">
      <c r="A32" s="3">
        <v>30</v>
      </c>
      <c r="B32" s="3" t="s">
        <v>262</v>
      </c>
      <c r="J32" s="3" t="s">
        <v>29</v>
      </c>
      <c r="K32" s="3" t="s">
        <v>112</v>
      </c>
      <c r="L32" s="3">
        <v>32</v>
      </c>
      <c r="N32" s="3" t="str">
        <f t="shared" si="0"/>
        <v>AT+QCFG=1E</v>
      </c>
      <c r="O32" s="3" t="str">
        <f t="shared" si="4"/>
        <v>"band",0,80000000</v>
      </c>
      <c r="T32" s="9"/>
      <c r="U32" s="9"/>
      <c r="V32" s="9"/>
      <c r="W32" s="9"/>
      <c r="X32" s="9"/>
      <c r="Y32" s="9"/>
      <c r="Z32" s="9"/>
      <c r="AA32" s="9"/>
      <c r="AB32" s="9">
        <v>8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M32" s="4">
        <v>29</v>
      </c>
      <c r="AN32" s="4" t="s">
        <v>261</v>
      </c>
      <c r="AQ32" s="4" t="s">
        <v>29</v>
      </c>
      <c r="AR32" s="4">
        <v>42</v>
      </c>
      <c r="AS32" s="4">
        <v>32</v>
      </c>
      <c r="BE32" s="4">
        <v>8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</row>
    <row r="33" spans="1:64" x14ac:dyDescent="0.25">
      <c r="A33" s="3">
        <v>31</v>
      </c>
      <c r="B33" s="3" t="s">
        <v>263</v>
      </c>
      <c r="J33" s="3" t="s">
        <v>30</v>
      </c>
      <c r="K33" s="3" t="s">
        <v>113</v>
      </c>
      <c r="L33" s="3">
        <v>33</v>
      </c>
      <c r="N33" s="3" t="str">
        <f t="shared" si="0"/>
        <v>AT+QCFG=1F</v>
      </c>
      <c r="O33" s="3" t="str">
        <f t="shared" si="4"/>
        <v>"band",0,100000000</v>
      </c>
      <c r="T33" s="9"/>
      <c r="U33" s="9"/>
      <c r="V33" s="9"/>
      <c r="W33" s="9"/>
      <c r="X33" s="9"/>
      <c r="Y33" s="9"/>
      <c r="Z33" s="9"/>
      <c r="AA33" s="9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M33" s="4">
        <v>30</v>
      </c>
      <c r="AN33" s="4" t="s">
        <v>262</v>
      </c>
      <c r="AQ33" s="4" t="s">
        <v>30</v>
      </c>
      <c r="AR33" s="4">
        <v>43</v>
      </c>
      <c r="AS33" s="4">
        <v>33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x14ac:dyDescent="0.25">
      <c r="A34" s="3">
        <v>32</v>
      </c>
      <c r="B34" s="3" t="s">
        <v>263</v>
      </c>
      <c r="J34" s="3" t="s">
        <v>31</v>
      </c>
      <c r="K34" s="3" t="s">
        <v>114</v>
      </c>
      <c r="L34" s="3">
        <v>34</v>
      </c>
      <c r="N34" s="3" t="str">
        <f t="shared" si="0"/>
        <v>AT+QCFG=1G</v>
      </c>
      <c r="O34" s="3" t="str">
        <f t="shared" si="4"/>
        <v>"band",0,200000000</v>
      </c>
      <c r="T34" s="9"/>
      <c r="U34" s="9"/>
      <c r="V34" s="9"/>
      <c r="W34" s="9"/>
      <c r="X34" s="9"/>
      <c r="Y34" s="9"/>
      <c r="Z34" s="9"/>
      <c r="AA34" s="9">
        <v>2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M34" s="4">
        <v>31</v>
      </c>
      <c r="AN34" s="4" t="s">
        <v>263</v>
      </c>
      <c r="AQ34" s="4" t="s">
        <v>31</v>
      </c>
      <c r="AR34" s="4">
        <v>44</v>
      </c>
      <c r="AS34" s="4">
        <v>34</v>
      </c>
      <c r="BD34" s="4">
        <v>2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</row>
    <row r="35" spans="1:64" x14ac:dyDescent="0.25">
      <c r="A35" s="3">
        <v>33</v>
      </c>
      <c r="B35" s="3" t="s">
        <v>100</v>
      </c>
      <c r="J35" s="3" t="s">
        <v>32</v>
      </c>
      <c r="K35" s="3" t="s">
        <v>115</v>
      </c>
      <c r="L35" s="3">
        <v>35</v>
      </c>
      <c r="N35" s="3" t="str">
        <f t="shared" si="0"/>
        <v>AT+QCFG=1H</v>
      </c>
      <c r="O35" s="3" t="str">
        <f t="shared" si="4"/>
        <v>"band",0,400000000</v>
      </c>
      <c r="T35" s="9"/>
      <c r="U35" s="9"/>
      <c r="V35" s="9"/>
      <c r="W35" s="9"/>
      <c r="X35" s="9"/>
      <c r="Y35" s="9"/>
      <c r="Z35" s="9"/>
      <c r="AA35" s="9">
        <v>4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M35" s="4">
        <v>32</v>
      </c>
      <c r="AN35" s="4" t="s">
        <v>264</v>
      </c>
      <c r="AQ35" s="4" t="s">
        <v>32</v>
      </c>
      <c r="AR35" s="4">
        <v>45</v>
      </c>
      <c r="AS35" s="4">
        <v>35</v>
      </c>
      <c r="BD35" s="4">
        <v>4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x14ac:dyDescent="0.25">
      <c r="A36" s="3">
        <v>34</v>
      </c>
      <c r="B36" s="3" t="s">
        <v>265</v>
      </c>
      <c r="J36" s="3" t="s">
        <v>33</v>
      </c>
      <c r="K36" s="3" t="s">
        <v>116</v>
      </c>
      <c r="L36" s="3">
        <v>36</v>
      </c>
      <c r="N36" s="3" t="str">
        <f t="shared" ref="N36:N65" si="7">CONCATENATE(M$3,K36)</f>
        <v>AT+QCFG=1I</v>
      </c>
      <c r="O36" s="3" t="str">
        <f t="shared" si="4"/>
        <v>"band",0,800000000</v>
      </c>
      <c r="T36" s="9"/>
      <c r="U36" s="9"/>
      <c r="V36" s="9"/>
      <c r="W36" s="9"/>
      <c r="X36" s="9"/>
      <c r="Y36" s="9"/>
      <c r="Z36" s="9"/>
      <c r="AA36" s="9">
        <v>8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M36" s="4">
        <v>33</v>
      </c>
      <c r="AN36" s="4" t="s">
        <v>100</v>
      </c>
      <c r="AQ36" s="4" t="s">
        <v>33</v>
      </c>
      <c r="AR36" s="4">
        <v>46</v>
      </c>
      <c r="AS36" s="4">
        <v>36</v>
      </c>
      <c r="BD36" s="4">
        <v>8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</row>
    <row r="37" spans="1:64" x14ac:dyDescent="0.25">
      <c r="A37" s="3">
        <v>34</v>
      </c>
      <c r="B37" s="3" t="s">
        <v>266</v>
      </c>
      <c r="J37" s="3" t="s">
        <v>34</v>
      </c>
      <c r="K37" s="3" t="s">
        <v>117</v>
      </c>
      <c r="L37" s="3">
        <v>37</v>
      </c>
      <c r="N37" s="3" t="str">
        <f t="shared" si="7"/>
        <v>AT+QCFG=1J</v>
      </c>
      <c r="O37" s="3" t="str">
        <f t="shared" si="4"/>
        <v>"band",0,1000000000</v>
      </c>
      <c r="T37" s="9"/>
      <c r="U37" s="9"/>
      <c r="V37" s="9"/>
      <c r="W37" s="9"/>
      <c r="X37" s="9"/>
      <c r="Y37" s="9"/>
      <c r="Z37" s="9">
        <v>1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M37" s="4">
        <v>34</v>
      </c>
      <c r="AN37" s="4" t="s">
        <v>265</v>
      </c>
      <c r="AQ37" s="4" t="s">
        <v>34</v>
      </c>
      <c r="AR37" s="4">
        <v>47</v>
      </c>
      <c r="AS37" s="4">
        <v>37</v>
      </c>
      <c r="BC37" s="4">
        <v>1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x14ac:dyDescent="0.25">
      <c r="J38" s="3" t="s">
        <v>35</v>
      </c>
      <c r="K38" s="3" t="s">
        <v>118</v>
      </c>
      <c r="L38" s="3">
        <v>38</v>
      </c>
      <c r="N38" s="3" t="str">
        <f t="shared" si="7"/>
        <v>AT+QCFG=1K</v>
      </c>
      <c r="O38" s="3" t="str">
        <f t="shared" si="4"/>
        <v>"band",0,2000000000</v>
      </c>
      <c r="T38" s="9"/>
      <c r="U38" s="9"/>
      <c r="V38" s="9"/>
      <c r="W38" s="9"/>
      <c r="X38" s="9"/>
      <c r="Y38" s="9"/>
      <c r="Z38" s="9">
        <v>2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M38" s="4">
        <v>34</v>
      </c>
      <c r="AN38" s="21" t="s">
        <v>266</v>
      </c>
      <c r="AQ38" s="4" t="s">
        <v>35</v>
      </c>
      <c r="AR38" s="4">
        <v>48</v>
      </c>
      <c r="AS38" s="4">
        <v>38</v>
      </c>
      <c r="BC38" s="4">
        <v>2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</row>
    <row r="39" spans="1:64" x14ac:dyDescent="0.25">
      <c r="J39" s="3" t="s">
        <v>36</v>
      </c>
      <c r="K39" s="3" t="s">
        <v>119</v>
      </c>
      <c r="L39" s="3">
        <v>39</v>
      </c>
      <c r="N39" s="3" t="str">
        <f t="shared" si="7"/>
        <v>AT+QCFG=1L</v>
      </c>
      <c r="O39" s="3" t="str">
        <f t="shared" si="4"/>
        <v>"band",0,4000000000</v>
      </c>
      <c r="T39" s="9"/>
      <c r="U39" s="9"/>
      <c r="V39" s="9"/>
      <c r="W39" s="9"/>
      <c r="X39" s="9"/>
      <c r="Y39" s="9"/>
      <c r="Z39" s="9">
        <v>4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Q39" s="4" t="s">
        <v>36</v>
      </c>
      <c r="AR39" s="4">
        <v>49</v>
      </c>
      <c r="AS39" s="4">
        <v>39</v>
      </c>
      <c r="BC39" s="4">
        <v>4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x14ac:dyDescent="0.25">
      <c r="J40" s="3" t="s">
        <v>37</v>
      </c>
      <c r="K40" s="3" t="s">
        <v>120</v>
      </c>
      <c r="L40" s="3">
        <v>40</v>
      </c>
      <c r="N40" s="3" t="str">
        <f t="shared" si="7"/>
        <v>AT+QCFG=1M</v>
      </c>
      <c r="O40" s="3" t="str">
        <f>CONCATENATE(M$4,"band",M$4,M$5,"0",M$5,Q40,R40,S40,T40,U40,V40,W40,X40,Y40,Z40,AA40,AB40,AC40,AD40,AE40,AF40,AG40,AH40,AI40)</f>
        <v>"band",0,8000000000</v>
      </c>
      <c r="T40" s="9"/>
      <c r="U40" s="9"/>
      <c r="V40" s="9"/>
      <c r="W40" s="9"/>
      <c r="X40" s="9"/>
      <c r="Y40" s="9"/>
      <c r="Z40" s="9">
        <v>8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Q40" s="4" t="s">
        <v>37</v>
      </c>
      <c r="AR40" s="4">
        <v>50</v>
      </c>
      <c r="AS40" s="4">
        <v>40</v>
      </c>
      <c r="BC40" s="4">
        <v>8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</row>
    <row r="41" spans="1:64" x14ac:dyDescent="0.25">
      <c r="J41" s="3" t="s">
        <v>38</v>
      </c>
      <c r="K41" s="3" t="s">
        <v>121</v>
      </c>
      <c r="L41" s="3">
        <v>41</v>
      </c>
      <c r="N41" s="3" t="str">
        <f t="shared" si="7"/>
        <v>AT+QCFG=1N</v>
      </c>
      <c r="O41" s="3" t="str">
        <f t="shared" si="4"/>
        <v>"band",0,10000000000</v>
      </c>
      <c r="T41" s="9"/>
      <c r="U41" s="9"/>
      <c r="V41" s="9"/>
      <c r="W41" s="9"/>
      <c r="X41" s="9"/>
      <c r="Y41" s="9">
        <v>1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Q41" s="4" t="s">
        <v>38</v>
      </c>
      <c r="AR41" s="4">
        <v>51</v>
      </c>
      <c r="AS41" s="4">
        <v>41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x14ac:dyDescent="0.25">
      <c r="J42" s="3" t="s">
        <v>39</v>
      </c>
      <c r="K42" s="3" t="s">
        <v>122</v>
      </c>
      <c r="L42" s="3">
        <v>42</v>
      </c>
      <c r="N42" s="3" t="str">
        <f t="shared" si="7"/>
        <v>AT+QCFG=1O</v>
      </c>
      <c r="O42" s="3" t="str">
        <f t="shared" si="4"/>
        <v>"band",0,20000000000</v>
      </c>
      <c r="T42" s="9"/>
      <c r="U42" s="9"/>
      <c r="V42" s="9"/>
      <c r="W42" s="9"/>
      <c r="X42" s="9"/>
      <c r="Y42" s="9">
        <v>2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Q42" s="4" t="s">
        <v>39</v>
      </c>
      <c r="AR42" s="4">
        <v>52</v>
      </c>
      <c r="AS42" s="4">
        <v>42</v>
      </c>
      <c r="BB42" s="4">
        <v>2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</row>
    <row r="43" spans="1:64" x14ac:dyDescent="0.25">
      <c r="J43" s="3" t="s">
        <v>40</v>
      </c>
      <c r="K43" s="3" t="s">
        <v>123</v>
      </c>
      <c r="L43" s="3">
        <v>43</v>
      </c>
      <c r="N43" s="3" t="str">
        <f t="shared" si="7"/>
        <v>AT+QCFG=1P</v>
      </c>
      <c r="O43" s="3" t="str">
        <f t="shared" si="4"/>
        <v>"band",0,40000000000</v>
      </c>
      <c r="T43" s="9"/>
      <c r="U43" s="9"/>
      <c r="V43" s="9"/>
      <c r="W43" s="9"/>
      <c r="X43" s="9"/>
      <c r="Y43" s="9">
        <v>4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Q43" s="4" t="s">
        <v>40</v>
      </c>
      <c r="AR43" s="4">
        <v>53</v>
      </c>
      <c r="AS43" s="4">
        <v>43</v>
      </c>
      <c r="BB43" s="4">
        <v>4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x14ac:dyDescent="0.25">
      <c r="J44" s="3" t="s">
        <v>41</v>
      </c>
      <c r="K44" s="3" t="s">
        <v>124</v>
      </c>
      <c r="L44" s="3">
        <v>44</v>
      </c>
      <c r="N44" s="3" t="str">
        <f t="shared" si="7"/>
        <v>AT+QCFG=1Q</v>
      </c>
      <c r="O44" s="3" t="str">
        <f t="shared" si="4"/>
        <v>"band",0,80000000000</v>
      </c>
      <c r="T44" s="9"/>
      <c r="U44" s="9"/>
      <c r="V44" s="9"/>
      <c r="W44" s="9"/>
      <c r="X44" s="9"/>
      <c r="Y44" s="9">
        <v>8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Q44" s="4" t="s">
        <v>41</v>
      </c>
      <c r="AR44" s="4">
        <v>54</v>
      </c>
      <c r="AS44" s="4">
        <v>44</v>
      </c>
      <c r="BB44" s="4">
        <v>8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</row>
    <row r="45" spans="1:64" x14ac:dyDescent="0.25">
      <c r="J45" s="3" t="s">
        <v>42</v>
      </c>
      <c r="K45" s="3" t="s">
        <v>125</v>
      </c>
      <c r="L45" s="3">
        <v>45</v>
      </c>
      <c r="N45" s="3" t="str">
        <f t="shared" si="7"/>
        <v>AT+QCFG=1R</v>
      </c>
      <c r="O45" s="3" t="str">
        <f t="shared" si="4"/>
        <v>"band",0,100000000000</v>
      </c>
      <c r="T45" s="9"/>
      <c r="U45" s="9"/>
      <c r="V45" s="9"/>
      <c r="W45" s="9"/>
      <c r="X45" s="9">
        <v>1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Q45" s="4" t="s">
        <v>42</v>
      </c>
      <c r="AR45" s="4">
        <v>55</v>
      </c>
      <c r="AS45" s="4">
        <v>45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x14ac:dyDescent="0.25">
      <c r="J46" s="3" t="s">
        <v>43</v>
      </c>
      <c r="K46" s="3" t="s">
        <v>126</v>
      </c>
      <c r="L46" s="3">
        <v>46</v>
      </c>
      <c r="N46" s="3" t="str">
        <f t="shared" si="7"/>
        <v>AT+QCFG=1S</v>
      </c>
      <c r="O46" s="3" t="str">
        <f t="shared" si="4"/>
        <v>"band",0,200000000000</v>
      </c>
      <c r="T46" s="9"/>
      <c r="U46" s="9"/>
      <c r="V46" s="9"/>
      <c r="W46" s="9"/>
      <c r="X46" s="9">
        <v>2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Q46" s="4" t="s">
        <v>43</v>
      </c>
      <c r="AR46" s="4">
        <v>56</v>
      </c>
      <c r="AS46" s="4">
        <v>46</v>
      </c>
      <c r="BA46" s="4">
        <v>2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</row>
    <row r="47" spans="1:64" x14ac:dyDescent="0.25">
      <c r="J47" s="3" t="s">
        <v>44</v>
      </c>
      <c r="K47" s="3" t="s">
        <v>127</v>
      </c>
      <c r="L47" s="3">
        <v>47</v>
      </c>
      <c r="N47" s="3" t="str">
        <f t="shared" si="7"/>
        <v>AT+QCFG=1T</v>
      </c>
      <c r="O47" s="3" t="str">
        <f t="shared" si="4"/>
        <v>"band",0,400000000000</v>
      </c>
      <c r="T47" s="9"/>
      <c r="U47" s="9"/>
      <c r="V47" s="9"/>
      <c r="W47" s="9"/>
      <c r="X47" s="9">
        <v>4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Q47" s="4" t="s">
        <v>44</v>
      </c>
      <c r="AR47" s="4">
        <v>57</v>
      </c>
      <c r="AS47" s="4">
        <v>47</v>
      </c>
      <c r="BA47" s="4">
        <v>4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x14ac:dyDescent="0.25">
      <c r="J48" s="3" t="s">
        <v>45</v>
      </c>
      <c r="K48" s="3" t="s">
        <v>128</v>
      </c>
      <c r="L48" s="3">
        <v>48</v>
      </c>
      <c r="N48" s="3" t="str">
        <f t="shared" si="7"/>
        <v>AT+QCFG=1U</v>
      </c>
      <c r="O48" s="3" t="str">
        <f t="shared" si="4"/>
        <v>"band",0,800000000000</v>
      </c>
      <c r="T48" s="9"/>
      <c r="U48" s="9"/>
      <c r="V48" s="9"/>
      <c r="W48" s="9"/>
      <c r="X48" s="9">
        <v>8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Q48" s="4" t="s">
        <v>45</v>
      </c>
      <c r="AR48" s="4">
        <v>58</v>
      </c>
      <c r="AS48" s="4">
        <v>48</v>
      </c>
      <c r="BA48" s="4">
        <v>8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</row>
    <row r="49" spans="10:64" x14ac:dyDescent="0.25">
      <c r="J49" s="3" t="s">
        <v>46</v>
      </c>
      <c r="K49" s="3" t="s">
        <v>129</v>
      </c>
      <c r="L49" s="3">
        <v>49</v>
      </c>
      <c r="N49" s="3" t="str">
        <f t="shared" si="7"/>
        <v>AT+QCFG=1V</v>
      </c>
      <c r="O49" s="3" t="str">
        <f t="shared" si="4"/>
        <v>"band",0,1000000000000</v>
      </c>
      <c r="T49" s="9"/>
      <c r="U49" s="9"/>
      <c r="V49" s="9"/>
      <c r="W49" s="9">
        <v>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Q49" s="4" t="s">
        <v>46</v>
      </c>
      <c r="AR49" s="4">
        <v>59</v>
      </c>
      <c r="AS49" s="4">
        <v>49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0:64" x14ac:dyDescent="0.25">
      <c r="J50" s="3" t="s">
        <v>47</v>
      </c>
      <c r="K50" s="3" t="s">
        <v>130</v>
      </c>
      <c r="L50" s="3">
        <v>50</v>
      </c>
      <c r="N50" s="3" t="str">
        <f t="shared" si="7"/>
        <v>AT+QCFG=1W</v>
      </c>
      <c r="O50" s="3" t="str">
        <f t="shared" si="4"/>
        <v>"band",0,2000000000000</v>
      </c>
      <c r="T50" s="9"/>
      <c r="U50" s="9"/>
      <c r="V50" s="9"/>
      <c r="W50" s="9">
        <v>2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Q50" s="4" t="s">
        <v>47</v>
      </c>
      <c r="AR50" s="4">
        <v>60</v>
      </c>
      <c r="AS50" s="4">
        <v>50</v>
      </c>
      <c r="AZ50" s="4">
        <v>2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</row>
    <row r="51" spans="10:64" x14ac:dyDescent="0.25">
      <c r="J51" s="3" t="s">
        <v>48</v>
      </c>
      <c r="K51" s="3" t="s">
        <v>131</v>
      </c>
      <c r="L51" s="3">
        <v>51</v>
      </c>
      <c r="N51" s="3" t="str">
        <f t="shared" si="7"/>
        <v>AT+QCFG=1X</v>
      </c>
      <c r="O51" s="3" t="str">
        <f t="shared" si="4"/>
        <v>"band",0,4000000000000</v>
      </c>
      <c r="T51" s="9"/>
      <c r="U51" s="9"/>
      <c r="V51" s="9"/>
      <c r="W51" s="9">
        <v>4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Q51" s="4" t="s">
        <v>48</v>
      </c>
      <c r="AR51" s="4">
        <v>61</v>
      </c>
      <c r="AS51" s="4">
        <v>51</v>
      </c>
      <c r="AZ51" s="4">
        <v>4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0:64" x14ac:dyDescent="0.25">
      <c r="J52" s="3" t="s">
        <v>49</v>
      </c>
      <c r="K52" s="3" t="s">
        <v>132</v>
      </c>
      <c r="L52" s="3">
        <v>52</v>
      </c>
      <c r="N52" s="3" t="str">
        <f t="shared" si="7"/>
        <v>AT+QCFG=1Y</v>
      </c>
      <c r="O52" s="3" t="str">
        <f t="shared" si="4"/>
        <v>"band",0,8000000000000</v>
      </c>
      <c r="T52" s="9"/>
      <c r="U52" s="9"/>
      <c r="V52" s="9"/>
      <c r="W52" s="9">
        <v>8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Q52" s="4" t="s">
        <v>49</v>
      </c>
      <c r="AR52" s="4">
        <v>62</v>
      </c>
      <c r="AS52" s="4">
        <v>52</v>
      </c>
      <c r="AZ52" s="4">
        <v>8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</row>
    <row r="53" spans="10:64" x14ac:dyDescent="0.25">
      <c r="J53" s="3" t="s">
        <v>50</v>
      </c>
      <c r="K53" s="3" t="s">
        <v>133</v>
      </c>
      <c r="L53" s="3">
        <v>64</v>
      </c>
      <c r="N53" s="3" t="str">
        <f t="shared" si="7"/>
        <v>AT+QCFG=1Z</v>
      </c>
      <c r="O53" s="3" t="str">
        <f t="shared" si="4"/>
        <v>"band",0,8000000000000000</v>
      </c>
      <c r="T53" s="9">
        <v>8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Q53" s="4" t="s">
        <v>50</v>
      </c>
      <c r="AR53" s="4">
        <v>74</v>
      </c>
      <c r="AS53" s="4">
        <v>64</v>
      </c>
      <c r="AW53" s="4">
        <v>8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0:64" x14ac:dyDescent="0.25">
      <c r="J54" s="3" t="s">
        <v>53</v>
      </c>
      <c r="K54" s="3" t="s">
        <v>134</v>
      </c>
      <c r="L54" s="3">
        <v>65</v>
      </c>
      <c r="N54" s="3" t="str">
        <f t="shared" si="7"/>
        <v>AT+QCFG=2A</v>
      </c>
      <c r="O54" s="3" t="str">
        <f>CONCATENATE(M$4,"band",M$4,M$5,"0",M$5,Q54,R54,S54,T54,U54,V54,W54,X54,Y54,Z54,AA54,AB54,AC54,AD54,AE54,AF54,AG54,AH54,AI54)</f>
        <v>"band",0,10000000000000000</v>
      </c>
      <c r="Q54" s="10"/>
      <c r="R54" s="10"/>
      <c r="S54" s="10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Q54" s="4" t="s">
        <v>53</v>
      </c>
      <c r="AR54" s="4">
        <v>75</v>
      </c>
      <c r="AS54" s="4">
        <v>65</v>
      </c>
      <c r="AV54" s="4">
        <v>1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</row>
    <row r="55" spans="10:64" x14ac:dyDescent="0.25">
      <c r="J55" s="3" t="s">
        <v>54</v>
      </c>
      <c r="K55" s="3" t="s">
        <v>135</v>
      </c>
      <c r="L55" s="3">
        <v>66</v>
      </c>
      <c r="N55" s="3" t="str">
        <f t="shared" si="7"/>
        <v>AT+QCFG=2B</v>
      </c>
      <c r="O55" s="3" t="str">
        <f t="shared" ref="O55:O65" si="8">CONCATENATE(M$4,"band",M$4,M$5,"0",M$5,Q55,R55,S55,T55,U55,V55,W55,X55,Y55,Z55,AA55,AB55,AC55,AD55,AE55,AF55,AG55,AH55,AI55)</f>
        <v>"band",0,20000000000000000</v>
      </c>
      <c r="Q55" s="10"/>
      <c r="R55" s="10"/>
      <c r="S55" s="10">
        <v>2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Q55" s="4" t="s">
        <v>54</v>
      </c>
      <c r="AR55" s="4">
        <v>76</v>
      </c>
      <c r="AS55" s="4">
        <v>66</v>
      </c>
      <c r="AV55" s="4">
        <v>2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0:64" x14ac:dyDescent="0.25">
      <c r="J56" s="3" t="s">
        <v>55</v>
      </c>
      <c r="K56" s="3" t="s">
        <v>136</v>
      </c>
      <c r="L56" s="3">
        <v>67</v>
      </c>
      <c r="N56" s="3" t="str">
        <f t="shared" si="7"/>
        <v>AT+QCFG=2C</v>
      </c>
      <c r="O56" s="3" t="str">
        <f t="shared" si="8"/>
        <v>"band",0,40000000000000000</v>
      </c>
      <c r="Q56" s="10"/>
      <c r="R56" s="10"/>
      <c r="S56" s="10">
        <v>4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Q56" s="4" t="s">
        <v>55</v>
      </c>
      <c r="AR56" s="4">
        <v>77</v>
      </c>
      <c r="AS56" s="4">
        <v>67</v>
      </c>
      <c r="AV56" s="4">
        <v>4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</row>
    <row r="57" spans="10:64" x14ac:dyDescent="0.25">
      <c r="J57" s="3" t="s">
        <v>56</v>
      </c>
      <c r="K57" s="3" t="s">
        <v>137</v>
      </c>
      <c r="L57" s="3">
        <v>68</v>
      </c>
      <c r="N57" s="3" t="str">
        <f t="shared" si="7"/>
        <v>AT+QCFG=2D</v>
      </c>
      <c r="O57" s="3" t="str">
        <f t="shared" si="8"/>
        <v>"band",0,80000000000000000</v>
      </c>
      <c r="Q57" s="10"/>
      <c r="R57" s="10"/>
      <c r="S57" s="10">
        <v>8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Q57" s="4" t="s">
        <v>56</v>
      </c>
      <c r="AR57" s="4">
        <v>78</v>
      </c>
      <c r="AS57" s="4">
        <v>68</v>
      </c>
      <c r="AV57" s="4">
        <v>8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0:64" x14ac:dyDescent="0.25">
      <c r="J58" s="3" t="s">
        <v>57</v>
      </c>
      <c r="K58" s="3" t="s">
        <v>138</v>
      </c>
      <c r="L58" s="3">
        <v>69</v>
      </c>
      <c r="N58" s="3" t="str">
        <f t="shared" si="7"/>
        <v>AT+QCFG=2F</v>
      </c>
      <c r="O58" s="3" t="str">
        <f t="shared" si="8"/>
        <v>"band",0,100000000000000000</v>
      </c>
      <c r="Q58" s="10"/>
      <c r="R58" s="10">
        <v>1</v>
      </c>
      <c r="S58" s="10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Q58" s="4" t="s">
        <v>57</v>
      </c>
      <c r="AR58" s="4">
        <v>79</v>
      </c>
      <c r="AS58" s="4">
        <v>69</v>
      </c>
      <c r="AU58" s="4">
        <v>1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</row>
    <row r="59" spans="10:64" x14ac:dyDescent="0.25">
      <c r="J59" s="3" t="s">
        <v>58</v>
      </c>
      <c r="K59" s="3" t="s">
        <v>139</v>
      </c>
      <c r="L59" s="3">
        <v>70</v>
      </c>
      <c r="N59" s="3" t="str">
        <f t="shared" si="7"/>
        <v>AT+QCFG=2G</v>
      </c>
      <c r="O59" s="3" t="str">
        <f t="shared" si="8"/>
        <v>"band",0,200000000000000000</v>
      </c>
      <c r="Q59" s="10"/>
      <c r="R59" s="10">
        <v>2</v>
      </c>
      <c r="S59" s="10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Q59" s="4" t="s">
        <v>58</v>
      </c>
      <c r="AR59" s="4">
        <v>80</v>
      </c>
      <c r="AS59" s="4">
        <v>70</v>
      </c>
      <c r="AU59" s="4">
        <v>2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0:64" x14ac:dyDescent="0.25">
      <c r="J60" s="3" t="s">
        <v>59</v>
      </c>
      <c r="K60" s="3" t="s">
        <v>140</v>
      </c>
      <c r="L60" s="3">
        <v>71</v>
      </c>
      <c r="N60" s="3" t="str">
        <f t="shared" si="7"/>
        <v>AT+QCFG=2H</v>
      </c>
      <c r="O60" s="3" t="str">
        <f t="shared" si="8"/>
        <v>"band",0,400000000000000000</v>
      </c>
      <c r="Q60" s="10"/>
      <c r="R60" s="10">
        <v>4</v>
      </c>
      <c r="S60" s="10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Q60" s="4" t="s">
        <v>59</v>
      </c>
      <c r="AR60" s="4">
        <v>81</v>
      </c>
      <c r="AS60" s="4">
        <v>71</v>
      </c>
      <c r="AU60" s="4">
        <v>4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</row>
    <row r="61" spans="10:64" x14ac:dyDescent="0.25">
      <c r="J61" s="3" t="s">
        <v>60</v>
      </c>
      <c r="K61" s="3" t="s">
        <v>141</v>
      </c>
      <c r="L61" s="3">
        <v>72</v>
      </c>
      <c r="N61" s="3" t="str">
        <f t="shared" si="7"/>
        <v>AT+QCFG=2I</v>
      </c>
      <c r="O61" s="3" t="str">
        <f t="shared" si="8"/>
        <v>"band",0,800000000000000000</v>
      </c>
      <c r="Q61" s="10"/>
      <c r="R61" s="10">
        <v>8</v>
      </c>
      <c r="S61" s="10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Q61" s="4" t="s">
        <v>60</v>
      </c>
      <c r="AR61" s="4">
        <v>82</v>
      </c>
      <c r="AS61" s="4">
        <v>72</v>
      </c>
      <c r="AU61" s="4">
        <v>8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0:64" x14ac:dyDescent="0.25">
      <c r="J62" s="3" t="s">
        <v>61</v>
      </c>
      <c r="K62" s="3" t="s">
        <v>142</v>
      </c>
      <c r="L62" s="3">
        <v>73</v>
      </c>
      <c r="N62" s="3" t="str">
        <f t="shared" si="7"/>
        <v>AT+QCFG=2J</v>
      </c>
      <c r="O62" s="3" t="str">
        <f t="shared" si="8"/>
        <v>"band",0,1000000000000000000</v>
      </c>
      <c r="Q62" s="10">
        <v>1</v>
      </c>
      <c r="R62" s="10">
        <v>0</v>
      </c>
      <c r="S62" s="10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Q62" s="4" t="s">
        <v>61</v>
      </c>
      <c r="AR62" s="4">
        <v>83</v>
      </c>
      <c r="AS62" s="4">
        <v>73</v>
      </c>
      <c r="AT62" s="4">
        <v>1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</row>
    <row r="63" spans="10:64" x14ac:dyDescent="0.25">
      <c r="J63" s="3" t="s">
        <v>62</v>
      </c>
      <c r="K63" s="3" t="s">
        <v>143</v>
      </c>
      <c r="L63" s="3">
        <v>74</v>
      </c>
      <c r="N63" s="3" t="str">
        <f t="shared" si="7"/>
        <v>AT+QCFG=2K</v>
      </c>
      <c r="O63" s="3" t="str">
        <f t="shared" si="8"/>
        <v>"band",0,2000000000000000000</v>
      </c>
      <c r="Q63" s="10">
        <v>2</v>
      </c>
      <c r="R63" s="10">
        <v>0</v>
      </c>
      <c r="S63" s="10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Q63" s="4" t="s">
        <v>62</v>
      </c>
      <c r="AR63" s="4">
        <v>84</v>
      </c>
      <c r="AS63" s="4">
        <v>74</v>
      </c>
      <c r="AT63" s="4">
        <v>2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0:64" x14ac:dyDescent="0.25">
      <c r="J64" s="3" t="s">
        <v>63</v>
      </c>
      <c r="K64" s="3" t="s">
        <v>144</v>
      </c>
      <c r="L64" s="3">
        <v>75</v>
      </c>
      <c r="N64" s="3" t="str">
        <f t="shared" si="7"/>
        <v>AT+QCFG=2L</v>
      </c>
      <c r="O64" s="3" t="str">
        <f t="shared" si="8"/>
        <v>"band",0,4000000000000000000</v>
      </c>
      <c r="Q64" s="10">
        <v>4</v>
      </c>
      <c r="R64" s="10">
        <v>0</v>
      </c>
      <c r="S64" s="10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Q64" s="4" t="s">
        <v>63</v>
      </c>
      <c r="AR64" s="4">
        <v>85</v>
      </c>
      <c r="AS64" s="4">
        <v>75</v>
      </c>
      <c r="AT64" s="4">
        <v>4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</row>
    <row r="65" spans="10:64" x14ac:dyDescent="0.25">
      <c r="J65" s="3" t="s">
        <v>64</v>
      </c>
      <c r="K65" s="3" t="s">
        <v>145</v>
      </c>
      <c r="L65" s="3">
        <v>76</v>
      </c>
      <c r="N65" s="3" t="str">
        <f t="shared" si="7"/>
        <v>AT+QCFG=2M</v>
      </c>
      <c r="O65" s="3" t="str">
        <f t="shared" si="8"/>
        <v>"band",0,8000000000000000000</v>
      </c>
      <c r="Q65" s="10">
        <v>8</v>
      </c>
      <c r="R65" s="10">
        <v>0</v>
      </c>
      <c r="S65" s="10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Q65" s="4" t="s">
        <v>64</v>
      </c>
      <c r="AR65" s="4">
        <v>86</v>
      </c>
      <c r="AS65" s="4">
        <v>76</v>
      </c>
      <c r="AT65" s="4">
        <v>8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0:64" x14ac:dyDescent="0.25"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</sheetData>
  <sheetProtection algorithmName="SHA-512" hashValue="kxlsbno3Kwehph0NrvHRSNtE2tccfvNf83otqFAZKzxH4U6xbkx5uLsluKJCocuSUFsIiA4ZQGbAeapm5ngdJA==" saltValue="DgXAu5rETWyMsw9fBLmygA==" spinCount="100000" sheet="1" formatCell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80"/>
  <sheetViews>
    <sheetView workbookViewId="0">
      <selection sqref="A1:V81"/>
    </sheetView>
  </sheetViews>
  <sheetFormatPr defaultRowHeight="15" x14ac:dyDescent="0.25"/>
  <cols>
    <col min="1" max="1" width="3" style="4" bestFit="1" customWidth="1"/>
    <col min="2" max="2" width="8.5703125" style="4" bestFit="1" customWidth="1"/>
    <col min="3" max="3" width="3" style="4" bestFit="1" customWidth="1"/>
    <col min="4" max="4" width="8.5703125" style="4" bestFit="1" customWidth="1"/>
    <col min="5" max="5" width="3" style="4" bestFit="1" customWidth="1"/>
    <col min="6" max="6" width="7.85546875" style="4" bestFit="1" customWidth="1"/>
    <col min="7" max="7" width="3" style="4" bestFit="1" customWidth="1"/>
    <col min="8" max="8" width="7.85546875" style="4" bestFit="1" customWidth="1"/>
    <col min="9" max="9" width="3" style="4" bestFit="1" customWidth="1"/>
    <col min="10" max="10" width="8.7109375" style="4" bestFit="1" customWidth="1"/>
    <col min="11" max="11" width="3" style="4" bestFit="1" customWidth="1"/>
    <col min="12" max="12" width="7.7109375" style="4" bestFit="1" customWidth="1"/>
    <col min="13" max="13" width="3" style="4" bestFit="1" customWidth="1"/>
    <col min="14" max="14" width="7.85546875" style="4" bestFit="1" customWidth="1"/>
    <col min="15" max="15" width="3" style="4" bestFit="1" customWidth="1"/>
    <col min="16" max="16384" width="9.140625" style="4"/>
  </cols>
  <sheetData>
    <row r="1" spans="1:21" ht="29.25" customHeight="1" x14ac:dyDescent="0.25">
      <c r="B1" s="19" t="s">
        <v>237</v>
      </c>
      <c r="C1" s="19"/>
      <c r="D1" s="19" t="s">
        <v>238</v>
      </c>
      <c r="E1" s="3"/>
      <c r="F1" s="3" t="s">
        <v>239</v>
      </c>
      <c r="G1" s="3"/>
      <c r="H1" s="3" t="s">
        <v>240</v>
      </c>
      <c r="I1" s="3"/>
      <c r="J1" s="19" t="s">
        <v>241</v>
      </c>
      <c r="K1" s="19"/>
      <c r="L1" s="3"/>
      <c r="M1" s="3"/>
      <c r="N1" s="3"/>
      <c r="P1" s="3"/>
      <c r="Q1" s="3"/>
      <c r="R1" s="3"/>
      <c r="S1" s="3"/>
      <c r="T1" s="3"/>
    </row>
    <row r="2" spans="1:21" ht="18.75" x14ac:dyDescent="0.25">
      <c r="A2" s="4">
        <v>1</v>
      </c>
      <c r="B2" s="20"/>
      <c r="C2" s="20" t="str">
        <f t="shared" ref="C2:C66" si="0">IF(B2&gt;0,"Y","N")</f>
        <v>N</v>
      </c>
      <c r="E2" s="20" t="str">
        <f>IF(D2&gt;0,"Y","N")</f>
        <v>N</v>
      </c>
      <c r="G2" s="20" t="str">
        <f>IF(F2&gt;0,"Y","N")</f>
        <v>N</v>
      </c>
      <c r="H2" s="4">
        <v>1</v>
      </c>
      <c r="I2" s="20" t="str">
        <f>IF(H2&gt;0,"Y","N")</f>
        <v>Y</v>
      </c>
      <c r="J2" s="4">
        <v>1</v>
      </c>
      <c r="K2" s="20" t="str">
        <f>IF(J2&gt;0,"Y","N")</f>
        <v>Y</v>
      </c>
      <c r="M2" s="20" t="str">
        <f>IF(L2&gt;0,"Y","N")</f>
        <v>N</v>
      </c>
      <c r="O2" s="20" t="str">
        <f>IF(N2&gt;0,"Y","N")</f>
        <v>N</v>
      </c>
      <c r="Q2" s="20" t="str">
        <f>IF(P2&gt;0,"Y","N")</f>
        <v>N</v>
      </c>
      <c r="S2" s="20" t="str">
        <f>IF(R2&gt;0,"Y","N")</f>
        <v>N</v>
      </c>
      <c r="U2" s="20" t="str">
        <f>IF(T2&gt;0,"Y","N")</f>
        <v>N</v>
      </c>
    </row>
    <row r="3" spans="1:21" ht="18.75" x14ac:dyDescent="0.25">
      <c r="A3" s="4">
        <f>A2+1</f>
        <v>2</v>
      </c>
      <c r="B3" s="20">
        <v>2</v>
      </c>
      <c r="C3" s="20" t="str">
        <f t="shared" si="0"/>
        <v>Y</v>
      </c>
      <c r="D3" s="4">
        <v>2</v>
      </c>
      <c r="E3" s="20" t="str">
        <f t="shared" ref="E3:E66" si="1">IF(D3&gt;0,"Y","N")</f>
        <v>Y</v>
      </c>
      <c r="F3" s="4">
        <v>2</v>
      </c>
      <c r="G3" s="20" t="str">
        <f t="shared" ref="G3:G66" si="2">IF(F3&gt;0,"Y","N")</f>
        <v>Y</v>
      </c>
      <c r="H3" s="4">
        <v>2</v>
      </c>
      <c r="I3" s="20" t="str">
        <f t="shared" ref="I3:I66" si="3">IF(H3&gt;0,"Y","N")</f>
        <v>Y</v>
      </c>
      <c r="J3" s="4">
        <v>2</v>
      </c>
      <c r="K3" s="20" t="str">
        <f t="shared" ref="K3:K66" si="4">IF(J3&gt;0,"Y","N")</f>
        <v>Y</v>
      </c>
      <c r="M3" s="20" t="str">
        <f t="shared" ref="M3:M66" si="5">IF(L3&gt;0,"Y","N")</f>
        <v>N</v>
      </c>
      <c r="O3" s="20" t="str">
        <f t="shared" ref="O3:O66" si="6">IF(N3&gt;0,"Y","N")</f>
        <v>N</v>
      </c>
      <c r="Q3" s="20" t="str">
        <f t="shared" ref="Q3:Q66" si="7">IF(P3&gt;0,"Y","N")</f>
        <v>N</v>
      </c>
      <c r="S3" s="20" t="str">
        <f t="shared" ref="S3:S66" si="8">IF(R3&gt;0,"Y","N")</f>
        <v>N</v>
      </c>
      <c r="U3" s="20" t="str">
        <f t="shared" ref="U3:U66" si="9">IF(T3&gt;0,"Y","N")</f>
        <v>N</v>
      </c>
    </row>
    <row r="4" spans="1:21" ht="18.75" x14ac:dyDescent="0.25">
      <c r="A4" s="4">
        <f t="shared" ref="A4:A67" si="10">A3+1</f>
        <v>3</v>
      </c>
      <c r="B4" s="20"/>
      <c r="C4" s="20" t="str">
        <f t="shared" si="0"/>
        <v>N</v>
      </c>
      <c r="E4" s="20" t="str">
        <f t="shared" si="1"/>
        <v>N</v>
      </c>
      <c r="G4" s="20" t="str">
        <f t="shared" si="2"/>
        <v>N</v>
      </c>
      <c r="H4" s="4">
        <v>3</v>
      </c>
      <c r="I4" s="20" t="str">
        <f t="shared" si="3"/>
        <v>Y</v>
      </c>
      <c r="J4" s="4">
        <v>3</v>
      </c>
      <c r="K4" s="20" t="str">
        <f t="shared" si="4"/>
        <v>Y</v>
      </c>
      <c r="M4" s="20" t="str">
        <f t="shared" si="5"/>
        <v>N</v>
      </c>
      <c r="O4" s="20" t="str">
        <f t="shared" si="6"/>
        <v>N</v>
      </c>
      <c r="Q4" s="20" t="str">
        <f t="shared" si="7"/>
        <v>N</v>
      </c>
      <c r="S4" s="20" t="str">
        <f t="shared" si="8"/>
        <v>N</v>
      </c>
      <c r="U4" s="20" t="str">
        <f t="shared" si="9"/>
        <v>N</v>
      </c>
    </row>
    <row r="5" spans="1:21" ht="18.75" x14ac:dyDescent="0.25">
      <c r="A5" s="4">
        <f t="shared" si="10"/>
        <v>4</v>
      </c>
      <c r="B5" s="20">
        <v>4</v>
      </c>
      <c r="C5" s="20" t="str">
        <f t="shared" si="0"/>
        <v>Y</v>
      </c>
      <c r="D5" s="4">
        <v>4</v>
      </c>
      <c r="E5" s="20" t="str">
        <f t="shared" si="1"/>
        <v>Y</v>
      </c>
      <c r="F5" s="4">
        <v>4</v>
      </c>
      <c r="G5" s="20" t="str">
        <f t="shared" si="2"/>
        <v>Y</v>
      </c>
      <c r="H5" s="4">
        <v>4</v>
      </c>
      <c r="I5" s="20" t="str">
        <f t="shared" si="3"/>
        <v>Y</v>
      </c>
      <c r="J5" s="4">
        <v>4</v>
      </c>
      <c r="K5" s="20" t="str">
        <f t="shared" si="4"/>
        <v>Y</v>
      </c>
      <c r="M5" s="20" t="str">
        <f t="shared" si="5"/>
        <v>N</v>
      </c>
      <c r="O5" s="20" t="str">
        <f t="shared" si="6"/>
        <v>N</v>
      </c>
      <c r="Q5" s="20" t="str">
        <f t="shared" si="7"/>
        <v>N</v>
      </c>
      <c r="S5" s="20" t="str">
        <f t="shared" si="8"/>
        <v>N</v>
      </c>
      <c r="U5" s="20" t="str">
        <f t="shared" si="9"/>
        <v>N</v>
      </c>
    </row>
    <row r="6" spans="1:21" ht="18.75" x14ac:dyDescent="0.25">
      <c r="A6" s="4">
        <f t="shared" si="10"/>
        <v>5</v>
      </c>
      <c r="B6" s="20">
        <v>5</v>
      </c>
      <c r="C6" s="20" t="str">
        <f t="shared" si="0"/>
        <v>Y</v>
      </c>
      <c r="D6" s="4">
        <v>5</v>
      </c>
      <c r="E6" s="20" t="str">
        <f t="shared" si="1"/>
        <v>Y</v>
      </c>
      <c r="F6" s="4">
        <v>5</v>
      </c>
      <c r="G6" s="20" t="str">
        <f t="shared" si="2"/>
        <v>Y</v>
      </c>
      <c r="H6" s="4">
        <v>5</v>
      </c>
      <c r="I6" s="20" t="str">
        <f t="shared" si="3"/>
        <v>Y</v>
      </c>
      <c r="J6" s="4">
        <v>5</v>
      </c>
      <c r="K6" s="20" t="str">
        <f t="shared" si="4"/>
        <v>Y</v>
      </c>
      <c r="M6" s="20" t="str">
        <f t="shared" si="5"/>
        <v>N</v>
      </c>
      <c r="O6" s="20" t="str">
        <f t="shared" si="6"/>
        <v>N</v>
      </c>
      <c r="Q6" s="20" t="str">
        <f t="shared" si="7"/>
        <v>N</v>
      </c>
      <c r="S6" s="20" t="str">
        <f t="shared" si="8"/>
        <v>N</v>
      </c>
      <c r="U6" s="20" t="str">
        <f t="shared" si="9"/>
        <v>N</v>
      </c>
    </row>
    <row r="7" spans="1:21" ht="18.75" x14ac:dyDescent="0.25">
      <c r="A7" s="4">
        <f t="shared" si="10"/>
        <v>6</v>
      </c>
      <c r="C7" s="20" t="str">
        <f t="shared" si="0"/>
        <v>N</v>
      </c>
      <c r="E7" s="20" t="str">
        <f t="shared" si="1"/>
        <v>N</v>
      </c>
      <c r="G7" s="20" t="str">
        <f t="shared" si="2"/>
        <v>N</v>
      </c>
      <c r="I7" s="20" t="str">
        <f t="shared" si="3"/>
        <v>N</v>
      </c>
      <c r="K7" s="20" t="str">
        <f t="shared" si="4"/>
        <v>N</v>
      </c>
      <c r="M7" s="20" t="str">
        <f t="shared" si="5"/>
        <v>N</v>
      </c>
      <c r="O7" s="20" t="str">
        <f t="shared" si="6"/>
        <v>N</v>
      </c>
      <c r="Q7" s="20" t="str">
        <f t="shared" si="7"/>
        <v>N</v>
      </c>
      <c r="S7" s="20" t="str">
        <f t="shared" si="8"/>
        <v>N</v>
      </c>
      <c r="U7" s="20" t="str">
        <f t="shared" si="9"/>
        <v>N</v>
      </c>
    </row>
    <row r="8" spans="1:21" ht="18.75" x14ac:dyDescent="0.25">
      <c r="A8" s="4">
        <f t="shared" si="10"/>
        <v>7</v>
      </c>
      <c r="B8" s="20"/>
      <c r="C8" s="20" t="str">
        <f t="shared" si="0"/>
        <v>N</v>
      </c>
      <c r="D8" s="4">
        <v>7</v>
      </c>
      <c r="E8" s="20" t="str">
        <f t="shared" si="1"/>
        <v>Y</v>
      </c>
      <c r="F8" s="4">
        <v>7</v>
      </c>
      <c r="G8" s="20" t="str">
        <f t="shared" si="2"/>
        <v>Y</v>
      </c>
      <c r="H8" s="4">
        <v>7</v>
      </c>
      <c r="I8" s="20" t="str">
        <f t="shared" si="3"/>
        <v>Y</v>
      </c>
      <c r="J8" s="4">
        <v>7</v>
      </c>
      <c r="K8" s="20" t="str">
        <f t="shared" si="4"/>
        <v>Y</v>
      </c>
      <c r="M8" s="20" t="str">
        <f t="shared" si="5"/>
        <v>N</v>
      </c>
      <c r="O8" s="20" t="str">
        <f t="shared" si="6"/>
        <v>N</v>
      </c>
      <c r="Q8" s="20" t="str">
        <f t="shared" si="7"/>
        <v>N</v>
      </c>
      <c r="S8" s="20" t="str">
        <f t="shared" si="8"/>
        <v>N</v>
      </c>
      <c r="U8" s="20" t="str">
        <f t="shared" si="9"/>
        <v>N</v>
      </c>
    </row>
    <row r="9" spans="1:21" ht="18.75" x14ac:dyDescent="0.25">
      <c r="A9" s="4">
        <f t="shared" si="10"/>
        <v>8</v>
      </c>
      <c r="B9" s="20"/>
      <c r="C9" s="20" t="str">
        <f t="shared" si="0"/>
        <v>N</v>
      </c>
      <c r="E9" s="20" t="str">
        <f t="shared" si="1"/>
        <v>N</v>
      </c>
      <c r="G9" s="20" t="str">
        <f t="shared" si="2"/>
        <v>N</v>
      </c>
      <c r="H9" s="4">
        <v>8</v>
      </c>
      <c r="I9" s="20" t="str">
        <f t="shared" si="3"/>
        <v>Y</v>
      </c>
      <c r="J9" s="4">
        <v>8</v>
      </c>
      <c r="K9" s="20" t="str">
        <f t="shared" si="4"/>
        <v>Y</v>
      </c>
      <c r="M9" s="20" t="str">
        <f t="shared" si="5"/>
        <v>N</v>
      </c>
      <c r="O9" s="20" t="str">
        <f t="shared" si="6"/>
        <v>N</v>
      </c>
      <c r="Q9" s="20" t="str">
        <f t="shared" si="7"/>
        <v>N</v>
      </c>
      <c r="S9" s="20" t="str">
        <f t="shared" si="8"/>
        <v>N</v>
      </c>
      <c r="U9" s="20" t="str">
        <f t="shared" si="9"/>
        <v>N</v>
      </c>
    </row>
    <row r="10" spans="1:21" ht="18.75" x14ac:dyDescent="0.25">
      <c r="A10" s="4">
        <f t="shared" si="10"/>
        <v>9</v>
      </c>
      <c r="B10" s="20"/>
      <c r="C10" s="20" t="str">
        <f t="shared" si="0"/>
        <v>N</v>
      </c>
      <c r="E10" s="20" t="str">
        <f t="shared" si="1"/>
        <v>N</v>
      </c>
      <c r="G10" s="20" t="str">
        <f t="shared" si="2"/>
        <v>N</v>
      </c>
      <c r="H10" s="4">
        <v>9</v>
      </c>
      <c r="I10" s="20" t="str">
        <f t="shared" si="3"/>
        <v>Y</v>
      </c>
      <c r="K10" s="20" t="str">
        <f t="shared" si="4"/>
        <v>N</v>
      </c>
      <c r="M10" s="20" t="str">
        <f t="shared" si="5"/>
        <v>N</v>
      </c>
      <c r="O10" s="20" t="str">
        <f t="shared" si="6"/>
        <v>N</v>
      </c>
      <c r="Q10" s="20" t="str">
        <f t="shared" si="7"/>
        <v>N</v>
      </c>
      <c r="S10" s="20" t="str">
        <f t="shared" si="8"/>
        <v>N</v>
      </c>
      <c r="U10" s="20" t="str">
        <f t="shared" si="9"/>
        <v>N</v>
      </c>
    </row>
    <row r="11" spans="1:21" ht="18.75" x14ac:dyDescent="0.25">
      <c r="A11" s="4">
        <f t="shared" si="10"/>
        <v>10</v>
      </c>
      <c r="C11" s="20" t="str">
        <f t="shared" si="0"/>
        <v>N</v>
      </c>
      <c r="E11" s="20" t="str">
        <f t="shared" si="1"/>
        <v>N</v>
      </c>
      <c r="G11" s="20" t="str">
        <f t="shared" si="2"/>
        <v>N</v>
      </c>
      <c r="I11" s="20" t="str">
        <f t="shared" si="3"/>
        <v>N</v>
      </c>
      <c r="K11" s="20" t="str">
        <f t="shared" si="4"/>
        <v>N</v>
      </c>
      <c r="M11" s="20" t="str">
        <f t="shared" si="5"/>
        <v>N</v>
      </c>
      <c r="O11" s="20" t="str">
        <f t="shared" si="6"/>
        <v>N</v>
      </c>
      <c r="Q11" s="20" t="str">
        <f t="shared" si="7"/>
        <v>N</v>
      </c>
      <c r="S11" s="20" t="str">
        <f t="shared" si="8"/>
        <v>N</v>
      </c>
      <c r="U11" s="20" t="str">
        <f t="shared" si="9"/>
        <v>N</v>
      </c>
    </row>
    <row r="12" spans="1:21" ht="18.75" x14ac:dyDescent="0.25">
      <c r="A12" s="4">
        <f t="shared" si="10"/>
        <v>11</v>
      </c>
      <c r="C12" s="20" t="str">
        <f t="shared" si="0"/>
        <v>N</v>
      </c>
      <c r="E12" s="20" t="str">
        <f t="shared" si="1"/>
        <v>N</v>
      </c>
      <c r="G12" s="20" t="str">
        <f t="shared" si="2"/>
        <v>N</v>
      </c>
      <c r="I12" s="20" t="str">
        <f t="shared" si="3"/>
        <v>N</v>
      </c>
      <c r="K12" s="20" t="str">
        <f t="shared" si="4"/>
        <v>N</v>
      </c>
      <c r="M12" s="20" t="str">
        <f t="shared" si="5"/>
        <v>N</v>
      </c>
      <c r="O12" s="20" t="str">
        <f t="shared" si="6"/>
        <v>N</v>
      </c>
      <c r="Q12" s="20" t="str">
        <f t="shared" si="7"/>
        <v>N</v>
      </c>
      <c r="S12" s="20" t="str">
        <f t="shared" si="8"/>
        <v>N</v>
      </c>
      <c r="U12" s="20" t="str">
        <f t="shared" si="9"/>
        <v>N</v>
      </c>
    </row>
    <row r="13" spans="1:21" ht="18.75" x14ac:dyDescent="0.25">
      <c r="A13" s="4">
        <f t="shared" si="10"/>
        <v>12</v>
      </c>
      <c r="B13" s="20">
        <v>12</v>
      </c>
      <c r="C13" s="20" t="str">
        <f t="shared" si="0"/>
        <v>Y</v>
      </c>
      <c r="D13" s="4">
        <v>12</v>
      </c>
      <c r="E13" s="20" t="str">
        <f t="shared" si="1"/>
        <v>Y</v>
      </c>
      <c r="F13" s="4">
        <v>12</v>
      </c>
      <c r="G13" s="20" t="str">
        <f t="shared" si="2"/>
        <v>Y</v>
      </c>
      <c r="H13" s="4">
        <v>12</v>
      </c>
      <c r="I13" s="20" t="str">
        <f t="shared" si="3"/>
        <v>Y</v>
      </c>
      <c r="J13" s="4">
        <v>12</v>
      </c>
      <c r="K13" s="20" t="str">
        <f t="shared" si="4"/>
        <v>Y</v>
      </c>
      <c r="M13" s="20" t="str">
        <f t="shared" si="5"/>
        <v>N</v>
      </c>
      <c r="O13" s="20" t="str">
        <f t="shared" si="6"/>
        <v>N</v>
      </c>
      <c r="Q13" s="20" t="str">
        <f t="shared" si="7"/>
        <v>N</v>
      </c>
      <c r="S13" s="20" t="str">
        <f t="shared" si="8"/>
        <v>N</v>
      </c>
      <c r="U13" s="20" t="str">
        <f t="shared" si="9"/>
        <v>N</v>
      </c>
    </row>
    <row r="14" spans="1:21" ht="18.75" x14ac:dyDescent="0.25">
      <c r="A14" s="4">
        <f t="shared" si="10"/>
        <v>13</v>
      </c>
      <c r="B14" s="20">
        <v>13</v>
      </c>
      <c r="C14" s="20" t="str">
        <f t="shared" si="0"/>
        <v>Y</v>
      </c>
      <c r="D14" s="4">
        <v>13</v>
      </c>
      <c r="E14" s="20" t="str">
        <f t="shared" si="1"/>
        <v>Y</v>
      </c>
      <c r="F14" s="4">
        <v>13</v>
      </c>
      <c r="G14" s="20" t="str">
        <f t="shared" si="2"/>
        <v>Y</v>
      </c>
      <c r="H14" s="4">
        <v>13</v>
      </c>
      <c r="I14" s="20" t="str">
        <f t="shared" si="3"/>
        <v>Y</v>
      </c>
      <c r="J14" s="4">
        <v>13</v>
      </c>
      <c r="K14" s="20" t="str">
        <f t="shared" si="4"/>
        <v>Y</v>
      </c>
      <c r="M14" s="20" t="str">
        <f t="shared" si="5"/>
        <v>N</v>
      </c>
      <c r="O14" s="20" t="str">
        <f t="shared" si="6"/>
        <v>N</v>
      </c>
      <c r="Q14" s="20" t="str">
        <f t="shared" si="7"/>
        <v>N</v>
      </c>
      <c r="S14" s="20" t="str">
        <f t="shared" si="8"/>
        <v>N</v>
      </c>
      <c r="U14" s="20" t="str">
        <f t="shared" si="9"/>
        <v>N</v>
      </c>
    </row>
    <row r="15" spans="1:21" ht="18.75" x14ac:dyDescent="0.25">
      <c r="A15" s="4">
        <f t="shared" si="10"/>
        <v>14</v>
      </c>
      <c r="B15" s="4">
        <v>14</v>
      </c>
      <c r="C15" s="20" t="str">
        <f t="shared" si="0"/>
        <v>Y</v>
      </c>
      <c r="E15" s="20" t="str">
        <f t="shared" si="1"/>
        <v>N</v>
      </c>
      <c r="G15" s="20" t="str">
        <f t="shared" si="2"/>
        <v>N</v>
      </c>
      <c r="H15" s="4">
        <v>14</v>
      </c>
      <c r="I15" s="20" t="str">
        <f t="shared" si="3"/>
        <v>Y</v>
      </c>
      <c r="J15" s="4">
        <v>14</v>
      </c>
      <c r="K15" s="20" t="str">
        <f t="shared" si="4"/>
        <v>Y</v>
      </c>
      <c r="M15" s="20" t="str">
        <f t="shared" si="5"/>
        <v>N</v>
      </c>
      <c r="O15" s="20" t="str">
        <f t="shared" si="6"/>
        <v>N</v>
      </c>
      <c r="Q15" s="20" t="str">
        <f t="shared" si="7"/>
        <v>N</v>
      </c>
      <c r="S15" s="20" t="str">
        <f t="shared" si="8"/>
        <v>N</v>
      </c>
      <c r="U15" s="20" t="str">
        <f t="shared" si="9"/>
        <v>N</v>
      </c>
    </row>
    <row r="16" spans="1:21" ht="18.75" x14ac:dyDescent="0.25">
      <c r="A16" s="4">
        <f t="shared" si="10"/>
        <v>15</v>
      </c>
      <c r="C16" s="20" t="str">
        <f t="shared" si="0"/>
        <v>N</v>
      </c>
      <c r="E16" s="20" t="str">
        <f t="shared" si="1"/>
        <v>N</v>
      </c>
      <c r="G16" s="20" t="str">
        <f t="shared" si="2"/>
        <v>N</v>
      </c>
      <c r="I16" s="20" t="str">
        <f t="shared" si="3"/>
        <v>N</v>
      </c>
      <c r="K16" s="20" t="str">
        <f t="shared" si="4"/>
        <v>N</v>
      </c>
      <c r="M16" s="20" t="str">
        <f t="shared" si="5"/>
        <v>N</v>
      </c>
      <c r="O16" s="20" t="str">
        <f t="shared" si="6"/>
        <v>N</v>
      </c>
      <c r="Q16" s="20" t="str">
        <f t="shared" si="7"/>
        <v>N</v>
      </c>
      <c r="S16" s="20" t="str">
        <f t="shared" si="8"/>
        <v>N</v>
      </c>
      <c r="U16" s="20" t="str">
        <f t="shared" si="9"/>
        <v>N</v>
      </c>
    </row>
    <row r="17" spans="1:21" ht="18.75" x14ac:dyDescent="0.25">
      <c r="A17" s="4">
        <f t="shared" si="10"/>
        <v>16</v>
      </c>
      <c r="C17" s="20" t="str">
        <f t="shared" si="0"/>
        <v>N</v>
      </c>
      <c r="E17" s="20" t="str">
        <f t="shared" si="1"/>
        <v>N</v>
      </c>
      <c r="G17" s="20" t="str">
        <f t="shared" si="2"/>
        <v>N</v>
      </c>
      <c r="I17" s="20" t="str">
        <f t="shared" si="3"/>
        <v>N</v>
      </c>
      <c r="K17" s="20" t="str">
        <f t="shared" si="4"/>
        <v>N</v>
      </c>
      <c r="M17" s="20" t="str">
        <f t="shared" si="5"/>
        <v>N</v>
      </c>
      <c r="O17" s="20" t="str">
        <f t="shared" si="6"/>
        <v>N</v>
      </c>
      <c r="Q17" s="20" t="str">
        <f t="shared" si="7"/>
        <v>N</v>
      </c>
      <c r="S17" s="20" t="str">
        <f t="shared" si="8"/>
        <v>N</v>
      </c>
      <c r="U17" s="20" t="str">
        <f t="shared" si="9"/>
        <v>N</v>
      </c>
    </row>
    <row r="18" spans="1:21" ht="18.75" x14ac:dyDescent="0.25">
      <c r="A18" s="4">
        <f t="shared" si="10"/>
        <v>17</v>
      </c>
      <c r="C18" s="20" t="str">
        <f t="shared" si="0"/>
        <v>N</v>
      </c>
      <c r="E18" s="20" t="str">
        <f t="shared" si="1"/>
        <v>N</v>
      </c>
      <c r="G18" s="20" t="str">
        <f t="shared" si="2"/>
        <v>N</v>
      </c>
      <c r="H18" s="4">
        <v>17</v>
      </c>
      <c r="I18" s="20" t="str">
        <f t="shared" si="3"/>
        <v>Y</v>
      </c>
      <c r="J18" s="4">
        <v>17</v>
      </c>
      <c r="K18" s="20" t="str">
        <f t="shared" si="4"/>
        <v>Y</v>
      </c>
      <c r="M18" s="20" t="str">
        <f t="shared" si="5"/>
        <v>N</v>
      </c>
      <c r="O18" s="20" t="str">
        <f t="shared" si="6"/>
        <v>N</v>
      </c>
      <c r="Q18" s="20" t="str">
        <f t="shared" si="7"/>
        <v>N</v>
      </c>
      <c r="S18" s="20" t="str">
        <f t="shared" si="8"/>
        <v>N</v>
      </c>
      <c r="U18" s="20" t="str">
        <f t="shared" si="9"/>
        <v>N</v>
      </c>
    </row>
    <row r="19" spans="1:21" ht="18.75" x14ac:dyDescent="0.25">
      <c r="A19" s="4">
        <f t="shared" si="10"/>
        <v>18</v>
      </c>
      <c r="B19" s="20"/>
      <c r="C19" s="20" t="str">
        <f t="shared" si="0"/>
        <v>N</v>
      </c>
      <c r="E19" s="20" t="str">
        <f t="shared" si="1"/>
        <v>N</v>
      </c>
      <c r="G19" s="20" t="str">
        <f t="shared" si="2"/>
        <v>N</v>
      </c>
      <c r="H19" s="4">
        <v>18</v>
      </c>
      <c r="I19" s="20" t="str">
        <f t="shared" si="3"/>
        <v>Y</v>
      </c>
      <c r="J19" s="4">
        <v>18</v>
      </c>
      <c r="K19" s="20" t="str">
        <f t="shared" si="4"/>
        <v>Y</v>
      </c>
      <c r="M19" s="20" t="str">
        <f t="shared" si="5"/>
        <v>N</v>
      </c>
      <c r="O19" s="20" t="str">
        <f t="shared" si="6"/>
        <v>N</v>
      </c>
      <c r="Q19" s="20" t="str">
        <f t="shared" si="7"/>
        <v>N</v>
      </c>
      <c r="S19" s="20" t="str">
        <f t="shared" si="8"/>
        <v>N</v>
      </c>
      <c r="U19" s="20" t="str">
        <f t="shared" si="9"/>
        <v>N</v>
      </c>
    </row>
    <row r="20" spans="1:21" ht="18.75" x14ac:dyDescent="0.25">
      <c r="A20" s="4">
        <f t="shared" si="10"/>
        <v>19</v>
      </c>
      <c r="B20" s="20"/>
      <c r="C20" s="20" t="str">
        <f t="shared" si="0"/>
        <v>N</v>
      </c>
      <c r="E20" s="20" t="str">
        <f t="shared" si="1"/>
        <v>N</v>
      </c>
      <c r="G20" s="20" t="str">
        <f t="shared" si="2"/>
        <v>N</v>
      </c>
      <c r="H20" s="4">
        <v>19</v>
      </c>
      <c r="I20" s="20" t="str">
        <f t="shared" si="3"/>
        <v>Y</v>
      </c>
      <c r="J20" s="4">
        <v>19</v>
      </c>
      <c r="K20" s="20" t="str">
        <f t="shared" si="4"/>
        <v>Y</v>
      </c>
      <c r="M20" s="20" t="str">
        <f t="shared" si="5"/>
        <v>N</v>
      </c>
      <c r="O20" s="20" t="str">
        <f t="shared" si="6"/>
        <v>N</v>
      </c>
      <c r="Q20" s="20" t="str">
        <f t="shared" si="7"/>
        <v>N</v>
      </c>
      <c r="S20" s="20" t="str">
        <f t="shared" si="8"/>
        <v>N</v>
      </c>
      <c r="U20" s="20" t="str">
        <f t="shared" si="9"/>
        <v>N</v>
      </c>
    </row>
    <row r="21" spans="1:21" ht="18.75" x14ac:dyDescent="0.25">
      <c r="A21" s="4">
        <f t="shared" si="10"/>
        <v>20</v>
      </c>
      <c r="B21" s="20"/>
      <c r="C21" s="20" t="str">
        <f t="shared" si="0"/>
        <v>N</v>
      </c>
      <c r="E21" s="20" t="str">
        <f t="shared" si="1"/>
        <v>N</v>
      </c>
      <c r="G21" s="20" t="str">
        <f t="shared" si="2"/>
        <v>N</v>
      </c>
      <c r="H21" s="4">
        <v>20</v>
      </c>
      <c r="I21" s="20" t="str">
        <f t="shared" si="3"/>
        <v>Y</v>
      </c>
      <c r="J21" s="4">
        <v>20</v>
      </c>
      <c r="K21" s="20" t="str">
        <f t="shared" si="4"/>
        <v>Y</v>
      </c>
      <c r="M21" s="20" t="str">
        <f t="shared" si="5"/>
        <v>N</v>
      </c>
      <c r="O21" s="20" t="str">
        <f t="shared" si="6"/>
        <v>N</v>
      </c>
      <c r="Q21" s="20" t="str">
        <f t="shared" si="7"/>
        <v>N</v>
      </c>
      <c r="S21" s="20" t="str">
        <f t="shared" si="8"/>
        <v>N</v>
      </c>
      <c r="U21" s="20" t="str">
        <f t="shared" si="9"/>
        <v>N</v>
      </c>
    </row>
    <row r="22" spans="1:21" ht="18.75" x14ac:dyDescent="0.25">
      <c r="A22" s="4">
        <f t="shared" si="10"/>
        <v>21</v>
      </c>
      <c r="C22" s="20" t="str">
        <f t="shared" si="0"/>
        <v>N</v>
      </c>
      <c r="E22" s="20" t="str">
        <f t="shared" si="1"/>
        <v>N</v>
      </c>
      <c r="G22" s="20" t="str">
        <f t="shared" si="2"/>
        <v>N</v>
      </c>
      <c r="H22" s="4">
        <v>21</v>
      </c>
      <c r="I22" s="20" t="str">
        <f t="shared" si="3"/>
        <v>Y</v>
      </c>
      <c r="K22" s="20" t="str">
        <f t="shared" si="4"/>
        <v>N</v>
      </c>
      <c r="M22" s="20" t="str">
        <f t="shared" si="5"/>
        <v>N</v>
      </c>
      <c r="O22" s="20" t="str">
        <f t="shared" si="6"/>
        <v>N</v>
      </c>
      <c r="Q22" s="20" t="str">
        <f t="shared" si="7"/>
        <v>N</v>
      </c>
      <c r="S22" s="20" t="str">
        <f t="shared" si="8"/>
        <v>N</v>
      </c>
      <c r="U22" s="20" t="str">
        <f t="shared" si="9"/>
        <v>N</v>
      </c>
    </row>
    <row r="23" spans="1:21" ht="18.75" x14ac:dyDescent="0.25">
      <c r="A23" s="4">
        <f t="shared" si="10"/>
        <v>22</v>
      </c>
      <c r="C23" s="20" t="str">
        <f t="shared" si="0"/>
        <v>N</v>
      </c>
      <c r="E23" s="20" t="str">
        <f t="shared" si="1"/>
        <v>N</v>
      </c>
      <c r="G23" s="20" t="str">
        <f t="shared" si="2"/>
        <v>N</v>
      </c>
      <c r="I23" s="20" t="str">
        <f t="shared" si="3"/>
        <v>N</v>
      </c>
      <c r="K23" s="20" t="str">
        <f t="shared" si="4"/>
        <v>N</v>
      </c>
      <c r="M23" s="20" t="str">
        <f t="shared" si="5"/>
        <v>N</v>
      </c>
      <c r="O23" s="20" t="str">
        <f t="shared" si="6"/>
        <v>N</v>
      </c>
      <c r="Q23" s="20" t="str">
        <f t="shared" si="7"/>
        <v>N</v>
      </c>
      <c r="S23" s="20" t="str">
        <f t="shared" si="8"/>
        <v>N</v>
      </c>
      <c r="U23" s="20" t="str">
        <f t="shared" si="9"/>
        <v>N</v>
      </c>
    </row>
    <row r="24" spans="1:21" ht="18.75" x14ac:dyDescent="0.25">
      <c r="A24" s="4">
        <f t="shared" si="10"/>
        <v>23</v>
      </c>
      <c r="C24" s="20" t="str">
        <f t="shared" si="0"/>
        <v>N</v>
      </c>
      <c r="E24" s="20" t="str">
        <f t="shared" si="1"/>
        <v>N</v>
      </c>
      <c r="G24" s="20" t="str">
        <f t="shared" si="2"/>
        <v>N</v>
      </c>
      <c r="I24" s="20" t="str">
        <f t="shared" si="3"/>
        <v>N</v>
      </c>
      <c r="K24" s="20" t="str">
        <f t="shared" si="4"/>
        <v>N</v>
      </c>
      <c r="M24" s="20" t="str">
        <f t="shared" si="5"/>
        <v>N</v>
      </c>
      <c r="O24" s="20" t="str">
        <f t="shared" si="6"/>
        <v>N</v>
      </c>
      <c r="Q24" s="20" t="str">
        <f t="shared" si="7"/>
        <v>N</v>
      </c>
      <c r="S24" s="20" t="str">
        <f t="shared" si="8"/>
        <v>N</v>
      </c>
      <c r="U24" s="20" t="str">
        <f t="shared" si="9"/>
        <v>N</v>
      </c>
    </row>
    <row r="25" spans="1:21" ht="18.75" x14ac:dyDescent="0.25">
      <c r="A25" s="4">
        <f t="shared" si="10"/>
        <v>24</v>
      </c>
      <c r="C25" s="20" t="str">
        <f t="shared" si="0"/>
        <v>N</v>
      </c>
      <c r="E25" s="20" t="str">
        <f t="shared" si="1"/>
        <v>N</v>
      </c>
      <c r="G25" s="20" t="str">
        <f t="shared" si="2"/>
        <v>N</v>
      </c>
      <c r="I25" s="20" t="str">
        <f t="shared" si="3"/>
        <v>N</v>
      </c>
      <c r="K25" s="20" t="str">
        <f t="shared" si="4"/>
        <v>N</v>
      </c>
      <c r="M25" s="20" t="str">
        <f t="shared" si="5"/>
        <v>N</v>
      </c>
      <c r="O25" s="20" t="str">
        <f t="shared" si="6"/>
        <v>N</v>
      </c>
      <c r="Q25" s="20" t="str">
        <f t="shared" si="7"/>
        <v>N</v>
      </c>
      <c r="S25" s="20" t="str">
        <f t="shared" si="8"/>
        <v>N</v>
      </c>
      <c r="U25" s="20" t="str">
        <f t="shared" si="9"/>
        <v>N</v>
      </c>
    </row>
    <row r="26" spans="1:21" ht="18.75" x14ac:dyDescent="0.25">
      <c r="A26" s="4">
        <f t="shared" si="10"/>
        <v>25</v>
      </c>
      <c r="C26" s="20" t="str">
        <f t="shared" si="0"/>
        <v>N</v>
      </c>
      <c r="D26" s="4">
        <v>25</v>
      </c>
      <c r="E26" s="20" t="str">
        <f t="shared" si="1"/>
        <v>Y</v>
      </c>
      <c r="F26" s="4">
        <v>25</v>
      </c>
      <c r="G26" s="20" t="str">
        <f t="shared" si="2"/>
        <v>Y</v>
      </c>
      <c r="H26" s="4">
        <v>25</v>
      </c>
      <c r="I26" s="20" t="str">
        <f t="shared" si="3"/>
        <v>Y</v>
      </c>
      <c r="J26" s="4">
        <v>25</v>
      </c>
      <c r="K26" s="20" t="str">
        <f t="shared" si="4"/>
        <v>Y</v>
      </c>
      <c r="M26" s="20" t="str">
        <f t="shared" si="5"/>
        <v>N</v>
      </c>
      <c r="O26" s="20" t="str">
        <f t="shared" si="6"/>
        <v>N</v>
      </c>
      <c r="Q26" s="20" t="str">
        <f t="shared" si="7"/>
        <v>N</v>
      </c>
      <c r="S26" s="20" t="str">
        <f t="shared" si="8"/>
        <v>N</v>
      </c>
      <c r="U26" s="20" t="str">
        <f t="shared" si="9"/>
        <v>N</v>
      </c>
    </row>
    <row r="27" spans="1:21" ht="18.75" x14ac:dyDescent="0.25">
      <c r="A27" s="4">
        <f t="shared" si="10"/>
        <v>26</v>
      </c>
      <c r="B27" s="20"/>
      <c r="C27" s="20" t="str">
        <f t="shared" si="0"/>
        <v>N</v>
      </c>
      <c r="D27" s="4">
        <v>26</v>
      </c>
      <c r="E27" s="20" t="str">
        <f t="shared" si="1"/>
        <v>Y</v>
      </c>
      <c r="F27" s="4">
        <v>26</v>
      </c>
      <c r="G27" s="20" t="str">
        <f t="shared" si="2"/>
        <v>Y</v>
      </c>
      <c r="H27" s="4">
        <v>26</v>
      </c>
      <c r="I27" s="20" t="str">
        <f t="shared" si="3"/>
        <v>Y</v>
      </c>
      <c r="J27" s="4">
        <v>26</v>
      </c>
      <c r="K27" s="20" t="str">
        <f t="shared" si="4"/>
        <v>Y</v>
      </c>
      <c r="M27" s="20" t="str">
        <f t="shared" si="5"/>
        <v>N</v>
      </c>
      <c r="O27" s="20" t="str">
        <f t="shared" si="6"/>
        <v>N</v>
      </c>
      <c r="Q27" s="20" t="str">
        <f t="shared" si="7"/>
        <v>N</v>
      </c>
      <c r="S27" s="20" t="str">
        <f t="shared" si="8"/>
        <v>N</v>
      </c>
      <c r="U27" s="20" t="str">
        <f t="shared" si="9"/>
        <v>N</v>
      </c>
    </row>
    <row r="28" spans="1:21" ht="18.75" x14ac:dyDescent="0.25">
      <c r="A28" s="4">
        <f t="shared" si="10"/>
        <v>27</v>
      </c>
      <c r="C28" s="20" t="str">
        <f t="shared" si="0"/>
        <v>N</v>
      </c>
      <c r="E28" s="20" t="str">
        <f t="shared" si="1"/>
        <v>N</v>
      </c>
      <c r="G28" s="20" t="str">
        <f t="shared" si="2"/>
        <v>N</v>
      </c>
      <c r="I28" s="20" t="str">
        <f t="shared" si="3"/>
        <v>N</v>
      </c>
      <c r="K28" s="20" t="str">
        <f t="shared" si="4"/>
        <v>N</v>
      </c>
      <c r="M28" s="20" t="str">
        <f t="shared" si="5"/>
        <v>N</v>
      </c>
      <c r="O28" s="20" t="str">
        <f t="shared" si="6"/>
        <v>N</v>
      </c>
      <c r="Q28" s="20" t="str">
        <f t="shared" si="7"/>
        <v>N</v>
      </c>
      <c r="S28" s="20" t="str">
        <f t="shared" si="8"/>
        <v>N</v>
      </c>
      <c r="U28" s="20" t="str">
        <f t="shared" si="9"/>
        <v>N</v>
      </c>
    </row>
    <row r="29" spans="1:21" ht="18.75" x14ac:dyDescent="0.25">
      <c r="A29" s="4">
        <f t="shared" si="10"/>
        <v>28</v>
      </c>
      <c r="B29" s="20"/>
      <c r="C29" s="20" t="str">
        <f t="shared" si="0"/>
        <v>N</v>
      </c>
      <c r="E29" s="20" t="str">
        <f t="shared" si="1"/>
        <v>N</v>
      </c>
      <c r="G29" s="20" t="str">
        <f t="shared" si="2"/>
        <v>N</v>
      </c>
      <c r="H29" s="4">
        <v>28</v>
      </c>
      <c r="I29" s="20" t="str">
        <f t="shared" si="3"/>
        <v>Y</v>
      </c>
      <c r="J29" s="4">
        <v>28</v>
      </c>
      <c r="K29" s="20" t="str">
        <f t="shared" si="4"/>
        <v>Y</v>
      </c>
      <c r="M29" s="20" t="str">
        <f t="shared" si="5"/>
        <v>N</v>
      </c>
      <c r="O29" s="20" t="str">
        <f t="shared" si="6"/>
        <v>N</v>
      </c>
      <c r="Q29" s="20" t="str">
        <f t="shared" si="7"/>
        <v>N</v>
      </c>
      <c r="S29" s="20" t="str">
        <f t="shared" si="8"/>
        <v>N</v>
      </c>
      <c r="U29" s="20" t="str">
        <f t="shared" si="9"/>
        <v>N</v>
      </c>
    </row>
    <row r="30" spans="1:21" ht="18.75" x14ac:dyDescent="0.25">
      <c r="A30" s="4">
        <f t="shared" si="10"/>
        <v>29</v>
      </c>
      <c r="B30" s="20"/>
      <c r="C30" s="20" t="str">
        <f t="shared" si="0"/>
        <v>N</v>
      </c>
      <c r="D30" s="4">
        <v>29</v>
      </c>
      <c r="E30" s="20" t="str">
        <f t="shared" si="1"/>
        <v>Y</v>
      </c>
      <c r="F30" s="4">
        <v>29</v>
      </c>
      <c r="G30" s="20" t="str">
        <f t="shared" si="2"/>
        <v>Y</v>
      </c>
      <c r="H30" s="4">
        <v>29</v>
      </c>
      <c r="I30" s="20" t="str">
        <f t="shared" si="3"/>
        <v>Y</v>
      </c>
      <c r="J30" s="4">
        <v>29</v>
      </c>
      <c r="K30" s="20" t="str">
        <f t="shared" si="4"/>
        <v>Y</v>
      </c>
      <c r="M30" s="20" t="str">
        <f t="shared" si="5"/>
        <v>N</v>
      </c>
      <c r="O30" s="20" t="str">
        <f t="shared" si="6"/>
        <v>N</v>
      </c>
      <c r="Q30" s="20" t="str">
        <f t="shared" si="7"/>
        <v>N</v>
      </c>
      <c r="S30" s="20" t="str">
        <f t="shared" si="8"/>
        <v>N</v>
      </c>
      <c r="U30" s="20" t="str">
        <f t="shared" si="9"/>
        <v>N</v>
      </c>
    </row>
    <row r="31" spans="1:21" ht="18.75" x14ac:dyDescent="0.25">
      <c r="A31" s="4">
        <f t="shared" si="10"/>
        <v>30</v>
      </c>
      <c r="B31" s="20"/>
      <c r="C31" s="20" t="str">
        <f t="shared" si="0"/>
        <v>N</v>
      </c>
      <c r="D31" s="4">
        <v>30</v>
      </c>
      <c r="E31" s="20" t="str">
        <f t="shared" si="1"/>
        <v>Y</v>
      </c>
      <c r="F31" s="4">
        <v>30</v>
      </c>
      <c r="G31" s="20" t="str">
        <f t="shared" si="2"/>
        <v>Y</v>
      </c>
      <c r="H31" s="4">
        <v>30</v>
      </c>
      <c r="I31" s="20" t="str">
        <f t="shared" si="3"/>
        <v>Y</v>
      </c>
      <c r="J31" s="4">
        <v>30</v>
      </c>
      <c r="K31" s="20" t="str">
        <f t="shared" si="4"/>
        <v>Y</v>
      </c>
      <c r="M31" s="20" t="str">
        <f t="shared" si="5"/>
        <v>N</v>
      </c>
      <c r="O31" s="20" t="str">
        <f t="shared" si="6"/>
        <v>N</v>
      </c>
      <c r="Q31" s="20" t="str">
        <f t="shared" si="7"/>
        <v>N</v>
      </c>
      <c r="S31" s="20" t="str">
        <f t="shared" si="8"/>
        <v>N</v>
      </c>
      <c r="U31" s="20" t="str">
        <f t="shared" si="9"/>
        <v>N</v>
      </c>
    </row>
    <row r="32" spans="1:21" ht="18.75" x14ac:dyDescent="0.25">
      <c r="A32" s="4">
        <f t="shared" si="10"/>
        <v>31</v>
      </c>
      <c r="C32" s="20" t="str">
        <f t="shared" si="0"/>
        <v>N</v>
      </c>
      <c r="E32" s="20" t="str">
        <f t="shared" si="1"/>
        <v>N</v>
      </c>
      <c r="G32" s="20" t="str">
        <f t="shared" si="2"/>
        <v>N</v>
      </c>
      <c r="I32" s="20" t="str">
        <f t="shared" si="3"/>
        <v>N</v>
      </c>
      <c r="K32" s="20" t="str">
        <f t="shared" si="4"/>
        <v>N</v>
      </c>
      <c r="M32" s="20" t="str">
        <f t="shared" si="5"/>
        <v>N</v>
      </c>
      <c r="O32" s="20" t="str">
        <f t="shared" si="6"/>
        <v>N</v>
      </c>
      <c r="Q32" s="20" t="str">
        <f t="shared" si="7"/>
        <v>N</v>
      </c>
      <c r="S32" s="20" t="str">
        <f t="shared" si="8"/>
        <v>N</v>
      </c>
      <c r="U32" s="20" t="str">
        <f t="shared" si="9"/>
        <v>N</v>
      </c>
    </row>
    <row r="33" spans="1:21" ht="18.75" x14ac:dyDescent="0.25">
      <c r="A33" s="4">
        <f t="shared" si="10"/>
        <v>32</v>
      </c>
      <c r="B33" s="20"/>
      <c r="C33" s="20" t="str">
        <f t="shared" si="0"/>
        <v>N</v>
      </c>
      <c r="E33" s="20" t="str">
        <f t="shared" si="1"/>
        <v>N</v>
      </c>
      <c r="G33" s="20" t="str">
        <f t="shared" si="2"/>
        <v>N</v>
      </c>
      <c r="H33" s="4">
        <v>32</v>
      </c>
      <c r="I33" s="20" t="str">
        <f t="shared" si="3"/>
        <v>Y</v>
      </c>
      <c r="K33" s="20" t="str">
        <f t="shared" si="4"/>
        <v>N</v>
      </c>
      <c r="M33" s="20" t="str">
        <f t="shared" si="5"/>
        <v>N</v>
      </c>
      <c r="O33" s="20" t="str">
        <f t="shared" si="6"/>
        <v>N</v>
      </c>
      <c r="Q33" s="20" t="str">
        <f t="shared" si="7"/>
        <v>N</v>
      </c>
      <c r="S33" s="20" t="str">
        <f t="shared" si="8"/>
        <v>N</v>
      </c>
      <c r="U33" s="20" t="str">
        <f t="shared" si="9"/>
        <v>N</v>
      </c>
    </row>
    <row r="34" spans="1:21" ht="18.75" x14ac:dyDescent="0.25">
      <c r="A34" s="4">
        <f t="shared" si="10"/>
        <v>33</v>
      </c>
      <c r="C34" s="20" t="str">
        <f t="shared" si="0"/>
        <v>N</v>
      </c>
      <c r="D34" s="20"/>
      <c r="E34" s="20" t="str">
        <f t="shared" si="1"/>
        <v>N</v>
      </c>
      <c r="G34" s="20" t="str">
        <f t="shared" si="2"/>
        <v>N</v>
      </c>
      <c r="I34" s="20" t="str">
        <f t="shared" si="3"/>
        <v>N</v>
      </c>
      <c r="K34" s="20" t="str">
        <f t="shared" si="4"/>
        <v>N</v>
      </c>
      <c r="M34" s="20" t="str">
        <f t="shared" si="5"/>
        <v>N</v>
      </c>
      <c r="O34" s="20" t="str">
        <f t="shared" si="6"/>
        <v>N</v>
      </c>
      <c r="Q34" s="20" t="str">
        <f t="shared" si="7"/>
        <v>N</v>
      </c>
      <c r="S34" s="20" t="str">
        <f t="shared" si="8"/>
        <v>N</v>
      </c>
      <c r="U34" s="20" t="str">
        <f t="shared" si="9"/>
        <v>N</v>
      </c>
    </row>
    <row r="35" spans="1:21" ht="18.75" x14ac:dyDescent="0.25">
      <c r="A35" s="4">
        <f t="shared" si="10"/>
        <v>34</v>
      </c>
      <c r="C35" s="20" t="str">
        <f t="shared" si="0"/>
        <v>N</v>
      </c>
      <c r="D35" s="20"/>
      <c r="E35" s="20" t="str">
        <f t="shared" si="1"/>
        <v>N</v>
      </c>
      <c r="G35" s="20" t="str">
        <f t="shared" si="2"/>
        <v>N</v>
      </c>
      <c r="I35" s="20" t="str">
        <f t="shared" si="3"/>
        <v>N</v>
      </c>
      <c r="K35" s="20" t="str">
        <f t="shared" si="4"/>
        <v>N</v>
      </c>
      <c r="M35" s="20" t="str">
        <f t="shared" si="5"/>
        <v>N</v>
      </c>
      <c r="O35" s="20" t="str">
        <f t="shared" si="6"/>
        <v>N</v>
      </c>
      <c r="Q35" s="20" t="str">
        <f t="shared" si="7"/>
        <v>N</v>
      </c>
      <c r="S35" s="20" t="str">
        <f t="shared" si="8"/>
        <v>N</v>
      </c>
      <c r="U35" s="20" t="str">
        <f t="shared" si="9"/>
        <v>N</v>
      </c>
    </row>
    <row r="36" spans="1:21" ht="18.75" x14ac:dyDescent="0.25">
      <c r="A36" s="4">
        <f t="shared" si="10"/>
        <v>35</v>
      </c>
      <c r="C36" s="20" t="str">
        <f t="shared" si="0"/>
        <v>N</v>
      </c>
      <c r="D36" s="20"/>
      <c r="E36" s="20" t="str">
        <f t="shared" si="1"/>
        <v>N</v>
      </c>
      <c r="G36" s="20" t="str">
        <f t="shared" si="2"/>
        <v>N</v>
      </c>
      <c r="I36" s="20" t="str">
        <f t="shared" si="3"/>
        <v>N</v>
      </c>
      <c r="K36" s="20" t="str">
        <f t="shared" si="4"/>
        <v>N</v>
      </c>
      <c r="M36" s="20" t="str">
        <f t="shared" si="5"/>
        <v>N</v>
      </c>
      <c r="O36" s="20" t="str">
        <f t="shared" si="6"/>
        <v>N</v>
      </c>
      <c r="Q36" s="20" t="str">
        <f t="shared" si="7"/>
        <v>N</v>
      </c>
      <c r="S36" s="20" t="str">
        <f t="shared" si="8"/>
        <v>N</v>
      </c>
      <c r="U36" s="20" t="str">
        <f t="shared" si="9"/>
        <v>N</v>
      </c>
    </row>
    <row r="37" spans="1:21" ht="18.75" x14ac:dyDescent="0.25">
      <c r="A37" s="4">
        <f t="shared" si="10"/>
        <v>36</v>
      </c>
      <c r="C37" s="20" t="str">
        <f t="shared" si="0"/>
        <v>N</v>
      </c>
      <c r="D37" s="20"/>
      <c r="E37" s="20" t="str">
        <f t="shared" si="1"/>
        <v>N</v>
      </c>
      <c r="G37" s="20" t="str">
        <f t="shared" si="2"/>
        <v>N</v>
      </c>
      <c r="I37" s="20" t="str">
        <f t="shared" si="3"/>
        <v>N</v>
      </c>
      <c r="K37" s="20" t="str">
        <f t="shared" si="4"/>
        <v>N</v>
      </c>
      <c r="M37" s="20" t="str">
        <f t="shared" si="5"/>
        <v>N</v>
      </c>
      <c r="O37" s="20" t="str">
        <f t="shared" si="6"/>
        <v>N</v>
      </c>
      <c r="Q37" s="20" t="str">
        <f t="shared" si="7"/>
        <v>N</v>
      </c>
      <c r="S37" s="20" t="str">
        <f t="shared" si="8"/>
        <v>N</v>
      </c>
      <c r="U37" s="20" t="str">
        <f t="shared" si="9"/>
        <v>N</v>
      </c>
    </row>
    <row r="38" spans="1:21" ht="18.75" x14ac:dyDescent="0.25">
      <c r="A38" s="4">
        <f t="shared" si="10"/>
        <v>37</v>
      </c>
      <c r="C38" s="20" t="str">
        <f t="shared" si="0"/>
        <v>N</v>
      </c>
      <c r="D38" s="20"/>
      <c r="E38" s="20" t="str">
        <f t="shared" si="1"/>
        <v>N</v>
      </c>
      <c r="G38" s="20" t="str">
        <f t="shared" si="2"/>
        <v>N</v>
      </c>
      <c r="I38" s="20" t="str">
        <f t="shared" si="3"/>
        <v>N</v>
      </c>
      <c r="K38" s="20" t="str">
        <f t="shared" si="4"/>
        <v>N</v>
      </c>
      <c r="M38" s="20" t="str">
        <f t="shared" si="5"/>
        <v>N</v>
      </c>
      <c r="O38" s="20" t="str">
        <f t="shared" si="6"/>
        <v>N</v>
      </c>
      <c r="Q38" s="20" t="str">
        <f t="shared" si="7"/>
        <v>N</v>
      </c>
      <c r="S38" s="20" t="str">
        <f t="shared" si="8"/>
        <v>N</v>
      </c>
      <c r="U38" s="20" t="str">
        <f t="shared" si="9"/>
        <v>N</v>
      </c>
    </row>
    <row r="39" spans="1:21" ht="18.75" x14ac:dyDescent="0.25">
      <c r="A39" s="4">
        <f t="shared" si="10"/>
        <v>38</v>
      </c>
      <c r="C39" s="20" t="str">
        <f t="shared" si="0"/>
        <v>N</v>
      </c>
      <c r="D39" s="20"/>
      <c r="E39" s="20" t="str">
        <f t="shared" si="1"/>
        <v>N</v>
      </c>
      <c r="G39" s="20" t="str">
        <f t="shared" si="2"/>
        <v>N</v>
      </c>
      <c r="H39" s="4">
        <v>38</v>
      </c>
      <c r="I39" s="20" t="str">
        <f t="shared" si="3"/>
        <v>Y</v>
      </c>
      <c r="J39" s="4">
        <v>38</v>
      </c>
      <c r="K39" s="20" t="str">
        <f t="shared" si="4"/>
        <v>Y</v>
      </c>
      <c r="M39" s="20" t="str">
        <f t="shared" si="5"/>
        <v>N</v>
      </c>
      <c r="O39" s="20" t="str">
        <f t="shared" si="6"/>
        <v>N</v>
      </c>
      <c r="Q39" s="20" t="str">
        <f t="shared" si="7"/>
        <v>N</v>
      </c>
      <c r="S39" s="20" t="str">
        <f t="shared" si="8"/>
        <v>N</v>
      </c>
      <c r="U39" s="20" t="str">
        <f t="shared" si="9"/>
        <v>N</v>
      </c>
    </row>
    <row r="40" spans="1:21" ht="18.75" x14ac:dyDescent="0.25">
      <c r="A40" s="4">
        <f t="shared" si="10"/>
        <v>39</v>
      </c>
      <c r="C40" s="20" t="str">
        <f t="shared" si="0"/>
        <v>N</v>
      </c>
      <c r="E40" s="20" t="str">
        <f t="shared" si="1"/>
        <v>N</v>
      </c>
      <c r="G40" s="20" t="str">
        <f t="shared" si="2"/>
        <v>N</v>
      </c>
      <c r="H40" s="4">
        <v>39</v>
      </c>
      <c r="I40" s="20" t="str">
        <f t="shared" si="3"/>
        <v>Y</v>
      </c>
      <c r="J40" s="4">
        <v>39</v>
      </c>
      <c r="K40" s="20" t="str">
        <f t="shared" si="4"/>
        <v>Y</v>
      </c>
      <c r="M40" s="20" t="str">
        <f t="shared" si="5"/>
        <v>N</v>
      </c>
      <c r="O40" s="20" t="str">
        <f t="shared" si="6"/>
        <v>N</v>
      </c>
      <c r="Q40" s="20" t="str">
        <f t="shared" si="7"/>
        <v>N</v>
      </c>
      <c r="S40" s="20" t="str">
        <f t="shared" si="8"/>
        <v>N</v>
      </c>
      <c r="U40" s="20" t="str">
        <f t="shared" si="9"/>
        <v>N</v>
      </c>
    </row>
    <row r="41" spans="1:21" ht="18.75" x14ac:dyDescent="0.25">
      <c r="A41" s="4">
        <f t="shared" si="10"/>
        <v>40</v>
      </c>
      <c r="C41" s="20" t="str">
        <f t="shared" si="0"/>
        <v>N</v>
      </c>
      <c r="E41" s="20" t="str">
        <f t="shared" si="1"/>
        <v>N</v>
      </c>
      <c r="G41" s="20" t="str">
        <f t="shared" si="2"/>
        <v>N</v>
      </c>
      <c r="I41" s="20" t="str">
        <f t="shared" si="3"/>
        <v>N</v>
      </c>
      <c r="J41" s="4">
        <v>40</v>
      </c>
      <c r="K41" s="20" t="str">
        <f t="shared" si="4"/>
        <v>Y</v>
      </c>
      <c r="M41" s="20" t="str">
        <f t="shared" si="5"/>
        <v>N</v>
      </c>
      <c r="O41" s="20" t="str">
        <f t="shared" si="6"/>
        <v>N</v>
      </c>
      <c r="Q41" s="20" t="str">
        <f t="shared" si="7"/>
        <v>N</v>
      </c>
      <c r="S41" s="20" t="str">
        <f t="shared" si="8"/>
        <v>N</v>
      </c>
      <c r="U41" s="20" t="str">
        <f t="shared" si="9"/>
        <v>N</v>
      </c>
    </row>
    <row r="42" spans="1:21" ht="18.75" x14ac:dyDescent="0.25">
      <c r="A42" s="4">
        <f t="shared" si="10"/>
        <v>41</v>
      </c>
      <c r="C42" s="20" t="str">
        <f t="shared" si="0"/>
        <v>N</v>
      </c>
      <c r="E42" s="20" t="str">
        <f t="shared" si="1"/>
        <v>N</v>
      </c>
      <c r="F42" s="4">
        <v>41</v>
      </c>
      <c r="G42" s="20" t="str">
        <f t="shared" si="2"/>
        <v>Y</v>
      </c>
      <c r="H42" s="4">
        <v>41</v>
      </c>
      <c r="I42" s="20" t="str">
        <f t="shared" si="3"/>
        <v>Y</v>
      </c>
      <c r="J42" s="4">
        <v>41</v>
      </c>
      <c r="K42" s="20" t="str">
        <f t="shared" si="4"/>
        <v>Y</v>
      </c>
      <c r="M42" s="20" t="str">
        <f t="shared" si="5"/>
        <v>N</v>
      </c>
      <c r="O42" s="20" t="str">
        <f t="shared" si="6"/>
        <v>N</v>
      </c>
      <c r="Q42" s="20" t="str">
        <f t="shared" si="7"/>
        <v>N</v>
      </c>
      <c r="S42" s="20" t="str">
        <f t="shared" si="8"/>
        <v>N</v>
      </c>
      <c r="U42" s="20" t="str">
        <f t="shared" si="9"/>
        <v>N</v>
      </c>
    </row>
    <row r="43" spans="1:21" ht="18.75" x14ac:dyDescent="0.25">
      <c r="A43" s="4">
        <f t="shared" si="10"/>
        <v>42</v>
      </c>
      <c r="C43" s="20" t="str">
        <f t="shared" si="0"/>
        <v>N</v>
      </c>
      <c r="E43" s="20" t="str">
        <f t="shared" si="1"/>
        <v>N</v>
      </c>
      <c r="G43" s="20" t="str">
        <f t="shared" si="2"/>
        <v>N</v>
      </c>
      <c r="I43" s="20" t="str">
        <f t="shared" si="3"/>
        <v>N</v>
      </c>
      <c r="J43" s="4">
        <v>42</v>
      </c>
      <c r="K43" s="20" t="str">
        <f t="shared" si="4"/>
        <v>Y</v>
      </c>
      <c r="M43" s="20" t="str">
        <f t="shared" si="5"/>
        <v>N</v>
      </c>
      <c r="O43" s="20" t="str">
        <f t="shared" si="6"/>
        <v>N</v>
      </c>
      <c r="Q43" s="20" t="str">
        <f t="shared" si="7"/>
        <v>N</v>
      </c>
      <c r="S43" s="20" t="str">
        <f t="shared" si="8"/>
        <v>N</v>
      </c>
      <c r="U43" s="20" t="str">
        <f t="shared" si="9"/>
        <v>N</v>
      </c>
    </row>
    <row r="44" spans="1:21" ht="18.75" x14ac:dyDescent="0.25">
      <c r="A44" s="4">
        <f t="shared" si="10"/>
        <v>43</v>
      </c>
      <c r="C44" s="20" t="str">
        <f t="shared" si="0"/>
        <v>N</v>
      </c>
      <c r="E44" s="20" t="str">
        <f t="shared" si="1"/>
        <v>N</v>
      </c>
      <c r="G44" s="20" t="str">
        <f t="shared" si="2"/>
        <v>N</v>
      </c>
      <c r="I44" s="20" t="str">
        <f t="shared" si="3"/>
        <v>N</v>
      </c>
      <c r="J44" s="4">
        <v>43</v>
      </c>
      <c r="K44" s="20" t="str">
        <f t="shared" si="4"/>
        <v>Y</v>
      </c>
      <c r="M44" s="20" t="str">
        <f t="shared" si="5"/>
        <v>N</v>
      </c>
      <c r="O44" s="20" t="str">
        <f t="shared" si="6"/>
        <v>N</v>
      </c>
      <c r="Q44" s="20" t="str">
        <f t="shared" si="7"/>
        <v>N</v>
      </c>
      <c r="S44" s="20" t="str">
        <f t="shared" si="8"/>
        <v>N</v>
      </c>
      <c r="U44" s="20" t="str">
        <f t="shared" si="9"/>
        <v>N</v>
      </c>
    </row>
    <row r="45" spans="1:21" ht="18.75" x14ac:dyDescent="0.25">
      <c r="A45" s="4">
        <f t="shared" si="10"/>
        <v>44</v>
      </c>
      <c r="C45" s="20" t="str">
        <f t="shared" si="0"/>
        <v>N</v>
      </c>
      <c r="E45" s="20" t="str">
        <f t="shared" si="1"/>
        <v>N</v>
      </c>
      <c r="G45" s="20" t="str">
        <f t="shared" si="2"/>
        <v>N</v>
      </c>
      <c r="I45" s="20" t="str">
        <f t="shared" si="3"/>
        <v>N</v>
      </c>
      <c r="K45" s="20" t="str">
        <f t="shared" si="4"/>
        <v>N</v>
      </c>
      <c r="M45" s="20" t="str">
        <f t="shared" si="5"/>
        <v>N</v>
      </c>
      <c r="O45" s="20" t="str">
        <f t="shared" si="6"/>
        <v>N</v>
      </c>
      <c r="Q45" s="20" t="str">
        <f t="shared" si="7"/>
        <v>N</v>
      </c>
      <c r="S45" s="20" t="str">
        <f t="shared" si="8"/>
        <v>N</v>
      </c>
      <c r="U45" s="20" t="str">
        <f t="shared" si="9"/>
        <v>N</v>
      </c>
    </row>
    <row r="46" spans="1:21" ht="18.75" x14ac:dyDescent="0.25">
      <c r="A46" s="4">
        <f t="shared" si="10"/>
        <v>45</v>
      </c>
      <c r="C46" s="20" t="str">
        <f t="shared" si="0"/>
        <v>N</v>
      </c>
      <c r="E46" s="20" t="str">
        <f t="shared" si="1"/>
        <v>N</v>
      </c>
      <c r="G46" s="20" t="str">
        <f t="shared" si="2"/>
        <v>N</v>
      </c>
      <c r="I46" s="20" t="str">
        <f t="shared" si="3"/>
        <v>N</v>
      </c>
      <c r="K46" s="20" t="str">
        <f t="shared" si="4"/>
        <v>N</v>
      </c>
      <c r="M46" s="20" t="str">
        <f t="shared" si="5"/>
        <v>N</v>
      </c>
      <c r="O46" s="20" t="str">
        <f t="shared" si="6"/>
        <v>N</v>
      </c>
      <c r="Q46" s="20" t="str">
        <f t="shared" si="7"/>
        <v>N</v>
      </c>
      <c r="S46" s="20" t="str">
        <f t="shared" si="8"/>
        <v>N</v>
      </c>
      <c r="U46" s="20" t="str">
        <f t="shared" si="9"/>
        <v>N</v>
      </c>
    </row>
    <row r="47" spans="1:21" ht="18.75" x14ac:dyDescent="0.25">
      <c r="A47" s="4">
        <f t="shared" si="10"/>
        <v>46</v>
      </c>
      <c r="C47" s="20" t="str">
        <f t="shared" si="0"/>
        <v>N</v>
      </c>
      <c r="E47" s="20" t="str">
        <f t="shared" si="1"/>
        <v>N</v>
      </c>
      <c r="G47" s="20" t="str">
        <f t="shared" si="2"/>
        <v>N</v>
      </c>
      <c r="I47" s="20" t="str">
        <f t="shared" si="3"/>
        <v>N</v>
      </c>
      <c r="J47" s="4">
        <v>46</v>
      </c>
      <c r="K47" s="20" t="str">
        <f t="shared" si="4"/>
        <v>Y</v>
      </c>
      <c r="M47" s="20" t="str">
        <f t="shared" si="5"/>
        <v>N</v>
      </c>
      <c r="O47" s="20" t="str">
        <f t="shared" si="6"/>
        <v>N</v>
      </c>
      <c r="Q47" s="20" t="str">
        <f t="shared" si="7"/>
        <v>N</v>
      </c>
      <c r="S47" s="20" t="str">
        <f t="shared" si="8"/>
        <v>N</v>
      </c>
      <c r="U47" s="20" t="str">
        <f t="shared" si="9"/>
        <v>N</v>
      </c>
    </row>
    <row r="48" spans="1:21" ht="18.75" x14ac:dyDescent="0.25">
      <c r="A48" s="4">
        <f t="shared" si="10"/>
        <v>47</v>
      </c>
      <c r="C48" s="20" t="str">
        <f t="shared" si="0"/>
        <v>N</v>
      </c>
      <c r="E48" s="20" t="str">
        <f t="shared" si="1"/>
        <v>N</v>
      </c>
      <c r="G48" s="20" t="str">
        <f t="shared" si="2"/>
        <v>N</v>
      </c>
      <c r="I48" s="20" t="str">
        <f t="shared" si="3"/>
        <v>N</v>
      </c>
      <c r="K48" s="20" t="str">
        <f t="shared" si="4"/>
        <v>N</v>
      </c>
      <c r="M48" s="20" t="str">
        <f t="shared" si="5"/>
        <v>N</v>
      </c>
      <c r="O48" s="20" t="str">
        <f t="shared" si="6"/>
        <v>N</v>
      </c>
      <c r="Q48" s="20" t="str">
        <f t="shared" si="7"/>
        <v>N</v>
      </c>
      <c r="S48" s="20" t="str">
        <f t="shared" si="8"/>
        <v>N</v>
      </c>
      <c r="U48" s="20" t="str">
        <f t="shared" si="9"/>
        <v>N</v>
      </c>
    </row>
    <row r="49" spans="1:21" ht="18.75" x14ac:dyDescent="0.25">
      <c r="A49" s="4">
        <f t="shared" si="10"/>
        <v>48</v>
      </c>
      <c r="C49" s="20" t="str">
        <f t="shared" si="0"/>
        <v>N</v>
      </c>
      <c r="E49" s="20" t="str">
        <f t="shared" si="1"/>
        <v>N</v>
      </c>
      <c r="G49" s="20" t="str">
        <f t="shared" si="2"/>
        <v>N</v>
      </c>
      <c r="I49" s="20" t="str">
        <f t="shared" si="3"/>
        <v>N</v>
      </c>
      <c r="J49" s="4">
        <v>48</v>
      </c>
      <c r="K49" s="20" t="str">
        <f t="shared" si="4"/>
        <v>Y</v>
      </c>
      <c r="M49" s="20" t="str">
        <f t="shared" si="5"/>
        <v>N</v>
      </c>
      <c r="O49" s="20" t="str">
        <f t="shared" si="6"/>
        <v>N</v>
      </c>
      <c r="Q49" s="20" t="str">
        <f t="shared" si="7"/>
        <v>N</v>
      </c>
      <c r="S49" s="20" t="str">
        <f t="shared" si="8"/>
        <v>N</v>
      </c>
      <c r="U49" s="20" t="str">
        <f t="shared" si="9"/>
        <v>N</v>
      </c>
    </row>
    <row r="50" spans="1:21" ht="18.75" x14ac:dyDescent="0.25">
      <c r="A50" s="4">
        <f t="shared" si="10"/>
        <v>49</v>
      </c>
      <c r="C50" s="20" t="str">
        <f t="shared" si="0"/>
        <v>N</v>
      </c>
      <c r="E50" s="20" t="str">
        <f t="shared" si="1"/>
        <v>N</v>
      </c>
      <c r="G50" s="20" t="str">
        <f t="shared" si="2"/>
        <v>N</v>
      </c>
      <c r="I50" s="20" t="str">
        <f t="shared" si="3"/>
        <v>N</v>
      </c>
      <c r="K50" s="20" t="str">
        <f t="shared" si="4"/>
        <v>N</v>
      </c>
      <c r="M50" s="20" t="str">
        <f t="shared" si="5"/>
        <v>N</v>
      </c>
      <c r="O50" s="20" t="str">
        <f t="shared" si="6"/>
        <v>N</v>
      </c>
      <c r="Q50" s="20" t="str">
        <f t="shared" si="7"/>
        <v>N</v>
      </c>
      <c r="S50" s="20" t="str">
        <f t="shared" si="8"/>
        <v>N</v>
      </c>
      <c r="U50" s="20" t="str">
        <f t="shared" si="9"/>
        <v>N</v>
      </c>
    </row>
    <row r="51" spans="1:21" ht="18.75" x14ac:dyDescent="0.25">
      <c r="A51" s="4">
        <f t="shared" si="10"/>
        <v>50</v>
      </c>
      <c r="C51" s="20" t="str">
        <f t="shared" si="0"/>
        <v>N</v>
      </c>
      <c r="E51" s="20" t="str">
        <f t="shared" si="1"/>
        <v>N</v>
      </c>
      <c r="G51" s="20" t="str">
        <f t="shared" si="2"/>
        <v>N</v>
      </c>
      <c r="I51" s="20" t="str">
        <f t="shared" si="3"/>
        <v>N</v>
      </c>
      <c r="K51" s="20" t="str">
        <f t="shared" si="4"/>
        <v>N</v>
      </c>
      <c r="M51" s="20" t="str">
        <f t="shared" si="5"/>
        <v>N</v>
      </c>
      <c r="O51" s="20" t="str">
        <f t="shared" si="6"/>
        <v>N</v>
      </c>
      <c r="Q51" s="20" t="str">
        <f t="shared" si="7"/>
        <v>N</v>
      </c>
      <c r="S51" s="20" t="str">
        <f t="shared" si="8"/>
        <v>N</v>
      </c>
      <c r="U51" s="20" t="str">
        <f t="shared" si="9"/>
        <v>N</v>
      </c>
    </row>
    <row r="52" spans="1:21" ht="18.75" x14ac:dyDescent="0.25">
      <c r="A52" s="4">
        <f t="shared" si="10"/>
        <v>51</v>
      </c>
      <c r="C52" s="20" t="str">
        <f t="shared" si="0"/>
        <v>N</v>
      </c>
      <c r="E52" s="20" t="str">
        <f t="shared" si="1"/>
        <v>N</v>
      </c>
      <c r="G52" s="20" t="str">
        <f t="shared" si="2"/>
        <v>N</v>
      </c>
      <c r="I52" s="20" t="str">
        <f t="shared" si="3"/>
        <v>N</v>
      </c>
      <c r="K52" s="20" t="str">
        <f t="shared" si="4"/>
        <v>N</v>
      </c>
      <c r="M52" s="20" t="str">
        <f t="shared" si="5"/>
        <v>N</v>
      </c>
      <c r="O52" s="20" t="str">
        <f t="shared" si="6"/>
        <v>N</v>
      </c>
      <c r="Q52" s="20" t="str">
        <f t="shared" si="7"/>
        <v>N</v>
      </c>
      <c r="S52" s="20" t="str">
        <f t="shared" si="8"/>
        <v>N</v>
      </c>
      <c r="U52" s="20" t="str">
        <f t="shared" si="9"/>
        <v>N</v>
      </c>
    </row>
    <row r="53" spans="1:21" ht="18.75" x14ac:dyDescent="0.25">
      <c r="A53" s="4">
        <f t="shared" si="10"/>
        <v>52</v>
      </c>
      <c r="C53" s="20" t="str">
        <f t="shared" si="0"/>
        <v>N</v>
      </c>
      <c r="E53" s="20" t="str">
        <f t="shared" si="1"/>
        <v>N</v>
      </c>
      <c r="G53" s="20" t="str">
        <f t="shared" si="2"/>
        <v>N</v>
      </c>
      <c r="I53" s="20" t="str">
        <f t="shared" si="3"/>
        <v>N</v>
      </c>
      <c r="K53" s="20" t="str">
        <f t="shared" si="4"/>
        <v>N</v>
      </c>
      <c r="M53" s="20" t="str">
        <f t="shared" si="5"/>
        <v>N</v>
      </c>
      <c r="O53" s="20" t="str">
        <f t="shared" si="6"/>
        <v>N</v>
      </c>
      <c r="Q53" s="20" t="str">
        <f t="shared" si="7"/>
        <v>N</v>
      </c>
      <c r="S53" s="20" t="str">
        <f t="shared" si="8"/>
        <v>N</v>
      </c>
      <c r="U53" s="20" t="str">
        <f t="shared" si="9"/>
        <v>N</v>
      </c>
    </row>
    <row r="54" spans="1:21" ht="18.75" x14ac:dyDescent="0.25">
      <c r="A54" s="4">
        <f t="shared" si="10"/>
        <v>53</v>
      </c>
      <c r="C54" s="20" t="str">
        <f t="shared" si="0"/>
        <v>N</v>
      </c>
      <c r="E54" s="20" t="str">
        <f t="shared" si="1"/>
        <v>N</v>
      </c>
      <c r="G54" s="20" t="str">
        <f t="shared" si="2"/>
        <v>N</v>
      </c>
      <c r="I54" s="20" t="str">
        <f t="shared" si="3"/>
        <v>N</v>
      </c>
      <c r="K54" s="20" t="str">
        <f t="shared" si="4"/>
        <v>N</v>
      </c>
      <c r="M54" s="20" t="str">
        <f t="shared" si="5"/>
        <v>N</v>
      </c>
      <c r="O54" s="20" t="str">
        <f t="shared" si="6"/>
        <v>N</v>
      </c>
      <c r="Q54" s="20" t="str">
        <f t="shared" si="7"/>
        <v>N</v>
      </c>
      <c r="S54" s="20" t="str">
        <f t="shared" si="8"/>
        <v>N</v>
      </c>
      <c r="U54" s="20" t="str">
        <f t="shared" si="9"/>
        <v>N</v>
      </c>
    </row>
    <row r="55" spans="1:21" ht="18.75" x14ac:dyDescent="0.25">
      <c r="A55" s="4">
        <f t="shared" si="10"/>
        <v>54</v>
      </c>
      <c r="C55" s="20" t="str">
        <f t="shared" si="0"/>
        <v>N</v>
      </c>
      <c r="E55" s="20" t="str">
        <f t="shared" si="1"/>
        <v>N</v>
      </c>
      <c r="G55" s="20" t="str">
        <f t="shared" si="2"/>
        <v>N</v>
      </c>
      <c r="I55" s="20" t="str">
        <f t="shared" si="3"/>
        <v>N</v>
      </c>
      <c r="K55" s="20" t="str">
        <f t="shared" si="4"/>
        <v>N</v>
      </c>
      <c r="M55" s="20" t="str">
        <f t="shared" si="5"/>
        <v>N</v>
      </c>
      <c r="O55" s="20" t="str">
        <f t="shared" si="6"/>
        <v>N</v>
      </c>
      <c r="Q55" s="20" t="str">
        <f t="shared" si="7"/>
        <v>N</v>
      </c>
      <c r="S55" s="20" t="str">
        <f t="shared" si="8"/>
        <v>N</v>
      </c>
      <c r="U55" s="20" t="str">
        <f t="shared" si="9"/>
        <v>N</v>
      </c>
    </row>
    <row r="56" spans="1:21" ht="18.75" x14ac:dyDescent="0.25">
      <c r="A56" s="4">
        <f t="shared" si="10"/>
        <v>55</v>
      </c>
      <c r="C56" s="20" t="str">
        <f t="shared" si="0"/>
        <v>N</v>
      </c>
      <c r="E56" s="20" t="str">
        <f t="shared" si="1"/>
        <v>N</v>
      </c>
      <c r="G56" s="20" t="str">
        <f t="shared" si="2"/>
        <v>N</v>
      </c>
      <c r="I56" s="20" t="str">
        <f t="shared" si="3"/>
        <v>N</v>
      </c>
      <c r="K56" s="20" t="str">
        <f t="shared" si="4"/>
        <v>N</v>
      </c>
      <c r="M56" s="20" t="str">
        <f t="shared" si="5"/>
        <v>N</v>
      </c>
      <c r="O56" s="20" t="str">
        <f t="shared" si="6"/>
        <v>N</v>
      </c>
      <c r="Q56" s="20" t="str">
        <f t="shared" si="7"/>
        <v>N</v>
      </c>
      <c r="S56" s="20" t="str">
        <f t="shared" si="8"/>
        <v>N</v>
      </c>
      <c r="U56" s="20" t="str">
        <f t="shared" si="9"/>
        <v>N</v>
      </c>
    </row>
    <row r="57" spans="1:21" ht="18.75" x14ac:dyDescent="0.25">
      <c r="A57" s="4">
        <f t="shared" si="10"/>
        <v>56</v>
      </c>
      <c r="C57" s="20" t="str">
        <f t="shared" si="0"/>
        <v>N</v>
      </c>
      <c r="E57" s="20" t="str">
        <f t="shared" si="1"/>
        <v>N</v>
      </c>
      <c r="G57" s="20" t="str">
        <f t="shared" si="2"/>
        <v>N</v>
      </c>
      <c r="I57" s="20" t="str">
        <f t="shared" si="3"/>
        <v>N</v>
      </c>
      <c r="K57" s="20" t="str">
        <f t="shared" si="4"/>
        <v>N</v>
      </c>
      <c r="M57" s="20" t="str">
        <f t="shared" si="5"/>
        <v>N</v>
      </c>
      <c r="O57" s="20" t="str">
        <f t="shared" si="6"/>
        <v>N</v>
      </c>
      <c r="Q57" s="20" t="str">
        <f t="shared" si="7"/>
        <v>N</v>
      </c>
      <c r="S57" s="20" t="str">
        <f t="shared" si="8"/>
        <v>N</v>
      </c>
      <c r="U57" s="20" t="str">
        <f t="shared" si="9"/>
        <v>N</v>
      </c>
    </row>
    <row r="58" spans="1:21" ht="18.75" x14ac:dyDescent="0.25">
      <c r="A58" s="4">
        <f t="shared" si="10"/>
        <v>57</v>
      </c>
      <c r="C58" s="20" t="str">
        <f t="shared" si="0"/>
        <v>N</v>
      </c>
      <c r="E58" s="20" t="str">
        <f t="shared" si="1"/>
        <v>N</v>
      </c>
      <c r="G58" s="20" t="str">
        <f t="shared" si="2"/>
        <v>N</v>
      </c>
      <c r="I58" s="20" t="str">
        <f t="shared" si="3"/>
        <v>N</v>
      </c>
      <c r="K58" s="20" t="str">
        <f t="shared" si="4"/>
        <v>N</v>
      </c>
      <c r="M58" s="20" t="str">
        <f t="shared" si="5"/>
        <v>N</v>
      </c>
      <c r="O58" s="20" t="str">
        <f t="shared" si="6"/>
        <v>N</v>
      </c>
      <c r="Q58" s="20" t="str">
        <f t="shared" si="7"/>
        <v>N</v>
      </c>
      <c r="S58" s="20" t="str">
        <f t="shared" si="8"/>
        <v>N</v>
      </c>
      <c r="U58" s="20" t="str">
        <f t="shared" si="9"/>
        <v>N</v>
      </c>
    </row>
    <row r="59" spans="1:21" ht="18.75" x14ac:dyDescent="0.25">
      <c r="A59" s="4">
        <f t="shared" si="10"/>
        <v>58</v>
      </c>
      <c r="C59" s="20" t="str">
        <f t="shared" si="0"/>
        <v>N</v>
      </c>
      <c r="E59" s="20" t="str">
        <f t="shared" si="1"/>
        <v>N</v>
      </c>
      <c r="G59" s="20" t="str">
        <f t="shared" si="2"/>
        <v>N</v>
      </c>
      <c r="I59" s="20" t="str">
        <f t="shared" si="3"/>
        <v>N</v>
      </c>
      <c r="K59" s="20" t="str">
        <f t="shared" si="4"/>
        <v>N</v>
      </c>
      <c r="M59" s="20" t="str">
        <f t="shared" si="5"/>
        <v>N</v>
      </c>
      <c r="O59" s="20" t="str">
        <f t="shared" si="6"/>
        <v>N</v>
      </c>
      <c r="Q59" s="20" t="str">
        <f t="shared" si="7"/>
        <v>N</v>
      </c>
      <c r="S59" s="20" t="str">
        <f t="shared" si="8"/>
        <v>N</v>
      </c>
      <c r="U59" s="20" t="str">
        <f t="shared" si="9"/>
        <v>N</v>
      </c>
    </row>
    <row r="60" spans="1:21" ht="18.75" x14ac:dyDescent="0.25">
      <c r="A60" s="4">
        <f t="shared" si="10"/>
        <v>59</v>
      </c>
      <c r="C60" s="20" t="str">
        <f t="shared" si="0"/>
        <v>N</v>
      </c>
      <c r="E60" s="20" t="str">
        <f t="shared" si="1"/>
        <v>N</v>
      </c>
      <c r="G60" s="20" t="str">
        <f t="shared" si="2"/>
        <v>N</v>
      </c>
      <c r="I60" s="20" t="str">
        <f t="shared" si="3"/>
        <v>N</v>
      </c>
      <c r="K60" s="20" t="str">
        <f t="shared" si="4"/>
        <v>N</v>
      </c>
      <c r="M60" s="20" t="str">
        <f t="shared" si="5"/>
        <v>N</v>
      </c>
      <c r="O60" s="20" t="str">
        <f t="shared" si="6"/>
        <v>N</v>
      </c>
      <c r="Q60" s="20" t="str">
        <f t="shared" si="7"/>
        <v>N</v>
      </c>
      <c r="S60" s="20" t="str">
        <f t="shared" si="8"/>
        <v>N</v>
      </c>
      <c r="U60" s="20" t="str">
        <f t="shared" si="9"/>
        <v>N</v>
      </c>
    </row>
    <row r="61" spans="1:21" ht="18.75" x14ac:dyDescent="0.25">
      <c r="A61" s="4">
        <f t="shared" si="10"/>
        <v>60</v>
      </c>
      <c r="C61" s="20" t="str">
        <f t="shared" si="0"/>
        <v>N</v>
      </c>
      <c r="E61" s="20" t="str">
        <f t="shared" si="1"/>
        <v>N</v>
      </c>
      <c r="G61" s="20" t="str">
        <f t="shared" si="2"/>
        <v>N</v>
      </c>
      <c r="I61" s="20" t="str">
        <f t="shared" si="3"/>
        <v>N</v>
      </c>
      <c r="K61" s="20" t="str">
        <f t="shared" si="4"/>
        <v>N</v>
      </c>
      <c r="M61" s="20" t="str">
        <f t="shared" si="5"/>
        <v>N</v>
      </c>
      <c r="O61" s="20" t="str">
        <f t="shared" si="6"/>
        <v>N</v>
      </c>
      <c r="Q61" s="20" t="str">
        <f t="shared" si="7"/>
        <v>N</v>
      </c>
      <c r="S61" s="20" t="str">
        <f t="shared" si="8"/>
        <v>N</v>
      </c>
      <c r="U61" s="20" t="str">
        <f t="shared" si="9"/>
        <v>N</v>
      </c>
    </row>
    <row r="62" spans="1:21" ht="18.75" x14ac:dyDescent="0.25">
      <c r="A62" s="4">
        <f t="shared" si="10"/>
        <v>61</v>
      </c>
      <c r="C62" s="20" t="str">
        <f t="shared" si="0"/>
        <v>N</v>
      </c>
      <c r="E62" s="20" t="str">
        <f t="shared" si="1"/>
        <v>N</v>
      </c>
      <c r="G62" s="20" t="str">
        <f t="shared" si="2"/>
        <v>N</v>
      </c>
      <c r="I62" s="20" t="str">
        <f t="shared" si="3"/>
        <v>N</v>
      </c>
      <c r="K62" s="20" t="str">
        <f t="shared" si="4"/>
        <v>N</v>
      </c>
      <c r="M62" s="20" t="str">
        <f t="shared" si="5"/>
        <v>N</v>
      </c>
      <c r="O62" s="20" t="str">
        <f t="shared" si="6"/>
        <v>N</v>
      </c>
      <c r="Q62" s="20" t="str">
        <f t="shared" si="7"/>
        <v>N</v>
      </c>
      <c r="S62" s="20" t="str">
        <f t="shared" si="8"/>
        <v>N</v>
      </c>
      <c r="U62" s="20" t="str">
        <f t="shared" si="9"/>
        <v>N</v>
      </c>
    </row>
    <row r="63" spans="1:21" ht="18.75" x14ac:dyDescent="0.25">
      <c r="A63" s="4">
        <f t="shared" si="10"/>
        <v>62</v>
      </c>
      <c r="C63" s="20" t="str">
        <f t="shared" si="0"/>
        <v>N</v>
      </c>
      <c r="E63" s="20" t="str">
        <f t="shared" si="1"/>
        <v>N</v>
      </c>
      <c r="G63" s="20" t="str">
        <f t="shared" si="2"/>
        <v>N</v>
      </c>
      <c r="I63" s="20" t="str">
        <f t="shared" si="3"/>
        <v>N</v>
      </c>
      <c r="K63" s="20" t="str">
        <f t="shared" si="4"/>
        <v>N</v>
      </c>
      <c r="M63" s="20" t="str">
        <f t="shared" si="5"/>
        <v>N</v>
      </c>
      <c r="O63" s="20" t="str">
        <f t="shared" si="6"/>
        <v>N</v>
      </c>
      <c r="Q63" s="20" t="str">
        <f t="shared" si="7"/>
        <v>N</v>
      </c>
      <c r="S63" s="20" t="str">
        <f t="shared" si="8"/>
        <v>N</v>
      </c>
      <c r="U63" s="20" t="str">
        <f t="shared" si="9"/>
        <v>N</v>
      </c>
    </row>
    <row r="64" spans="1:21" ht="18.75" x14ac:dyDescent="0.25">
      <c r="A64" s="4">
        <f t="shared" si="10"/>
        <v>63</v>
      </c>
      <c r="C64" s="20" t="str">
        <f t="shared" si="0"/>
        <v>N</v>
      </c>
      <c r="E64" s="20" t="str">
        <f t="shared" si="1"/>
        <v>N</v>
      </c>
      <c r="G64" s="20" t="str">
        <f t="shared" si="2"/>
        <v>N</v>
      </c>
      <c r="I64" s="20" t="str">
        <f t="shared" si="3"/>
        <v>N</v>
      </c>
      <c r="K64" s="20" t="str">
        <f t="shared" si="4"/>
        <v>N</v>
      </c>
      <c r="M64" s="20" t="str">
        <f t="shared" si="5"/>
        <v>N</v>
      </c>
      <c r="O64" s="20" t="str">
        <f t="shared" si="6"/>
        <v>N</v>
      </c>
      <c r="Q64" s="20" t="str">
        <f t="shared" si="7"/>
        <v>N</v>
      </c>
      <c r="S64" s="20" t="str">
        <f t="shared" si="8"/>
        <v>N</v>
      </c>
      <c r="U64" s="20" t="str">
        <f t="shared" si="9"/>
        <v>N</v>
      </c>
    </row>
    <row r="65" spans="1:21" ht="18.75" x14ac:dyDescent="0.25">
      <c r="A65" s="4">
        <f t="shared" si="10"/>
        <v>64</v>
      </c>
      <c r="C65" s="20" t="str">
        <f t="shared" si="0"/>
        <v>N</v>
      </c>
      <c r="E65" s="20" t="str">
        <f t="shared" si="1"/>
        <v>N</v>
      </c>
      <c r="G65" s="20" t="str">
        <f t="shared" si="2"/>
        <v>N</v>
      </c>
      <c r="I65" s="20" t="str">
        <f t="shared" si="3"/>
        <v>N</v>
      </c>
      <c r="K65" s="20" t="str">
        <f t="shared" si="4"/>
        <v>N</v>
      </c>
      <c r="M65" s="20" t="str">
        <f t="shared" si="5"/>
        <v>N</v>
      </c>
      <c r="O65" s="20" t="str">
        <f t="shared" si="6"/>
        <v>N</v>
      </c>
      <c r="Q65" s="20" t="str">
        <f t="shared" si="7"/>
        <v>N</v>
      </c>
      <c r="S65" s="20" t="str">
        <f t="shared" si="8"/>
        <v>N</v>
      </c>
      <c r="U65" s="20" t="str">
        <f t="shared" si="9"/>
        <v>N</v>
      </c>
    </row>
    <row r="66" spans="1:21" ht="18.75" x14ac:dyDescent="0.25">
      <c r="A66" s="4">
        <f t="shared" si="10"/>
        <v>65</v>
      </c>
      <c r="C66" s="20" t="str">
        <f t="shared" si="0"/>
        <v>N</v>
      </c>
      <c r="E66" s="20" t="str">
        <f t="shared" si="1"/>
        <v>N</v>
      </c>
      <c r="G66" s="20" t="str">
        <f t="shared" si="2"/>
        <v>N</v>
      </c>
      <c r="I66" s="20" t="str">
        <f t="shared" si="3"/>
        <v>N</v>
      </c>
      <c r="K66" s="20" t="str">
        <f t="shared" si="4"/>
        <v>N</v>
      </c>
      <c r="M66" s="20" t="str">
        <f t="shared" si="5"/>
        <v>N</v>
      </c>
      <c r="O66" s="20" t="str">
        <f t="shared" si="6"/>
        <v>N</v>
      </c>
      <c r="Q66" s="20" t="str">
        <f t="shared" si="7"/>
        <v>N</v>
      </c>
      <c r="S66" s="20" t="str">
        <f t="shared" si="8"/>
        <v>N</v>
      </c>
      <c r="U66" s="20" t="str">
        <f t="shared" si="9"/>
        <v>N</v>
      </c>
    </row>
    <row r="67" spans="1:21" ht="18.75" x14ac:dyDescent="0.25">
      <c r="A67" s="4">
        <f t="shared" si="10"/>
        <v>66</v>
      </c>
      <c r="B67" s="4">
        <v>66</v>
      </c>
      <c r="C67" s="20" t="str">
        <f t="shared" ref="C67:C80" si="11">IF(B67&gt;0,"Y","N")</f>
        <v>Y</v>
      </c>
      <c r="D67" s="4">
        <v>66</v>
      </c>
      <c r="E67" s="20" t="str">
        <f t="shared" ref="E67:E80" si="12">IF(D67&gt;0,"Y","N")</f>
        <v>Y</v>
      </c>
      <c r="F67" s="4">
        <v>66</v>
      </c>
      <c r="G67" s="20" t="str">
        <f t="shared" ref="G67:G80" si="13">IF(F67&gt;0,"Y","N")</f>
        <v>Y</v>
      </c>
      <c r="H67" s="4">
        <v>66</v>
      </c>
      <c r="I67" s="20" t="str">
        <f t="shared" ref="I67:I80" si="14">IF(H67&gt;0,"Y","N")</f>
        <v>Y</v>
      </c>
      <c r="J67" s="4">
        <v>66</v>
      </c>
      <c r="K67" s="20" t="str">
        <f t="shared" ref="K67:K80" si="15">IF(J67&gt;0,"Y","N")</f>
        <v>Y</v>
      </c>
      <c r="M67" s="20" t="str">
        <f t="shared" ref="M67:M80" si="16">IF(L67&gt;0,"Y","N")</f>
        <v>N</v>
      </c>
      <c r="O67" s="20" t="str">
        <f t="shared" ref="O67:O80" si="17">IF(N67&gt;0,"Y","N")</f>
        <v>N</v>
      </c>
      <c r="Q67" s="20" t="str">
        <f t="shared" ref="Q67:Q80" si="18">IF(P67&gt;0,"Y","N")</f>
        <v>N</v>
      </c>
      <c r="S67" s="20" t="str">
        <f t="shared" ref="S67:S80" si="19">IF(R67&gt;0,"Y","N")</f>
        <v>N</v>
      </c>
      <c r="U67" s="20" t="str">
        <f t="shared" ref="U67:U80" si="20">IF(T67&gt;0,"Y","N")</f>
        <v>N</v>
      </c>
    </row>
    <row r="68" spans="1:21" ht="18.75" x14ac:dyDescent="0.25">
      <c r="A68" s="4">
        <f t="shared" ref="A68:A80" si="21">A67+1</f>
        <v>67</v>
      </c>
      <c r="C68" s="20" t="str">
        <f t="shared" si="11"/>
        <v>N</v>
      </c>
      <c r="E68" s="20" t="str">
        <f t="shared" si="12"/>
        <v>N</v>
      </c>
      <c r="G68" s="20" t="str">
        <f t="shared" si="13"/>
        <v>N</v>
      </c>
      <c r="I68" s="20" t="str">
        <f t="shared" si="14"/>
        <v>N</v>
      </c>
      <c r="K68" s="20" t="str">
        <f t="shared" si="15"/>
        <v>N</v>
      </c>
      <c r="M68" s="20" t="str">
        <f t="shared" si="16"/>
        <v>N</v>
      </c>
      <c r="O68" s="20" t="str">
        <f t="shared" si="17"/>
        <v>N</v>
      </c>
      <c r="Q68" s="20" t="str">
        <f t="shared" si="18"/>
        <v>N</v>
      </c>
      <c r="S68" s="20" t="str">
        <f t="shared" si="19"/>
        <v>N</v>
      </c>
      <c r="U68" s="20" t="str">
        <f t="shared" si="20"/>
        <v>N</v>
      </c>
    </row>
    <row r="69" spans="1:21" ht="18.75" x14ac:dyDescent="0.25">
      <c r="A69" s="4">
        <f t="shared" si="21"/>
        <v>68</v>
      </c>
      <c r="C69" s="20" t="str">
        <f t="shared" si="11"/>
        <v>N</v>
      </c>
      <c r="E69" s="20" t="str">
        <f t="shared" si="12"/>
        <v>N</v>
      </c>
      <c r="G69" s="20" t="str">
        <f t="shared" si="13"/>
        <v>N</v>
      </c>
      <c r="I69" s="20" t="str">
        <f t="shared" si="14"/>
        <v>N</v>
      </c>
      <c r="K69" s="20" t="str">
        <f t="shared" si="15"/>
        <v>N</v>
      </c>
      <c r="M69" s="20" t="str">
        <f t="shared" si="16"/>
        <v>N</v>
      </c>
      <c r="O69" s="20" t="str">
        <f t="shared" si="17"/>
        <v>N</v>
      </c>
      <c r="Q69" s="20" t="str">
        <f t="shared" si="18"/>
        <v>N</v>
      </c>
      <c r="S69" s="20" t="str">
        <f t="shared" si="19"/>
        <v>N</v>
      </c>
      <c r="U69" s="20" t="str">
        <f t="shared" si="20"/>
        <v>N</v>
      </c>
    </row>
    <row r="70" spans="1:21" ht="18.75" x14ac:dyDescent="0.25">
      <c r="A70" s="4">
        <f t="shared" si="21"/>
        <v>69</v>
      </c>
      <c r="C70" s="20" t="str">
        <f t="shared" si="11"/>
        <v>N</v>
      </c>
      <c r="E70" s="20" t="str">
        <f t="shared" si="12"/>
        <v>N</v>
      </c>
      <c r="G70" s="20" t="str">
        <f t="shared" si="13"/>
        <v>N</v>
      </c>
      <c r="I70" s="20" t="str">
        <f t="shared" si="14"/>
        <v>N</v>
      </c>
      <c r="K70" s="20" t="str">
        <f t="shared" si="15"/>
        <v>N</v>
      </c>
      <c r="M70" s="20" t="str">
        <f t="shared" si="16"/>
        <v>N</v>
      </c>
      <c r="O70" s="20" t="str">
        <f t="shared" si="17"/>
        <v>N</v>
      </c>
      <c r="Q70" s="20" t="str">
        <f t="shared" si="18"/>
        <v>N</v>
      </c>
      <c r="S70" s="20" t="str">
        <f t="shared" si="19"/>
        <v>N</v>
      </c>
      <c r="U70" s="20" t="str">
        <f t="shared" si="20"/>
        <v>N</v>
      </c>
    </row>
    <row r="71" spans="1:21" ht="18.75" x14ac:dyDescent="0.25">
      <c r="A71" s="4">
        <f t="shared" si="21"/>
        <v>70</v>
      </c>
      <c r="C71" s="20" t="str">
        <f t="shared" si="11"/>
        <v>N</v>
      </c>
      <c r="E71" s="20" t="str">
        <f t="shared" si="12"/>
        <v>N</v>
      </c>
      <c r="G71" s="20" t="str">
        <f t="shared" si="13"/>
        <v>N</v>
      </c>
      <c r="I71" s="20" t="str">
        <f t="shared" si="14"/>
        <v>N</v>
      </c>
      <c r="K71" s="20" t="str">
        <f t="shared" si="15"/>
        <v>N</v>
      </c>
      <c r="M71" s="20" t="str">
        <f t="shared" si="16"/>
        <v>N</v>
      </c>
      <c r="O71" s="20" t="str">
        <f t="shared" si="17"/>
        <v>N</v>
      </c>
      <c r="Q71" s="20" t="str">
        <f t="shared" si="18"/>
        <v>N</v>
      </c>
      <c r="S71" s="20" t="str">
        <f t="shared" si="19"/>
        <v>N</v>
      </c>
      <c r="U71" s="20" t="str">
        <f t="shared" si="20"/>
        <v>N</v>
      </c>
    </row>
    <row r="72" spans="1:21" ht="18.75" x14ac:dyDescent="0.25">
      <c r="A72" s="4">
        <f t="shared" si="21"/>
        <v>71</v>
      </c>
      <c r="B72" s="4">
        <v>71</v>
      </c>
      <c r="C72" s="20" t="str">
        <f t="shared" si="11"/>
        <v>Y</v>
      </c>
      <c r="E72" s="20" t="str">
        <f t="shared" si="12"/>
        <v>N</v>
      </c>
      <c r="G72" s="20" t="str">
        <f t="shared" si="13"/>
        <v>N</v>
      </c>
      <c r="I72" s="20" t="str">
        <f t="shared" si="14"/>
        <v>N</v>
      </c>
      <c r="K72" s="20" t="str">
        <f t="shared" si="15"/>
        <v>N</v>
      </c>
      <c r="M72" s="20" t="str">
        <f t="shared" si="16"/>
        <v>N</v>
      </c>
      <c r="O72" s="20" t="str">
        <f t="shared" si="17"/>
        <v>N</v>
      </c>
      <c r="Q72" s="20" t="str">
        <f t="shared" si="18"/>
        <v>N</v>
      </c>
      <c r="S72" s="20" t="str">
        <f t="shared" si="19"/>
        <v>N</v>
      </c>
      <c r="U72" s="20" t="str">
        <f t="shared" si="20"/>
        <v>N</v>
      </c>
    </row>
    <row r="73" spans="1:21" ht="18.75" x14ac:dyDescent="0.25">
      <c r="A73" s="4">
        <f t="shared" si="21"/>
        <v>72</v>
      </c>
      <c r="C73" s="20" t="str">
        <f t="shared" si="11"/>
        <v>N</v>
      </c>
      <c r="E73" s="20" t="str">
        <f t="shared" si="12"/>
        <v>N</v>
      </c>
      <c r="G73" s="20" t="str">
        <f t="shared" si="13"/>
        <v>N</v>
      </c>
      <c r="I73" s="20" t="str">
        <f t="shared" si="14"/>
        <v>N</v>
      </c>
      <c r="K73" s="20" t="str">
        <f t="shared" si="15"/>
        <v>N</v>
      </c>
      <c r="M73" s="20" t="str">
        <f t="shared" si="16"/>
        <v>N</v>
      </c>
      <c r="O73" s="20" t="str">
        <f t="shared" si="17"/>
        <v>N</v>
      </c>
      <c r="Q73" s="20" t="str">
        <f t="shared" si="18"/>
        <v>N</v>
      </c>
      <c r="S73" s="20" t="str">
        <f t="shared" si="19"/>
        <v>N</v>
      </c>
      <c r="U73" s="20" t="str">
        <f t="shared" si="20"/>
        <v>N</v>
      </c>
    </row>
    <row r="74" spans="1:21" ht="18.75" x14ac:dyDescent="0.25">
      <c r="A74" s="4">
        <f t="shared" si="21"/>
        <v>73</v>
      </c>
      <c r="C74" s="20" t="str">
        <f t="shared" si="11"/>
        <v>N</v>
      </c>
      <c r="E74" s="20" t="str">
        <f t="shared" si="12"/>
        <v>N</v>
      </c>
      <c r="G74" s="20" t="str">
        <f t="shared" si="13"/>
        <v>N</v>
      </c>
      <c r="I74" s="20" t="str">
        <f t="shared" si="14"/>
        <v>N</v>
      </c>
      <c r="K74" s="20" t="str">
        <f t="shared" si="15"/>
        <v>N</v>
      </c>
      <c r="M74" s="20" t="str">
        <f t="shared" si="16"/>
        <v>N</v>
      </c>
      <c r="O74" s="20" t="str">
        <f t="shared" si="17"/>
        <v>N</v>
      </c>
      <c r="Q74" s="20" t="str">
        <f t="shared" si="18"/>
        <v>N</v>
      </c>
      <c r="S74" s="20" t="str">
        <f t="shared" si="19"/>
        <v>N</v>
      </c>
      <c r="U74" s="20" t="str">
        <f t="shared" si="20"/>
        <v>N</v>
      </c>
    </row>
    <row r="75" spans="1:21" ht="18.75" x14ac:dyDescent="0.25">
      <c r="A75" s="4">
        <f t="shared" si="21"/>
        <v>74</v>
      </c>
      <c r="C75" s="20" t="str">
        <f t="shared" si="11"/>
        <v>N</v>
      </c>
      <c r="E75" s="20" t="str">
        <f t="shared" si="12"/>
        <v>N</v>
      </c>
      <c r="G75" s="20" t="str">
        <f t="shared" si="13"/>
        <v>N</v>
      </c>
      <c r="I75" s="20" t="str">
        <f t="shared" si="14"/>
        <v>N</v>
      </c>
      <c r="K75" s="20" t="str">
        <f t="shared" si="15"/>
        <v>N</v>
      </c>
      <c r="M75" s="20" t="str">
        <f t="shared" si="16"/>
        <v>N</v>
      </c>
      <c r="O75" s="20" t="str">
        <f t="shared" si="17"/>
        <v>N</v>
      </c>
      <c r="Q75" s="20" t="str">
        <f t="shared" si="18"/>
        <v>N</v>
      </c>
      <c r="S75" s="20" t="str">
        <f t="shared" si="19"/>
        <v>N</v>
      </c>
      <c r="U75" s="20" t="str">
        <f t="shared" si="20"/>
        <v>N</v>
      </c>
    </row>
    <row r="76" spans="1:21" ht="18.75" x14ac:dyDescent="0.25">
      <c r="A76" s="4">
        <f t="shared" si="21"/>
        <v>75</v>
      </c>
      <c r="C76" s="20" t="str">
        <f t="shared" si="11"/>
        <v>N</v>
      </c>
      <c r="E76" s="20" t="str">
        <f t="shared" si="12"/>
        <v>N</v>
      </c>
      <c r="G76" s="20" t="str">
        <f t="shared" si="13"/>
        <v>N</v>
      </c>
      <c r="I76" s="20" t="str">
        <f t="shared" si="14"/>
        <v>N</v>
      </c>
      <c r="K76" s="20" t="str">
        <f t="shared" si="15"/>
        <v>N</v>
      </c>
      <c r="M76" s="20" t="str">
        <f t="shared" si="16"/>
        <v>N</v>
      </c>
      <c r="O76" s="20" t="str">
        <f t="shared" si="17"/>
        <v>N</v>
      </c>
      <c r="Q76" s="20" t="str">
        <f t="shared" si="18"/>
        <v>N</v>
      </c>
      <c r="S76" s="20" t="str">
        <f t="shared" si="19"/>
        <v>N</v>
      </c>
      <c r="U76" s="20" t="str">
        <f t="shared" si="20"/>
        <v>N</v>
      </c>
    </row>
    <row r="77" spans="1:21" ht="18.75" x14ac:dyDescent="0.25">
      <c r="A77" s="4">
        <f t="shared" si="21"/>
        <v>76</v>
      </c>
      <c r="C77" s="20" t="str">
        <f t="shared" si="11"/>
        <v>N</v>
      </c>
      <c r="E77" s="20" t="str">
        <f t="shared" si="12"/>
        <v>N</v>
      </c>
      <c r="G77" s="20" t="str">
        <f t="shared" si="13"/>
        <v>N</v>
      </c>
      <c r="I77" s="20" t="str">
        <f t="shared" si="14"/>
        <v>N</v>
      </c>
      <c r="K77" s="20" t="str">
        <f t="shared" si="15"/>
        <v>N</v>
      </c>
      <c r="M77" s="20" t="str">
        <f t="shared" si="16"/>
        <v>N</v>
      </c>
      <c r="O77" s="20" t="str">
        <f t="shared" si="17"/>
        <v>N</v>
      </c>
      <c r="Q77" s="20" t="str">
        <f t="shared" si="18"/>
        <v>N</v>
      </c>
      <c r="S77" s="20" t="str">
        <f t="shared" si="19"/>
        <v>N</v>
      </c>
      <c r="U77" s="20" t="str">
        <f t="shared" si="20"/>
        <v>N</v>
      </c>
    </row>
    <row r="78" spans="1:21" ht="18.75" x14ac:dyDescent="0.25">
      <c r="A78" s="4">
        <f t="shared" si="21"/>
        <v>77</v>
      </c>
      <c r="C78" s="20" t="str">
        <f t="shared" si="11"/>
        <v>N</v>
      </c>
      <c r="E78" s="20" t="str">
        <f t="shared" si="12"/>
        <v>N</v>
      </c>
      <c r="G78" s="20" t="str">
        <f t="shared" si="13"/>
        <v>N</v>
      </c>
      <c r="I78" s="20" t="str">
        <f t="shared" si="14"/>
        <v>N</v>
      </c>
      <c r="K78" s="20" t="str">
        <f t="shared" si="15"/>
        <v>N</v>
      </c>
      <c r="M78" s="20" t="str">
        <f t="shared" si="16"/>
        <v>N</v>
      </c>
      <c r="O78" s="20" t="str">
        <f t="shared" si="17"/>
        <v>N</v>
      </c>
      <c r="Q78" s="20" t="str">
        <f t="shared" si="18"/>
        <v>N</v>
      </c>
      <c r="S78" s="20" t="str">
        <f t="shared" si="19"/>
        <v>N</v>
      </c>
      <c r="U78" s="20" t="str">
        <f t="shared" si="20"/>
        <v>N</v>
      </c>
    </row>
    <row r="79" spans="1:21" ht="18.75" x14ac:dyDescent="0.25">
      <c r="A79" s="4">
        <f t="shared" si="21"/>
        <v>78</v>
      </c>
      <c r="C79" s="20" t="str">
        <f t="shared" si="11"/>
        <v>N</v>
      </c>
      <c r="E79" s="20" t="str">
        <f t="shared" si="12"/>
        <v>N</v>
      </c>
      <c r="G79" s="20" t="str">
        <f t="shared" si="13"/>
        <v>N</v>
      </c>
      <c r="I79" s="20" t="str">
        <f t="shared" si="14"/>
        <v>N</v>
      </c>
      <c r="K79" s="20" t="str">
        <f t="shared" si="15"/>
        <v>N</v>
      </c>
      <c r="M79" s="20" t="str">
        <f t="shared" si="16"/>
        <v>N</v>
      </c>
      <c r="O79" s="20" t="str">
        <f t="shared" si="17"/>
        <v>N</v>
      </c>
      <c r="Q79" s="20" t="str">
        <f t="shared" si="18"/>
        <v>N</v>
      </c>
      <c r="S79" s="20" t="str">
        <f t="shared" si="19"/>
        <v>N</v>
      </c>
      <c r="U79" s="20" t="str">
        <f t="shared" si="20"/>
        <v>N</v>
      </c>
    </row>
    <row r="80" spans="1:21" ht="18.75" x14ac:dyDescent="0.25">
      <c r="A80" s="4">
        <f t="shared" si="21"/>
        <v>79</v>
      </c>
      <c r="C80" s="20" t="str">
        <f t="shared" si="11"/>
        <v>N</v>
      </c>
      <c r="E80" s="20" t="str">
        <f t="shared" si="12"/>
        <v>N</v>
      </c>
      <c r="G80" s="20" t="str">
        <f t="shared" si="13"/>
        <v>N</v>
      </c>
      <c r="I80" s="20" t="str">
        <f t="shared" si="14"/>
        <v>N</v>
      </c>
      <c r="K80" s="20" t="str">
        <f t="shared" si="15"/>
        <v>N</v>
      </c>
      <c r="M80" s="20" t="str">
        <f t="shared" si="16"/>
        <v>N</v>
      </c>
      <c r="O80" s="20" t="str">
        <f t="shared" si="17"/>
        <v>N</v>
      </c>
      <c r="Q80" s="20" t="str">
        <f t="shared" si="18"/>
        <v>N</v>
      </c>
      <c r="S80" s="20" t="str">
        <f t="shared" si="19"/>
        <v>N</v>
      </c>
      <c r="U80" s="20" t="str">
        <f t="shared" si="20"/>
        <v>N</v>
      </c>
    </row>
  </sheetData>
  <sheetProtection algorithmName="SHA-512" hashValue="hTZgw64GkyVsttx/lWJ47OYUP/+YrtKM1kUajnA1kD5x90fmRam2FlF0VbNi32WTfCbu6qKrqV9yTXxk73gX0g==" saltValue="0GSBSM5CIaMas9r4FTho2g==" spinCount="100000" sheet="1" objects="1" scenarios="1"/>
  <sortState ref="F2:F15">
    <sortCondition ref="F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4.5703125" style="4" bestFit="1" customWidth="1"/>
    <col min="3" max="3" width="3" style="4" bestFit="1" customWidth="1"/>
    <col min="4" max="4" width="7.85546875" style="4" bestFit="1" customWidth="1"/>
    <col min="5" max="5" width="3" style="4" bestFit="1" customWidth="1"/>
    <col min="6" max="6" width="6.28515625" style="4" bestFit="1" customWidth="1"/>
    <col min="7" max="7" width="3" style="4" bestFit="1" customWidth="1"/>
    <col min="8" max="8" width="9" style="4" bestFit="1" customWidth="1"/>
    <col min="9" max="9" width="3" style="4" bestFit="1" customWidth="1"/>
    <col min="10" max="10" width="105.140625" style="4" bestFit="1" customWidth="1"/>
    <col min="11" max="11" width="4" style="4" bestFit="1" customWidth="1"/>
    <col min="12" max="12" width="17.28515625" style="4" bestFit="1" customWidth="1"/>
    <col min="13" max="15" width="7" style="4" bestFit="1" customWidth="1"/>
    <col min="16" max="16" width="6.7109375" style="4" bestFit="1" customWidth="1"/>
    <col min="17" max="17" width="13.85546875" style="4" bestFit="1" customWidth="1"/>
    <col min="18" max="19" width="7" style="4" bestFit="1" customWidth="1"/>
    <col min="20" max="20" width="6.7109375" style="4" bestFit="1" customWidth="1"/>
    <col min="21" max="21" width="8.7109375" style="4" bestFit="1" customWidth="1"/>
    <col min="22" max="22" width="5.85546875" style="4" bestFit="1" customWidth="1"/>
    <col min="23" max="23" width="9.140625" style="4"/>
    <col min="24" max="24" width="119.85546875" style="4" bestFit="1" customWidth="1"/>
    <col min="25" max="16384" width="9.140625" style="4"/>
  </cols>
  <sheetData>
    <row r="1" spans="1:24" ht="15.75" x14ac:dyDescent="0.25">
      <c r="B1" s="19" t="s">
        <v>151</v>
      </c>
      <c r="C1" s="19"/>
      <c r="D1" s="19" t="s">
        <v>148</v>
      </c>
      <c r="E1" s="3"/>
      <c r="F1" s="3" t="s">
        <v>150</v>
      </c>
      <c r="G1" s="3"/>
      <c r="H1" s="3" t="s">
        <v>149</v>
      </c>
      <c r="I1" s="3"/>
    </row>
    <row r="2" spans="1:24" ht="18.75" x14ac:dyDescent="0.25">
      <c r="A2" s="4">
        <v>1</v>
      </c>
      <c r="B2" s="20"/>
      <c r="C2" s="20" t="str">
        <f>IF(B2&gt;0,"Y","N")</f>
        <v>N</v>
      </c>
      <c r="D2" s="4">
        <v>1</v>
      </c>
      <c r="E2" s="20" t="str">
        <f>IF(D2&gt;0,"Y","N")</f>
        <v>Y</v>
      </c>
      <c r="G2" s="20" t="str">
        <f>IF(F2&gt;0,"Y","N")</f>
        <v>N</v>
      </c>
      <c r="I2" s="20" t="str">
        <f>IF(H2&gt;0,"Y","N")</f>
        <v>N</v>
      </c>
      <c r="J2" s="4" t="str">
        <f>X2</f>
        <v>ID: 2100 | DL: 2110 - (2140) - 2170 MHz | UL: 1920 - (1950) - 1980 MHz | Bandwidth: 60MHz  | Duplex Spacing: 190 MHz</v>
      </c>
      <c r="K2" s="4">
        <v>1</v>
      </c>
      <c r="L2" s="4">
        <v>2100</v>
      </c>
      <c r="M2" s="4">
        <v>2110</v>
      </c>
      <c r="N2" s="4">
        <v>2140</v>
      </c>
      <c r="O2" s="4">
        <v>2170</v>
      </c>
      <c r="P2" s="4">
        <v>60</v>
      </c>
      <c r="Q2" s="4">
        <v>1920</v>
      </c>
      <c r="R2" s="4">
        <v>1950</v>
      </c>
      <c r="S2" s="4">
        <v>1980</v>
      </c>
      <c r="T2" s="4">
        <v>190</v>
      </c>
      <c r="U2" s="4" t="s">
        <v>153</v>
      </c>
      <c r="V2" s="4">
        <v>8</v>
      </c>
      <c r="X2" s="4" t="str">
        <f t="shared" ref="X2:X15" si="0">CONCATENATE("ID: ",L2," | DL: ",M2," - (",N2,") - ", O2," MHz | UL: ",Q2," - (",R2,") - ",S2," MHz | Bandwidth: ",P2,"MHz  | Duplex Spacing: ",T2," MHz")</f>
        <v>ID: 2100 | DL: 2110 - (2140) - 2170 MHz | UL: 1920 - (1950) - 1980 MHz | Bandwidth: 60MHz  | Duplex Spacing: 190 MHz</v>
      </c>
    </row>
    <row r="3" spans="1:24" ht="18.75" x14ac:dyDescent="0.25">
      <c r="A3" s="4">
        <v>2</v>
      </c>
      <c r="B3" s="20">
        <v>2</v>
      </c>
      <c r="C3" s="20" t="str">
        <f t="shared" ref="C3:C66" si="1">IF(B3&gt;0,"Y","N")</f>
        <v>Y</v>
      </c>
      <c r="D3" s="4">
        <v>2</v>
      </c>
      <c r="E3" s="20" t="str">
        <f t="shared" ref="E3:E66" si="2">IF(D3&gt;0,"Y","N")</f>
        <v>Y</v>
      </c>
      <c r="G3" s="20" t="str">
        <f t="shared" ref="G3:G66" si="3">IF(F3&gt;0,"Y","N")</f>
        <v>N</v>
      </c>
      <c r="H3" s="4">
        <v>2</v>
      </c>
      <c r="I3" s="20" t="str">
        <f t="shared" ref="I3:I66" si="4">IF(H3&gt;0,"Y","N")</f>
        <v>Y</v>
      </c>
      <c r="J3" s="4" t="str">
        <f t="shared" ref="J3:J66" si="5">X3</f>
        <v>ID: 1900 PCS | DL: 1930 - (1960) - 1990 MHz | UL: 1850 - (1880) - 1910 MHz | Bandwidth: 60MHz  | Duplex Spacing: 80 MHz</v>
      </c>
      <c r="K3" s="4">
        <v>2</v>
      </c>
      <c r="L3" s="4" t="s">
        <v>154</v>
      </c>
      <c r="M3" s="4">
        <v>1930</v>
      </c>
      <c r="N3" s="4">
        <v>1960</v>
      </c>
      <c r="O3" s="4">
        <v>1990</v>
      </c>
      <c r="P3" s="4">
        <v>60</v>
      </c>
      <c r="Q3" s="4">
        <v>1850</v>
      </c>
      <c r="R3" s="4">
        <v>1880</v>
      </c>
      <c r="S3" s="4">
        <v>1910</v>
      </c>
      <c r="T3" s="4">
        <v>80</v>
      </c>
      <c r="U3" s="4" t="s">
        <v>155</v>
      </c>
      <c r="V3" s="4">
        <v>8</v>
      </c>
      <c r="X3" s="4" t="str">
        <f t="shared" si="0"/>
        <v>ID: 1900 PCS | DL: 1930 - (1960) - 1990 MHz | UL: 1850 - (1880) - 1910 MHz | Bandwidth: 60MHz  | Duplex Spacing: 80 MHz</v>
      </c>
    </row>
    <row r="4" spans="1:24" ht="18.75" x14ac:dyDescent="0.25">
      <c r="A4" s="4">
        <v>3</v>
      </c>
      <c r="B4" s="20"/>
      <c r="C4" s="20" t="str">
        <f t="shared" si="1"/>
        <v>N</v>
      </c>
      <c r="E4" s="20" t="str">
        <f t="shared" si="2"/>
        <v>N</v>
      </c>
      <c r="G4" s="20" t="str">
        <f t="shared" si="3"/>
        <v>N</v>
      </c>
      <c r="I4" s="20" t="str">
        <f t="shared" si="4"/>
        <v>N</v>
      </c>
      <c r="J4" s="4" t="str">
        <f t="shared" si="5"/>
        <v>ID: 1800+ | DL: 1805 - (1842.5) - 1880 MHz | UL: 1710 - (1747.5) - 1785 MHz | Bandwidth: 75MHz  | Duplex Spacing: 95 MHz</v>
      </c>
      <c r="K4" s="4">
        <v>3</v>
      </c>
      <c r="L4" s="4" t="s">
        <v>156</v>
      </c>
      <c r="M4" s="4">
        <v>1805</v>
      </c>
      <c r="N4" s="4">
        <v>1842.5</v>
      </c>
      <c r="O4" s="4">
        <v>1880</v>
      </c>
      <c r="P4" s="4">
        <v>75</v>
      </c>
      <c r="Q4" s="4">
        <v>1710</v>
      </c>
      <c r="R4" s="4">
        <v>1747.5</v>
      </c>
      <c r="S4" s="4">
        <v>1785</v>
      </c>
      <c r="T4" s="4">
        <v>95</v>
      </c>
      <c r="U4" s="4" t="s">
        <v>153</v>
      </c>
      <c r="V4" s="4">
        <v>8</v>
      </c>
      <c r="X4" s="4" t="str">
        <f t="shared" si="0"/>
        <v>ID: 1800+ | DL: 1805 - (1842.5) - 1880 MHz | UL: 1710 - (1747.5) - 1785 MHz | Bandwidth: 75MHz  | Duplex Spacing: 95 MHz</v>
      </c>
    </row>
    <row r="5" spans="1:24" ht="18.75" x14ac:dyDescent="0.25">
      <c r="A5" s="4">
        <v>4</v>
      </c>
      <c r="B5" s="20">
        <v>4</v>
      </c>
      <c r="C5" s="20" t="str">
        <f t="shared" si="1"/>
        <v>Y</v>
      </c>
      <c r="D5" s="4">
        <v>4</v>
      </c>
      <c r="E5" s="20" t="str">
        <f t="shared" si="2"/>
        <v>Y</v>
      </c>
      <c r="G5" s="20" t="str">
        <f t="shared" si="3"/>
        <v>N</v>
      </c>
      <c r="H5" s="4">
        <v>4</v>
      </c>
      <c r="I5" s="20" t="str">
        <f t="shared" si="4"/>
        <v>Y</v>
      </c>
      <c r="J5" s="4" t="str">
        <f t="shared" si="5"/>
        <v>ID: AWS-1 | DL: 2110 - (2132.5) - 2155 MHz | UL: 1710 - (1732.5) - 1755 MHz | Bandwidth: 45MHz  | Duplex Spacing: 400 MHz</v>
      </c>
      <c r="K5" s="4">
        <v>4</v>
      </c>
      <c r="L5" s="4" t="s">
        <v>157</v>
      </c>
      <c r="M5" s="4">
        <v>2110</v>
      </c>
      <c r="N5" s="4">
        <v>2132.5</v>
      </c>
      <c r="O5" s="4">
        <v>2155</v>
      </c>
      <c r="P5" s="4">
        <v>45</v>
      </c>
      <c r="Q5" s="4">
        <v>1710</v>
      </c>
      <c r="R5" s="4">
        <v>1732.5</v>
      </c>
      <c r="S5" s="4">
        <v>1755</v>
      </c>
      <c r="T5" s="4">
        <v>400</v>
      </c>
      <c r="U5" s="4" t="s">
        <v>155</v>
      </c>
      <c r="V5" s="4">
        <v>8</v>
      </c>
      <c r="X5" s="4" t="str">
        <f t="shared" si="0"/>
        <v>ID: AWS-1 | DL: 2110 - (2132.5) - 2155 MHz | UL: 1710 - (1732.5) - 1755 MHz | Bandwidth: 45MHz  | Duplex Spacing: 400 MHz</v>
      </c>
    </row>
    <row r="6" spans="1:24" ht="18.75" x14ac:dyDescent="0.25">
      <c r="A6" s="4">
        <v>5</v>
      </c>
      <c r="B6" s="20">
        <v>5</v>
      </c>
      <c r="C6" s="20" t="str">
        <f t="shared" si="1"/>
        <v>Y</v>
      </c>
      <c r="D6" s="4">
        <v>5</v>
      </c>
      <c r="E6" s="20" t="str">
        <f t="shared" si="2"/>
        <v>Y</v>
      </c>
      <c r="G6" s="20" t="str">
        <f t="shared" si="3"/>
        <v>N</v>
      </c>
      <c r="H6" s="4">
        <v>5</v>
      </c>
      <c r="I6" s="20" t="str">
        <f t="shared" si="4"/>
        <v>Y</v>
      </c>
      <c r="J6" s="4" t="str">
        <f t="shared" si="5"/>
        <v>ID: 850 | DL: 869 - (881.5) - 894 MHz | UL: 824 - (836.5) - 849 MHz | Bandwidth: 25MHz  | Duplex Spacing: 45 MHz</v>
      </c>
      <c r="K6" s="4">
        <v>5</v>
      </c>
      <c r="L6" s="4">
        <v>850</v>
      </c>
      <c r="M6" s="4">
        <v>869</v>
      </c>
      <c r="N6" s="4">
        <v>881.5</v>
      </c>
      <c r="O6" s="4">
        <v>894</v>
      </c>
      <c r="P6" s="4">
        <v>25</v>
      </c>
      <c r="Q6" s="4">
        <v>824</v>
      </c>
      <c r="R6" s="4">
        <v>836.5</v>
      </c>
      <c r="S6" s="4">
        <v>849</v>
      </c>
      <c r="T6" s="4">
        <v>45</v>
      </c>
      <c r="U6" s="4" t="s">
        <v>155</v>
      </c>
      <c r="V6" s="4">
        <v>8</v>
      </c>
      <c r="X6" s="4" t="str">
        <f t="shared" si="0"/>
        <v>ID: 850 | DL: 869 - (881.5) - 894 MHz | UL: 824 - (836.5) - 849 MHz | Bandwidth: 25MHz  | Duplex Spacing: 45 MHz</v>
      </c>
    </row>
    <row r="7" spans="1:24" ht="18.75" x14ac:dyDescent="0.25">
      <c r="A7" s="4">
        <v>6</v>
      </c>
      <c r="C7" s="20" t="str">
        <f t="shared" si="1"/>
        <v>N</v>
      </c>
      <c r="E7" s="20" t="str">
        <f t="shared" si="2"/>
        <v>N</v>
      </c>
      <c r="G7" s="20" t="str">
        <f t="shared" si="3"/>
        <v>N</v>
      </c>
      <c r="I7" s="20" t="str">
        <f t="shared" si="4"/>
        <v>N</v>
      </c>
      <c r="J7" s="4" t="str">
        <f t="shared" si="5"/>
        <v>ID: UMTS only | DL: 875 - (880) - 885 MHz | UL: 830 - (835) - 840 MHz | Bandwidth: 10MHz  | Duplex Spacing: 45 MHz</v>
      </c>
      <c r="K7" s="4">
        <v>6</v>
      </c>
      <c r="L7" s="4" t="s">
        <v>158</v>
      </c>
      <c r="M7" s="4">
        <v>875</v>
      </c>
      <c r="N7" s="4">
        <v>880</v>
      </c>
      <c r="O7" s="4">
        <v>885</v>
      </c>
      <c r="P7" s="4">
        <v>10</v>
      </c>
      <c r="Q7" s="4">
        <v>830</v>
      </c>
      <c r="R7" s="4">
        <v>835</v>
      </c>
      <c r="S7" s="4">
        <v>840</v>
      </c>
      <c r="T7" s="4">
        <v>45</v>
      </c>
      <c r="U7" s="4" t="s">
        <v>159</v>
      </c>
      <c r="V7" s="4">
        <v>8</v>
      </c>
      <c r="X7" s="4" t="str">
        <f t="shared" si="0"/>
        <v>ID: UMTS only | DL: 875 - (880) - 885 MHz | UL: 830 - (835) - 840 MHz | Bandwidth: 10MHz  | Duplex Spacing: 45 MHz</v>
      </c>
    </row>
    <row r="8" spans="1:24" ht="18.75" x14ac:dyDescent="0.25">
      <c r="A8" s="4">
        <v>7</v>
      </c>
      <c r="B8" s="20"/>
      <c r="C8" s="20" t="str">
        <f t="shared" si="1"/>
        <v>N</v>
      </c>
      <c r="E8" s="20" t="str">
        <f t="shared" si="2"/>
        <v>N</v>
      </c>
      <c r="G8" s="20" t="str">
        <f t="shared" si="3"/>
        <v>N</v>
      </c>
      <c r="I8" s="20" t="str">
        <f t="shared" si="4"/>
        <v>N</v>
      </c>
      <c r="J8" s="4" t="str">
        <f t="shared" si="5"/>
        <v>ID: 2600 | DL: 2620 - (2655) - 2690 MHz | UL: 2500 - (2535) - 2570 MHz | Bandwidth: 70MHz  | Duplex Spacing: 120 MHz</v>
      </c>
      <c r="K8" s="4">
        <v>7</v>
      </c>
      <c r="L8" s="4">
        <v>2600</v>
      </c>
      <c r="M8" s="4">
        <v>2620</v>
      </c>
      <c r="N8" s="4">
        <v>2655</v>
      </c>
      <c r="O8" s="4">
        <v>2690</v>
      </c>
      <c r="P8" s="4">
        <v>70</v>
      </c>
      <c r="Q8" s="4">
        <v>2500</v>
      </c>
      <c r="R8" s="4">
        <v>2535</v>
      </c>
      <c r="S8" s="4">
        <v>2570</v>
      </c>
      <c r="T8" s="4">
        <v>120</v>
      </c>
      <c r="U8" s="4" t="s">
        <v>160</v>
      </c>
      <c r="V8" s="4">
        <v>8</v>
      </c>
      <c r="X8" s="4" t="str">
        <f t="shared" si="0"/>
        <v>ID: 2600 | DL: 2620 - (2655) - 2690 MHz | UL: 2500 - (2535) - 2570 MHz | Bandwidth: 70MHz  | Duplex Spacing: 120 MHz</v>
      </c>
    </row>
    <row r="9" spans="1:24" ht="18.75" x14ac:dyDescent="0.25">
      <c r="A9" s="4">
        <v>8</v>
      </c>
      <c r="B9" s="20"/>
      <c r="C9" s="20" t="str">
        <f t="shared" si="1"/>
        <v>N</v>
      </c>
      <c r="E9" s="20" t="str">
        <f t="shared" si="2"/>
        <v>N</v>
      </c>
      <c r="G9" s="20" t="str">
        <f t="shared" si="3"/>
        <v>N</v>
      </c>
      <c r="I9" s="20" t="str">
        <f t="shared" si="4"/>
        <v>N</v>
      </c>
      <c r="J9" s="4" t="str">
        <f t="shared" si="5"/>
        <v>ID: 900 GSM | DL: 925 - (942.5) - 960 MHz | UL: 880 - (897.5) - 915 MHz | Bandwidth: 35MHz  | Duplex Spacing: 45 MHz</v>
      </c>
      <c r="K9" s="4">
        <v>8</v>
      </c>
      <c r="L9" s="4" t="s">
        <v>161</v>
      </c>
      <c r="M9" s="4">
        <v>925</v>
      </c>
      <c r="N9" s="4">
        <v>942.5</v>
      </c>
      <c r="O9" s="4">
        <v>960</v>
      </c>
      <c r="P9" s="4">
        <v>35</v>
      </c>
      <c r="Q9" s="4">
        <v>880</v>
      </c>
      <c r="R9" s="4">
        <v>897.5</v>
      </c>
      <c r="S9" s="4">
        <v>915</v>
      </c>
      <c r="T9" s="4">
        <v>45</v>
      </c>
      <c r="U9" s="4" t="s">
        <v>153</v>
      </c>
      <c r="V9" s="4">
        <v>8</v>
      </c>
      <c r="X9" s="4" t="str">
        <f t="shared" si="0"/>
        <v>ID: 900 GSM | DL: 925 - (942.5) - 960 MHz | UL: 880 - (897.5) - 915 MHz | Bandwidth: 35MHz  | Duplex Spacing: 45 MHz</v>
      </c>
    </row>
    <row r="10" spans="1:24" ht="18.75" x14ac:dyDescent="0.25">
      <c r="A10" s="4">
        <v>9</v>
      </c>
      <c r="B10" s="20"/>
      <c r="C10" s="20" t="str">
        <f t="shared" si="1"/>
        <v>N</v>
      </c>
      <c r="E10" s="20" t="str">
        <f t="shared" si="2"/>
        <v>N</v>
      </c>
      <c r="G10" s="20" t="str">
        <f t="shared" si="3"/>
        <v>N</v>
      </c>
      <c r="I10" s="20" t="str">
        <f t="shared" si="4"/>
        <v>N</v>
      </c>
      <c r="J10" s="4" t="str">
        <f t="shared" si="5"/>
        <v>ID: 1800 | DL: 1844.9 - (1862.5) - 1879.9 MHz | UL: 1749.9 - (1767.5) - 1784.9 MHz | Bandwidth: 35MHz  | Duplex Spacing: 95 MHz</v>
      </c>
      <c r="K10" s="4">
        <v>9</v>
      </c>
      <c r="L10" s="4">
        <v>1800</v>
      </c>
      <c r="M10" s="4">
        <v>1844.9</v>
      </c>
      <c r="N10" s="4">
        <v>1862.5</v>
      </c>
      <c r="O10" s="4">
        <v>1879.9</v>
      </c>
      <c r="P10" s="4">
        <v>35</v>
      </c>
      <c r="Q10" s="4">
        <v>1749.9</v>
      </c>
      <c r="R10" s="4">
        <v>1767.5</v>
      </c>
      <c r="S10" s="4">
        <v>1784.9</v>
      </c>
      <c r="T10" s="4">
        <v>95</v>
      </c>
      <c r="U10" s="4" t="s">
        <v>159</v>
      </c>
      <c r="V10" s="4">
        <v>8</v>
      </c>
      <c r="X10" s="4" t="str">
        <f t="shared" si="0"/>
        <v>ID: 1800 | DL: 1844.9 - (1862.5) - 1879.9 MHz | UL: 1749.9 - (1767.5) - 1784.9 MHz | Bandwidth: 35MHz  | Duplex Spacing: 95 MHz</v>
      </c>
    </row>
    <row r="11" spans="1:24" ht="18.75" x14ac:dyDescent="0.25">
      <c r="A11" s="4">
        <v>10</v>
      </c>
      <c r="C11" s="20" t="str">
        <f t="shared" si="1"/>
        <v>N</v>
      </c>
      <c r="E11" s="20" t="str">
        <f t="shared" si="2"/>
        <v>N</v>
      </c>
      <c r="G11" s="20" t="str">
        <f t="shared" si="3"/>
        <v>N</v>
      </c>
      <c r="I11" s="20" t="str">
        <f t="shared" si="4"/>
        <v>N</v>
      </c>
      <c r="J11" s="4" t="str">
        <f t="shared" si="5"/>
        <v>ID: AWS-1+ | DL: 2110 - (2140) - 2170 MHz | UL: 1710 - (1740) - 1770 MHz | Bandwidth: 60MHz  | Duplex Spacing: 400 MHz</v>
      </c>
      <c r="K11" s="4">
        <v>10</v>
      </c>
      <c r="L11" s="4" t="s">
        <v>162</v>
      </c>
      <c r="M11" s="4">
        <v>2110</v>
      </c>
      <c r="N11" s="4">
        <v>2140</v>
      </c>
      <c r="O11" s="4">
        <v>2170</v>
      </c>
      <c r="P11" s="4">
        <v>60</v>
      </c>
      <c r="Q11" s="4">
        <v>1710</v>
      </c>
      <c r="R11" s="4">
        <v>1740</v>
      </c>
      <c r="S11" s="4">
        <v>1770</v>
      </c>
      <c r="T11" s="4">
        <v>400</v>
      </c>
      <c r="U11" s="4" t="s">
        <v>155</v>
      </c>
      <c r="V11" s="4">
        <v>8</v>
      </c>
      <c r="X11" s="4" t="str">
        <f t="shared" si="0"/>
        <v>ID: AWS-1+ | DL: 2110 - (2140) - 2170 MHz | UL: 1710 - (1740) - 1770 MHz | Bandwidth: 60MHz  | Duplex Spacing: 400 MHz</v>
      </c>
    </row>
    <row r="12" spans="1:24" ht="18.75" x14ac:dyDescent="0.25">
      <c r="A12" s="4">
        <v>11</v>
      </c>
      <c r="C12" s="20" t="str">
        <f t="shared" si="1"/>
        <v>N</v>
      </c>
      <c r="E12" s="20" t="str">
        <f t="shared" si="2"/>
        <v>N</v>
      </c>
      <c r="G12" s="20" t="str">
        <f t="shared" si="3"/>
        <v>N</v>
      </c>
      <c r="I12" s="20" t="str">
        <f t="shared" si="4"/>
        <v>N</v>
      </c>
      <c r="J12" s="4" t="str">
        <f t="shared" si="5"/>
        <v>ID: 1500 Lower | DL: 1475.9 - (1486) - 1495.9 MHz | UL: 1427.9 - (1438) - 1447.9 MHz | Bandwidth: 20MHz  | Duplex Spacing: 48 MHz</v>
      </c>
      <c r="K12" s="4">
        <v>11</v>
      </c>
      <c r="L12" s="4" t="s">
        <v>163</v>
      </c>
      <c r="M12" s="4">
        <v>1475.9</v>
      </c>
      <c r="N12" s="4">
        <v>1486</v>
      </c>
      <c r="O12" s="4">
        <v>1495.9</v>
      </c>
      <c r="P12" s="4">
        <v>20</v>
      </c>
      <c r="Q12" s="4">
        <v>1427.9</v>
      </c>
      <c r="R12" s="4">
        <v>1438</v>
      </c>
      <c r="S12" s="4">
        <v>1447.9</v>
      </c>
      <c r="T12" s="4">
        <v>48</v>
      </c>
      <c r="U12" s="4" t="s">
        <v>164</v>
      </c>
      <c r="V12" s="4">
        <v>8</v>
      </c>
      <c r="X12" s="4" t="str">
        <f t="shared" si="0"/>
        <v>ID: 1500 Lower | DL: 1475.9 - (1486) - 1495.9 MHz | UL: 1427.9 - (1438) - 1447.9 MHz | Bandwidth: 20MHz  | Duplex Spacing: 48 MHz</v>
      </c>
    </row>
    <row r="13" spans="1:24" ht="18.75" x14ac:dyDescent="0.25">
      <c r="A13" s="4">
        <v>12</v>
      </c>
      <c r="B13" s="20">
        <v>12</v>
      </c>
      <c r="C13" s="20" t="str">
        <f t="shared" si="1"/>
        <v>Y</v>
      </c>
      <c r="E13" s="20" t="str">
        <f t="shared" si="2"/>
        <v>N</v>
      </c>
      <c r="G13" s="20" t="str">
        <f t="shared" si="3"/>
        <v>N</v>
      </c>
      <c r="I13" s="20" t="str">
        <f t="shared" si="4"/>
        <v>N</v>
      </c>
      <c r="J13" s="4" t="str">
        <f t="shared" si="5"/>
        <v>ID: 700 a | DL: 729 - (737.5) - 746 MHz | UL: 699 - (707.5) - 716 MHz | Bandwidth: 17MHz  | Duplex Spacing: 30 MHz</v>
      </c>
      <c r="K13" s="4">
        <v>12</v>
      </c>
      <c r="L13" s="4" t="s">
        <v>165</v>
      </c>
      <c r="M13" s="4">
        <v>729</v>
      </c>
      <c r="N13" s="4">
        <v>737.5</v>
      </c>
      <c r="O13" s="4">
        <v>746</v>
      </c>
      <c r="P13" s="4">
        <v>17</v>
      </c>
      <c r="Q13" s="4">
        <v>699</v>
      </c>
      <c r="R13" s="4">
        <v>707.5</v>
      </c>
      <c r="S13" s="4">
        <v>716</v>
      </c>
      <c r="T13" s="4">
        <v>30</v>
      </c>
      <c r="U13" s="4" t="s">
        <v>155</v>
      </c>
      <c r="V13" s="4">
        <v>8.4</v>
      </c>
      <c r="X13" s="4" t="str">
        <f t="shared" si="0"/>
        <v>ID: 700 a | DL: 729 - (737.5) - 746 MHz | UL: 699 - (707.5) - 716 MHz | Bandwidth: 17MHz  | Duplex Spacing: 30 MHz</v>
      </c>
    </row>
    <row r="14" spans="1:24" ht="18.75" x14ac:dyDescent="0.25">
      <c r="A14" s="4">
        <v>13</v>
      </c>
      <c r="B14" s="20"/>
      <c r="C14" s="20" t="str">
        <f t="shared" si="1"/>
        <v>N</v>
      </c>
      <c r="D14" s="4">
        <v>13</v>
      </c>
      <c r="E14" s="20" t="str">
        <f t="shared" si="2"/>
        <v>Y</v>
      </c>
      <c r="G14" s="20" t="str">
        <f t="shared" si="3"/>
        <v>N</v>
      </c>
      <c r="I14" s="20" t="str">
        <f t="shared" si="4"/>
        <v>N</v>
      </c>
      <c r="J14" s="4" t="str">
        <f t="shared" si="5"/>
        <v>ID: 700 c | DL: 746 - (751) - 756 MHz | UL: 777 - (782) - 787 MHz | Bandwidth: 10MHz  | Duplex Spacing: -31 MHz</v>
      </c>
      <c r="K14" s="4">
        <v>13</v>
      </c>
      <c r="L14" s="4" t="s">
        <v>166</v>
      </c>
      <c r="M14" s="4">
        <v>746</v>
      </c>
      <c r="N14" s="4">
        <v>751</v>
      </c>
      <c r="O14" s="4">
        <v>756</v>
      </c>
      <c r="P14" s="4">
        <v>10</v>
      </c>
      <c r="Q14" s="4">
        <v>777</v>
      </c>
      <c r="R14" s="4">
        <v>782</v>
      </c>
      <c r="S14" s="4">
        <v>787</v>
      </c>
      <c r="T14" s="4">
        <v>-31</v>
      </c>
      <c r="U14" s="4" t="s">
        <v>155</v>
      </c>
      <c r="V14" s="4">
        <v>8</v>
      </c>
      <c r="X14" s="4" t="str">
        <f t="shared" si="0"/>
        <v>ID: 700 c | DL: 746 - (751) - 756 MHz | UL: 777 - (782) - 787 MHz | Bandwidth: 10MHz  | Duplex Spacing: -31 MHz</v>
      </c>
    </row>
    <row r="15" spans="1:24" ht="18.75" x14ac:dyDescent="0.25">
      <c r="A15" s="4">
        <v>14</v>
      </c>
      <c r="B15" s="4">
        <v>14</v>
      </c>
      <c r="C15" s="20" t="str">
        <f t="shared" si="1"/>
        <v>Y</v>
      </c>
      <c r="E15" s="20" t="str">
        <f t="shared" si="2"/>
        <v>N</v>
      </c>
      <c r="G15" s="20" t="str">
        <f t="shared" si="3"/>
        <v>N</v>
      </c>
      <c r="I15" s="20" t="str">
        <f t="shared" si="4"/>
        <v>N</v>
      </c>
      <c r="J15" s="4" t="str">
        <f t="shared" si="5"/>
        <v>ID: 700 PS | DL: 758 - (763) - 768 MHz | UL: 788 - (793) - 798 MHz | Bandwidth: 10MHz  | Duplex Spacing: -30 MHz</v>
      </c>
      <c r="K15" s="4">
        <v>14</v>
      </c>
      <c r="L15" s="4" t="s">
        <v>167</v>
      </c>
      <c r="M15" s="4">
        <v>758</v>
      </c>
      <c r="N15" s="4">
        <v>763</v>
      </c>
      <c r="O15" s="4">
        <v>768</v>
      </c>
      <c r="P15" s="4">
        <v>10</v>
      </c>
      <c r="Q15" s="4">
        <v>788</v>
      </c>
      <c r="R15" s="4">
        <v>793</v>
      </c>
      <c r="S15" s="4">
        <v>798</v>
      </c>
      <c r="T15" s="4">
        <v>-30</v>
      </c>
      <c r="U15" s="4" t="s">
        <v>155</v>
      </c>
      <c r="V15" s="4">
        <v>8</v>
      </c>
      <c r="X15" s="4" t="str">
        <f t="shared" si="0"/>
        <v>ID: 700 PS | DL: 758 - (763) - 768 MHz | UL: 788 - (793) - 798 MHz | Bandwidth: 10MHz  | Duplex Spacing: -30 MHz</v>
      </c>
    </row>
    <row r="16" spans="1:24" ht="18.75" x14ac:dyDescent="0.25">
      <c r="A16" s="4">
        <v>15</v>
      </c>
      <c r="C16" s="20" t="str">
        <f t="shared" si="1"/>
        <v>N</v>
      </c>
      <c r="E16" s="20" t="str">
        <f t="shared" si="2"/>
        <v>N</v>
      </c>
      <c r="G16" s="20" t="str">
        <f t="shared" si="3"/>
        <v>N</v>
      </c>
      <c r="I16" s="20" t="str">
        <f t="shared" si="4"/>
        <v>N</v>
      </c>
      <c r="J16" s="4" t="str">
        <f t="shared" si="5"/>
        <v>ID:  | DL: -()- MHz | UL: -()- MHz | Bandwidth: MHz  | Duplex Spacing:  MHz</v>
      </c>
      <c r="K16" s="4">
        <v>15</v>
      </c>
      <c r="X16" s="4" t="str">
        <f>CONCATENATE("ID: ",L16," | DL: ",M16,"-(",N16,")-", O16," MHz | UL: ",Q16,"-(",R16,")-",S16," MHz | Bandwidth: ",P16,"MHz  | Duplex Spacing: ",T16," MHz")</f>
        <v>ID:  | DL: -()- MHz | UL: -()- MHz | Bandwidth: MHz  | Duplex Spacing:  MHz</v>
      </c>
    </row>
    <row r="17" spans="1:24" ht="18.75" x14ac:dyDescent="0.25">
      <c r="A17" s="4">
        <v>16</v>
      </c>
      <c r="C17" s="20" t="str">
        <f t="shared" si="1"/>
        <v>N</v>
      </c>
      <c r="E17" s="20" t="str">
        <f t="shared" si="2"/>
        <v>N</v>
      </c>
      <c r="G17" s="20" t="str">
        <f t="shared" si="3"/>
        <v>N</v>
      </c>
      <c r="I17" s="20" t="str">
        <f t="shared" si="4"/>
        <v>N</v>
      </c>
      <c r="J17" s="4" t="str">
        <f t="shared" si="5"/>
        <v>ID:  | DL: -()- MHz | UL: -()- MHz | Bandwidth: MHz  | Duplex Spacing:  MHz</v>
      </c>
      <c r="K17" s="4">
        <v>16</v>
      </c>
      <c r="X17" s="4" t="str">
        <f>CONCATENATE("ID: ",L17," | DL: ",M17,"-(",N17,")-", O17," MHz | UL: ",Q17,"-(",R17,")-",S17," MHz | Bandwidth: ",P17,"MHz  | Duplex Spacing: ",T17," MHz")</f>
        <v>ID:  | DL: -()- MHz | UL: -()- MHz | Bandwidth: MHz  | Duplex Spacing:  MHz</v>
      </c>
    </row>
    <row r="18" spans="1:24" ht="18.75" x14ac:dyDescent="0.25">
      <c r="A18" s="4">
        <v>17</v>
      </c>
      <c r="B18" s="4">
        <v>17</v>
      </c>
      <c r="C18" s="20" t="str">
        <f t="shared" si="1"/>
        <v>Y</v>
      </c>
      <c r="E18" s="20" t="str">
        <f t="shared" si="2"/>
        <v>N</v>
      </c>
      <c r="G18" s="20" t="str">
        <f t="shared" si="3"/>
        <v>N</v>
      </c>
      <c r="I18" s="20" t="str">
        <f t="shared" si="4"/>
        <v>N</v>
      </c>
      <c r="J18" s="4" t="str">
        <f t="shared" si="5"/>
        <v>ID: 700 b | DL: 734 - (740) - 746 MHz | UL: 704 - (710) - 716 MHz | Bandwidth: 12MHz  | Duplex Spacing: 30 MHz</v>
      </c>
      <c r="K18" s="4">
        <v>17</v>
      </c>
      <c r="L18" s="4" t="s">
        <v>168</v>
      </c>
      <c r="M18" s="4">
        <v>734</v>
      </c>
      <c r="N18" s="4">
        <v>740</v>
      </c>
      <c r="O18" s="4">
        <v>746</v>
      </c>
      <c r="P18" s="4">
        <v>12</v>
      </c>
      <c r="Q18" s="4">
        <v>704</v>
      </c>
      <c r="R18" s="4">
        <v>710</v>
      </c>
      <c r="S18" s="4">
        <v>716</v>
      </c>
      <c r="T18" s="4">
        <v>30</v>
      </c>
      <c r="U18" s="4" t="s">
        <v>155</v>
      </c>
      <c r="V18" s="4">
        <v>8.3000000000000007</v>
      </c>
      <c r="X18" s="4" t="str">
        <f t="shared" ref="X18:X29" si="6">CONCATENATE("ID: ",L18," | DL: ",M18," - (",N18,") - ", O18," MHz | UL: ",Q18," - (",R18,") - ",S18," MHz | Bandwidth: ",P18,"MHz  | Duplex Spacing: ",T18," MHz")</f>
        <v>ID: 700 b | DL: 734 - (740) - 746 MHz | UL: 704 - (710) - 716 MHz | Bandwidth: 12MHz  | Duplex Spacing: 30 MHz</v>
      </c>
    </row>
    <row r="19" spans="1:24" ht="18.75" x14ac:dyDescent="0.25">
      <c r="A19" s="4">
        <v>18</v>
      </c>
      <c r="B19" s="20"/>
      <c r="C19" s="20" t="str">
        <f t="shared" si="1"/>
        <v>N</v>
      </c>
      <c r="E19" s="20" t="str">
        <f t="shared" si="2"/>
        <v>N</v>
      </c>
      <c r="G19" s="20" t="str">
        <f t="shared" si="3"/>
        <v>N</v>
      </c>
      <c r="I19" s="20" t="str">
        <f t="shared" si="4"/>
        <v>N</v>
      </c>
      <c r="J19" s="4" t="str">
        <f t="shared" si="5"/>
        <v>ID: 800 Lower | DL: 860 - (867.5) - 875 MHz | UL: 815 - (822.5) - 830 MHz | Bandwidth: 15MHz  | Duplex Spacing: 45 MHz</v>
      </c>
      <c r="K19" s="4">
        <v>18</v>
      </c>
      <c r="L19" s="4" t="s">
        <v>169</v>
      </c>
      <c r="M19" s="4">
        <v>860</v>
      </c>
      <c r="N19" s="4">
        <v>867.5</v>
      </c>
      <c r="O19" s="4">
        <v>875</v>
      </c>
      <c r="P19" s="4">
        <v>15</v>
      </c>
      <c r="Q19" s="4">
        <v>815</v>
      </c>
      <c r="R19" s="4">
        <v>822.5</v>
      </c>
      <c r="S19" s="4">
        <v>830</v>
      </c>
      <c r="T19" s="4">
        <v>45</v>
      </c>
      <c r="U19" s="4" t="s">
        <v>164</v>
      </c>
      <c r="V19" s="4">
        <v>9</v>
      </c>
      <c r="X19" s="4" t="str">
        <f t="shared" si="6"/>
        <v>ID: 800 Lower | DL: 860 - (867.5) - 875 MHz | UL: 815 - (822.5) - 830 MHz | Bandwidth: 15MHz  | Duplex Spacing: 45 MHz</v>
      </c>
    </row>
    <row r="20" spans="1:24" ht="18.75" x14ac:dyDescent="0.25">
      <c r="A20" s="4">
        <v>19</v>
      </c>
      <c r="B20" s="20"/>
      <c r="C20" s="20" t="str">
        <f t="shared" si="1"/>
        <v>N</v>
      </c>
      <c r="E20" s="20" t="str">
        <f t="shared" si="2"/>
        <v>N</v>
      </c>
      <c r="G20" s="20" t="str">
        <f t="shared" si="3"/>
        <v>N</v>
      </c>
      <c r="I20" s="20" t="str">
        <f t="shared" si="4"/>
        <v>N</v>
      </c>
      <c r="J20" s="4" t="str">
        <f t="shared" si="5"/>
        <v>ID: 800 Upper | DL: 875 - (882.5) - 890 MHz | UL: 830 - (837.5) - 845 MHz | Bandwidth: 15MHz  | Duplex Spacing: 45 MHz</v>
      </c>
      <c r="K20" s="4">
        <v>19</v>
      </c>
      <c r="L20" s="4" t="s">
        <v>170</v>
      </c>
      <c r="M20" s="4">
        <v>875</v>
      </c>
      <c r="N20" s="4">
        <v>882.5</v>
      </c>
      <c r="O20" s="4">
        <v>890</v>
      </c>
      <c r="P20" s="4">
        <v>15</v>
      </c>
      <c r="Q20" s="4">
        <v>830</v>
      </c>
      <c r="R20" s="4">
        <v>837.5</v>
      </c>
      <c r="S20" s="4">
        <v>845</v>
      </c>
      <c r="T20" s="4">
        <v>45</v>
      </c>
      <c r="U20" s="4" t="s">
        <v>164</v>
      </c>
      <c r="V20" s="4">
        <v>9</v>
      </c>
      <c r="X20" s="4" t="str">
        <f t="shared" si="6"/>
        <v>ID: 800 Upper | DL: 875 - (882.5) - 890 MHz | UL: 830 - (837.5) - 845 MHz | Bandwidth: 15MHz  | Duplex Spacing: 45 MHz</v>
      </c>
    </row>
    <row r="21" spans="1:24" ht="18.75" x14ac:dyDescent="0.25">
      <c r="A21" s="4">
        <v>20</v>
      </c>
      <c r="B21" s="20"/>
      <c r="C21" s="20" t="str">
        <f t="shared" si="1"/>
        <v>N</v>
      </c>
      <c r="E21" s="20" t="str">
        <f t="shared" si="2"/>
        <v>N</v>
      </c>
      <c r="G21" s="20" t="str">
        <f t="shared" si="3"/>
        <v>N</v>
      </c>
      <c r="I21" s="20" t="str">
        <f t="shared" si="4"/>
        <v>N</v>
      </c>
      <c r="J21" s="4" t="str">
        <f t="shared" si="5"/>
        <v>ID: 800 DD | DL: 791 - (806) - 821 MHz | UL: 832 - (847) - 862 MHz | Bandwidth: 30MHz  | Duplex Spacing: -41 MHz</v>
      </c>
      <c r="K21" s="4">
        <v>20</v>
      </c>
      <c r="L21" s="4" t="s">
        <v>171</v>
      </c>
      <c r="M21" s="4">
        <v>791</v>
      </c>
      <c r="N21" s="4">
        <v>806</v>
      </c>
      <c r="O21" s="4">
        <v>821</v>
      </c>
      <c r="P21" s="4">
        <v>30</v>
      </c>
      <c r="Q21" s="4">
        <v>832</v>
      </c>
      <c r="R21" s="4">
        <v>847</v>
      </c>
      <c r="S21" s="4">
        <v>862</v>
      </c>
      <c r="T21" s="4">
        <v>-41</v>
      </c>
      <c r="U21" s="4" t="s">
        <v>160</v>
      </c>
      <c r="V21" s="4">
        <v>9</v>
      </c>
      <c r="X21" s="4" t="str">
        <f t="shared" si="6"/>
        <v>ID: 800 DD | DL: 791 - (806) - 821 MHz | UL: 832 - (847) - 862 MHz | Bandwidth: 30MHz  | Duplex Spacing: -41 MHz</v>
      </c>
    </row>
    <row r="22" spans="1:24" ht="18.75" x14ac:dyDescent="0.25">
      <c r="A22" s="4">
        <v>21</v>
      </c>
      <c r="C22" s="20" t="str">
        <f t="shared" si="1"/>
        <v>N</v>
      </c>
      <c r="E22" s="20" t="str">
        <f t="shared" si="2"/>
        <v>N</v>
      </c>
      <c r="G22" s="20" t="str">
        <f t="shared" si="3"/>
        <v>N</v>
      </c>
      <c r="I22" s="20" t="str">
        <f t="shared" si="4"/>
        <v>N</v>
      </c>
      <c r="J22" s="4" t="str">
        <f t="shared" si="5"/>
        <v>ID: 1500 Upper | DL: 1495.9 - (1503.5) - 1510.9 MHz | UL: 1447.9 - (1455.5) - 1462.9 MHz | Bandwidth: 15MHz  | Duplex Spacing: 48 MHz</v>
      </c>
      <c r="K22" s="4">
        <v>21</v>
      </c>
      <c r="L22" s="4" t="s">
        <v>172</v>
      </c>
      <c r="M22" s="4">
        <v>1495.9</v>
      </c>
      <c r="N22" s="4">
        <v>1503.5</v>
      </c>
      <c r="O22" s="4">
        <v>1510.9</v>
      </c>
      <c r="P22" s="4">
        <v>15</v>
      </c>
      <c r="Q22" s="4">
        <v>1447.9</v>
      </c>
      <c r="R22" s="4">
        <v>1455.5</v>
      </c>
      <c r="S22" s="4">
        <v>1462.9</v>
      </c>
      <c r="T22" s="4">
        <v>48</v>
      </c>
      <c r="U22" s="4" t="s">
        <v>164</v>
      </c>
      <c r="V22" s="4">
        <v>9</v>
      </c>
      <c r="X22" s="4" t="str">
        <f t="shared" si="6"/>
        <v>ID: 1500 Upper | DL: 1495.9 - (1503.5) - 1510.9 MHz | UL: 1447.9 - (1455.5) - 1462.9 MHz | Bandwidth: 15MHz  | Duplex Spacing: 48 MHz</v>
      </c>
    </row>
    <row r="23" spans="1:24" ht="18.75" x14ac:dyDescent="0.25">
      <c r="A23" s="4">
        <v>22</v>
      </c>
      <c r="C23" s="20" t="str">
        <f t="shared" si="1"/>
        <v>N</v>
      </c>
      <c r="E23" s="20" t="str">
        <f t="shared" si="2"/>
        <v>N</v>
      </c>
      <c r="G23" s="20" t="str">
        <f t="shared" si="3"/>
        <v>N</v>
      </c>
      <c r="I23" s="20" t="str">
        <f t="shared" si="4"/>
        <v>N</v>
      </c>
      <c r="J23" s="4" t="str">
        <f t="shared" si="5"/>
        <v>ID: 3500 | DL: 3510 - (3550) - 3590 MHz | UL: 3410 - (3450) - 3490 MHz | Bandwidth: 80MHz  | Duplex Spacing: 100 MHz</v>
      </c>
      <c r="K23" s="4">
        <v>22</v>
      </c>
      <c r="L23" s="4">
        <v>3500</v>
      </c>
      <c r="M23" s="4">
        <v>3510</v>
      </c>
      <c r="N23" s="4">
        <v>3550</v>
      </c>
      <c r="O23" s="4">
        <v>3590</v>
      </c>
      <c r="P23" s="4">
        <v>80</v>
      </c>
      <c r="Q23" s="4">
        <v>3410</v>
      </c>
      <c r="R23" s="4">
        <v>3450</v>
      </c>
      <c r="S23" s="4">
        <v>3490</v>
      </c>
      <c r="T23" s="4">
        <v>100</v>
      </c>
      <c r="U23" s="4" t="s">
        <v>160</v>
      </c>
      <c r="V23" s="4">
        <v>10.4</v>
      </c>
      <c r="X23" s="4" t="str">
        <f t="shared" si="6"/>
        <v>ID: 3500 | DL: 3510 - (3550) - 3590 MHz | UL: 3410 - (3450) - 3490 MHz | Bandwidth: 80MHz  | Duplex Spacing: 100 MHz</v>
      </c>
    </row>
    <row r="24" spans="1:24" ht="18.75" x14ac:dyDescent="0.25">
      <c r="A24" s="4">
        <v>23</v>
      </c>
      <c r="C24" s="20" t="str">
        <f t="shared" si="1"/>
        <v>N</v>
      </c>
      <c r="E24" s="20" t="str">
        <f t="shared" si="2"/>
        <v>N</v>
      </c>
      <c r="G24" s="20" t="str">
        <f t="shared" si="3"/>
        <v>N</v>
      </c>
      <c r="I24" s="20" t="str">
        <f t="shared" si="4"/>
        <v>N</v>
      </c>
      <c r="J24" s="4" t="str">
        <f t="shared" si="5"/>
        <v>ID: 2000 S-band | DL: 2180 - (2190) - 2200 MHz | UL: 2000 - (2010) - 2020 MHz | Bandwidth: 20MHz  | Duplex Spacing: 180 MHz</v>
      </c>
      <c r="K24" s="4">
        <v>23</v>
      </c>
      <c r="L24" s="4" t="s">
        <v>173</v>
      </c>
      <c r="M24" s="4">
        <v>2180</v>
      </c>
      <c r="N24" s="4">
        <v>2190</v>
      </c>
      <c r="O24" s="4">
        <v>2200</v>
      </c>
      <c r="P24" s="4">
        <v>20</v>
      </c>
      <c r="Q24" s="4">
        <v>2000</v>
      </c>
      <c r="R24" s="4">
        <v>2010</v>
      </c>
      <c r="S24" s="4">
        <v>2020</v>
      </c>
      <c r="T24" s="4">
        <v>180</v>
      </c>
      <c r="U24" s="4" t="s">
        <v>155</v>
      </c>
      <c r="V24" s="4">
        <v>10.3</v>
      </c>
      <c r="X24" s="4" t="str">
        <f t="shared" si="6"/>
        <v>ID: 2000 S-band | DL: 2180 - (2190) - 2200 MHz | UL: 2000 - (2010) - 2020 MHz | Bandwidth: 20MHz  | Duplex Spacing: 180 MHz</v>
      </c>
    </row>
    <row r="25" spans="1:24" ht="18.75" x14ac:dyDescent="0.25">
      <c r="A25" s="4">
        <v>24</v>
      </c>
      <c r="C25" s="20" t="str">
        <f t="shared" si="1"/>
        <v>N</v>
      </c>
      <c r="E25" s="20" t="str">
        <f t="shared" si="2"/>
        <v>N</v>
      </c>
      <c r="G25" s="20" t="str">
        <f t="shared" si="3"/>
        <v>N</v>
      </c>
      <c r="I25" s="20" t="str">
        <f t="shared" si="4"/>
        <v>N</v>
      </c>
      <c r="J25" s="4" t="str">
        <f t="shared" si="5"/>
        <v>ID: 1600 L-band | DL: 1525 - (1542) - 1559 MHz | UL: 1626.5 - (1643.5) - 1660.5 MHz | Bandwidth: 34MHz  | Duplex Spacing: -101.5 MHz</v>
      </c>
      <c r="K25" s="4">
        <v>24</v>
      </c>
      <c r="L25" s="4" t="s">
        <v>174</v>
      </c>
      <c r="M25" s="4">
        <v>1525</v>
      </c>
      <c r="N25" s="4">
        <v>1542</v>
      </c>
      <c r="O25" s="4">
        <v>1559</v>
      </c>
      <c r="P25" s="4">
        <v>34</v>
      </c>
      <c r="Q25" s="4">
        <v>1626.5</v>
      </c>
      <c r="R25" s="4">
        <v>1643.5</v>
      </c>
      <c r="S25" s="4">
        <v>1660.5</v>
      </c>
      <c r="T25" s="4">
        <v>-101.5</v>
      </c>
      <c r="U25" s="4" t="s">
        <v>155</v>
      </c>
      <c r="V25" s="4">
        <v>10.1</v>
      </c>
      <c r="X25" s="4" t="str">
        <f t="shared" si="6"/>
        <v>ID: 1600 L-band | DL: 1525 - (1542) - 1559 MHz | UL: 1626.5 - (1643.5) - 1660.5 MHz | Bandwidth: 34MHz  | Duplex Spacing: -101.5 MHz</v>
      </c>
    </row>
    <row r="26" spans="1:24" ht="18.75" x14ac:dyDescent="0.25">
      <c r="A26" s="4">
        <v>25</v>
      </c>
      <c r="C26" s="20" t="str">
        <f t="shared" si="1"/>
        <v>N</v>
      </c>
      <c r="E26" s="20" t="str">
        <f t="shared" si="2"/>
        <v>N</v>
      </c>
      <c r="F26" s="4">
        <v>25</v>
      </c>
      <c r="G26" s="20" t="str">
        <f t="shared" si="3"/>
        <v>Y</v>
      </c>
      <c r="I26" s="20" t="str">
        <f t="shared" si="4"/>
        <v>N</v>
      </c>
      <c r="J26" s="4" t="str">
        <f t="shared" si="5"/>
        <v>ID: 1900+ | DL: 1930 - (1962.5) - 1995 MHz | UL: 1850 - (1882.5) - 1915 MHz | Bandwidth: 65MHz  | Duplex Spacing: 80 MHz</v>
      </c>
      <c r="K26" s="4">
        <v>25</v>
      </c>
      <c r="L26" s="4" t="s">
        <v>175</v>
      </c>
      <c r="M26" s="4">
        <v>1930</v>
      </c>
      <c r="N26" s="4">
        <v>1962.5</v>
      </c>
      <c r="O26" s="4">
        <v>1995</v>
      </c>
      <c r="P26" s="4">
        <v>65</v>
      </c>
      <c r="Q26" s="4">
        <v>1850</v>
      </c>
      <c r="R26" s="4">
        <v>1882.5</v>
      </c>
      <c r="S26" s="4">
        <v>1915</v>
      </c>
      <c r="T26" s="4">
        <v>80</v>
      </c>
      <c r="U26" s="4" t="s">
        <v>155</v>
      </c>
      <c r="V26" s="4">
        <v>10</v>
      </c>
      <c r="X26" s="4" t="str">
        <f t="shared" si="6"/>
        <v>ID: 1900+ | DL: 1930 - (1962.5) - 1995 MHz | UL: 1850 - (1882.5) - 1915 MHz | Bandwidth: 65MHz  | Duplex Spacing: 80 MHz</v>
      </c>
    </row>
    <row r="27" spans="1:24" ht="18.75" x14ac:dyDescent="0.25">
      <c r="A27" s="4">
        <v>26</v>
      </c>
      <c r="B27" s="20"/>
      <c r="C27" s="20" t="str">
        <f t="shared" si="1"/>
        <v>N</v>
      </c>
      <c r="E27" s="20" t="str">
        <f t="shared" si="2"/>
        <v>N</v>
      </c>
      <c r="F27" s="4">
        <v>26</v>
      </c>
      <c r="G27" s="20" t="str">
        <f t="shared" si="3"/>
        <v>Y</v>
      </c>
      <c r="I27" s="20" t="str">
        <f t="shared" si="4"/>
        <v>N</v>
      </c>
      <c r="J27" s="4" t="str">
        <f t="shared" si="5"/>
        <v>ID: 850+ | DL: 859 - (876.5) - 894 MHz | UL: 814 - (831.5) - 849 MHz | Bandwidth: 35MHz  | Duplex Spacing: 45 MHz</v>
      </c>
      <c r="K27" s="4">
        <v>26</v>
      </c>
      <c r="L27" s="4" t="s">
        <v>176</v>
      </c>
      <c r="M27" s="4">
        <v>859</v>
      </c>
      <c r="N27" s="4">
        <v>876.5</v>
      </c>
      <c r="O27" s="4">
        <v>894</v>
      </c>
      <c r="P27" s="4">
        <v>35</v>
      </c>
      <c r="Q27" s="4">
        <v>814</v>
      </c>
      <c r="R27" s="4">
        <v>831.5</v>
      </c>
      <c r="S27" s="4">
        <v>849</v>
      </c>
      <c r="T27" s="4">
        <v>45</v>
      </c>
      <c r="U27" s="4" t="s">
        <v>155</v>
      </c>
      <c r="V27" s="4">
        <v>11</v>
      </c>
      <c r="X27" s="4" t="str">
        <f t="shared" si="6"/>
        <v>ID: 850+ | DL: 859 - (876.5) - 894 MHz | UL: 814 - (831.5) - 849 MHz | Bandwidth: 35MHz  | Duplex Spacing: 45 MHz</v>
      </c>
    </row>
    <row r="28" spans="1:24" ht="18.75" x14ac:dyDescent="0.25">
      <c r="A28" s="4">
        <v>27</v>
      </c>
      <c r="C28" s="20" t="str">
        <f t="shared" si="1"/>
        <v>N</v>
      </c>
      <c r="E28" s="20" t="str">
        <f t="shared" si="2"/>
        <v>N</v>
      </c>
      <c r="G28" s="20" t="str">
        <f t="shared" si="3"/>
        <v>N</v>
      </c>
      <c r="I28" s="20" t="str">
        <f t="shared" si="4"/>
        <v>N</v>
      </c>
      <c r="J28" s="4" t="str">
        <f t="shared" si="5"/>
        <v>ID: 800 SMR | DL: 852 - (860.5) - 869 MHz | UL: 807 - (815.5) - 824 MHz | Bandwidth: 17MHz  | Duplex Spacing: 45 MHz</v>
      </c>
      <c r="K28" s="4">
        <v>27</v>
      </c>
      <c r="L28" s="4" t="s">
        <v>177</v>
      </c>
      <c r="M28" s="4">
        <v>852</v>
      </c>
      <c r="N28" s="4">
        <v>860.5</v>
      </c>
      <c r="O28" s="4">
        <v>869</v>
      </c>
      <c r="P28" s="4">
        <v>17</v>
      </c>
      <c r="Q28" s="4">
        <v>807</v>
      </c>
      <c r="R28" s="4">
        <v>815.5</v>
      </c>
      <c r="S28" s="4">
        <v>824</v>
      </c>
      <c r="T28" s="4">
        <v>45</v>
      </c>
      <c r="U28" s="4" t="s">
        <v>155</v>
      </c>
      <c r="V28" s="4">
        <v>11.1</v>
      </c>
      <c r="X28" s="4" t="str">
        <f t="shared" si="6"/>
        <v>ID: 800 SMR | DL: 852 - (860.5) - 869 MHz | UL: 807 - (815.5) - 824 MHz | Bandwidth: 17MHz  | Duplex Spacing: 45 MHz</v>
      </c>
    </row>
    <row r="29" spans="1:24" ht="18.75" x14ac:dyDescent="0.25">
      <c r="A29" s="4">
        <v>28</v>
      </c>
      <c r="B29" s="20"/>
      <c r="C29" s="20" t="str">
        <f t="shared" si="1"/>
        <v>N</v>
      </c>
      <c r="E29" s="20" t="str">
        <f t="shared" si="2"/>
        <v>N</v>
      </c>
      <c r="G29" s="20" t="str">
        <f t="shared" si="3"/>
        <v>N</v>
      </c>
      <c r="I29" s="20" t="str">
        <f t="shared" si="4"/>
        <v>N</v>
      </c>
      <c r="J29" s="4" t="str">
        <f t="shared" si="5"/>
        <v>ID: 700 APT | DL: 758 - (780.5) - 803 MHz | UL: 703 - (725.5) - 748 MHz | Bandwidth: 45MHz  | Duplex Spacing: 55 MHz</v>
      </c>
      <c r="K29" s="4">
        <v>28</v>
      </c>
      <c r="L29" s="4" t="s">
        <v>178</v>
      </c>
      <c r="M29" s="4">
        <v>758</v>
      </c>
      <c r="N29" s="4">
        <v>780.5</v>
      </c>
      <c r="O29" s="4">
        <v>803</v>
      </c>
      <c r="P29" s="4">
        <v>45</v>
      </c>
      <c r="Q29" s="4">
        <v>703</v>
      </c>
      <c r="R29" s="4">
        <v>725.5</v>
      </c>
      <c r="S29" s="4">
        <v>748</v>
      </c>
      <c r="T29" s="4">
        <v>55</v>
      </c>
      <c r="U29" s="4" t="s">
        <v>179</v>
      </c>
      <c r="V29" s="4">
        <v>11.1</v>
      </c>
      <c r="X29" s="4" t="str">
        <f t="shared" si="6"/>
        <v>ID: 700 APT | DL: 758 - (780.5) - 803 MHz | UL: 703 - (725.5) - 748 MHz | Bandwidth: 45MHz  | Duplex Spacing: 55 MHz</v>
      </c>
    </row>
    <row r="30" spans="1:24" ht="18.75" x14ac:dyDescent="0.25">
      <c r="A30" s="4">
        <v>29</v>
      </c>
      <c r="B30" s="20">
        <v>29</v>
      </c>
      <c r="C30" s="20" t="str">
        <f t="shared" si="1"/>
        <v>Y</v>
      </c>
      <c r="E30" s="20" t="str">
        <f t="shared" si="2"/>
        <v>N</v>
      </c>
      <c r="G30" s="20" t="str">
        <f t="shared" si="3"/>
        <v>N</v>
      </c>
      <c r="I30" s="20" t="str">
        <f t="shared" si="4"/>
        <v>N</v>
      </c>
      <c r="J30" s="4" t="str">
        <f t="shared" si="5"/>
        <v>ID: 700 d | DL: 717 - (722.5) - 728 MHz | UL: Downlink only -  MHz | Bandwidth: 11MHz</v>
      </c>
      <c r="K30" s="4">
        <v>29</v>
      </c>
      <c r="L30" s="4" t="s">
        <v>180</v>
      </c>
      <c r="M30" s="4">
        <v>717</v>
      </c>
      <c r="N30" s="4">
        <v>722.5</v>
      </c>
      <c r="O30" s="4">
        <v>728</v>
      </c>
      <c r="P30" s="4">
        <v>11</v>
      </c>
      <c r="Q30" s="4" t="s">
        <v>181</v>
      </c>
      <c r="U30" s="4" t="s">
        <v>155</v>
      </c>
      <c r="V30" s="4">
        <v>11.3</v>
      </c>
      <c r="X30" s="4" t="str">
        <f>CONCATENATE("ID: ",L30," | DL: ",M30," - (",N30,") - ", O30," MHz | UL: ",Q30," - ",S30," MHz | Bandwidth: ",P30,"MHz")</f>
        <v>ID: 700 d | DL: 717 - (722.5) - 728 MHz | UL: Downlink only -  MHz | Bandwidth: 11MHz</v>
      </c>
    </row>
    <row r="31" spans="1:24" ht="18.75" x14ac:dyDescent="0.25">
      <c r="A31" s="4">
        <v>30</v>
      </c>
      <c r="B31" s="20">
        <v>30</v>
      </c>
      <c r="C31" s="20" t="str">
        <f t="shared" si="1"/>
        <v>Y</v>
      </c>
      <c r="E31" s="20" t="str">
        <f t="shared" si="2"/>
        <v>N</v>
      </c>
      <c r="G31" s="20" t="str">
        <f t="shared" si="3"/>
        <v>N</v>
      </c>
      <c r="I31" s="20" t="str">
        <f t="shared" si="4"/>
        <v>N</v>
      </c>
      <c r="J31" s="4" t="str">
        <f t="shared" si="5"/>
        <v>ID: 2300 WCS | DL: 2350 - (2355) - 2360 MHz | UL: 2305 - (2310) - 2315 MHz | Bandwidth: 10MHz  | Duplex Spacing: 45 MHz</v>
      </c>
      <c r="K31" s="4">
        <v>30</v>
      </c>
      <c r="L31" s="4" t="s">
        <v>182</v>
      </c>
      <c r="M31" s="4">
        <v>2350</v>
      </c>
      <c r="N31" s="4">
        <v>2355</v>
      </c>
      <c r="O31" s="4">
        <v>2360</v>
      </c>
      <c r="P31" s="4">
        <v>10</v>
      </c>
      <c r="Q31" s="4">
        <v>2305</v>
      </c>
      <c r="R31" s="4">
        <v>2310</v>
      </c>
      <c r="S31" s="4">
        <v>2315</v>
      </c>
      <c r="T31" s="4">
        <v>45</v>
      </c>
      <c r="U31" s="4" t="s">
        <v>155</v>
      </c>
      <c r="V31" s="4">
        <v>12</v>
      </c>
      <c r="X31" s="4" t="str">
        <f>CONCATENATE("ID: ",L31," | DL: ",M31," - (",N31,") - ", O31," MHz | UL: ",Q31," - (",R31,") - ",S31," MHz | Bandwidth: ",P31,"MHz  | Duplex Spacing: ",T31," MHz")</f>
        <v>ID: 2300 WCS | DL: 2350 - (2355) - 2360 MHz | UL: 2305 - (2310) - 2315 MHz | Bandwidth: 10MHz  | Duplex Spacing: 45 MHz</v>
      </c>
    </row>
    <row r="32" spans="1:24" ht="18.75" x14ac:dyDescent="0.25">
      <c r="A32" s="4">
        <v>31</v>
      </c>
      <c r="C32" s="20" t="str">
        <f t="shared" si="1"/>
        <v>N</v>
      </c>
      <c r="E32" s="20" t="str">
        <f t="shared" si="2"/>
        <v>N</v>
      </c>
      <c r="G32" s="20" t="str">
        <f t="shared" si="3"/>
        <v>N</v>
      </c>
      <c r="I32" s="20" t="str">
        <f t="shared" si="4"/>
        <v>N</v>
      </c>
      <c r="J32" s="4" t="str">
        <f t="shared" si="5"/>
        <v>ID: 450 | DL: 462.5 - (465) - 467.5 MHz | UL: 452.5 - (455) - 457.5 MHz | Bandwidth: 5MHz  | Duplex Spacing: 10 MHz</v>
      </c>
      <c r="K32" s="4">
        <v>31</v>
      </c>
      <c r="L32" s="4">
        <v>450</v>
      </c>
      <c r="M32" s="4">
        <v>462.5</v>
      </c>
      <c r="N32" s="4">
        <v>465</v>
      </c>
      <c r="O32" s="4">
        <v>467.5</v>
      </c>
      <c r="P32" s="4">
        <v>5</v>
      </c>
      <c r="Q32" s="4">
        <v>452.5</v>
      </c>
      <c r="R32" s="4">
        <v>455</v>
      </c>
      <c r="S32" s="4">
        <v>457.5</v>
      </c>
      <c r="T32" s="4">
        <v>10</v>
      </c>
      <c r="U32" s="4" t="s">
        <v>153</v>
      </c>
      <c r="V32" s="4">
        <v>12</v>
      </c>
      <c r="X32" s="4" t="str">
        <f>CONCATENATE("ID: ",L32," | DL: ",M32," - (",N32,") - ", O32," MHz | UL: ",Q32," - (",R32,") - ",S32," MHz | Bandwidth: ",P32,"MHz  | Duplex Spacing: ",T32," MHz")</f>
        <v>ID: 450 | DL: 462.5 - (465) - 467.5 MHz | UL: 452.5 - (455) - 457.5 MHz | Bandwidth: 5MHz  | Duplex Spacing: 10 MHz</v>
      </c>
    </row>
    <row r="33" spans="1:24" ht="18.75" x14ac:dyDescent="0.25">
      <c r="A33" s="4">
        <v>32</v>
      </c>
      <c r="B33" s="20"/>
      <c r="C33" s="20" t="str">
        <f t="shared" si="1"/>
        <v>N</v>
      </c>
      <c r="E33" s="20" t="str">
        <f t="shared" si="2"/>
        <v>N</v>
      </c>
      <c r="G33" s="20" t="str">
        <f t="shared" si="3"/>
        <v>N</v>
      </c>
      <c r="I33" s="20" t="str">
        <f t="shared" si="4"/>
        <v>N</v>
      </c>
      <c r="J33" s="4" t="str">
        <f t="shared" si="5"/>
        <v>ID: 1500 L-band | DL: 1452 - (1474) - 1496 MHz | UL: Downlink only -  MHz | Bandwidth: 44MHz</v>
      </c>
      <c r="K33" s="4">
        <v>32</v>
      </c>
      <c r="L33" s="4" t="s">
        <v>183</v>
      </c>
      <c r="M33" s="4">
        <v>1452</v>
      </c>
      <c r="N33" s="4">
        <v>1474</v>
      </c>
      <c r="O33" s="4">
        <v>1496</v>
      </c>
      <c r="P33" s="4">
        <v>44</v>
      </c>
      <c r="Q33" s="4" t="s">
        <v>181</v>
      </c>
      <c r="U33" s="4" t="s">
        <v>160</v>
      </c>
      <c r="V33" s="4">
        <v>12.4</v>
      </c>
      <c r="X33" s="4" t="str">
        <f>CONCATENATE("ID: ",L33," | DL: ",M33," - (",N33,") - ", O33," MHz | UL: ",Q33," - ",S33," MHz | Bandwidth: ",P33,"MHz")</f>
        <v>ID: 1500 L-band | DL: 1452 - (1474) - 1496 MHz | UL: Downlink only -  MHz | Bandwidth: 44MHz</v>
      </c>
    </row>
    <row r="34" spans="1:24" ht="18.75" x14ac:dyDescent="0.25">
      <c r="A34" s="4">
        <v>33</v>
      </c>
      <c r="C34" s="20" t="str">
        <f t="shared" si="1"/>
        <v>N</v>
      </c>
      <c r="D34" s="20"/>
      <c r="E34" s="20" t="str">
        <f t="shared" si="2"/>
        <v>N</v>
      </c>
      <c r="G34" s="20" t="str">
        <f t="shared" si="3"/>
        <v>N</v>
      </c>
      <c r="I34" s="20" t="str">
        <f t="shared" si="4"/>
        <v>N</v>
      </c>
      <c r="J34" s="4" t="str">
        <f t="shared" si="5"/>
        <v>ID: TD 1900 | DL/UL: 1900 - (1910)  - 1920 MHz |  Bandwidth: 20MHz</v>
      </c>
      <c r="K34" s="4">
        <v>33</v>
      </c>
      <c r="L34" s="4" t="s">
        <v>184</v>
      </c>
      <c r="M34" s="4">
        <v>1900</v>
      </c>
      <c r="N34" s="4">
        <v>1910</v>
      </c>
      <c r="O34" s="4">
        <v>1920</v>
      </c>
      <c r="P34" s="4">
        <v>20</v>
      </c>
      <c r="U34" s="4" t="s">
        <v>160</v>
      </c>
      <c r="V34" s="4">
        <v>8</v>
      </c>
      <c r="X34" s="4" t="str">
        <f t="shared" ref="X34:X54" si="7">CONCATENATE("ID: ",L34," | DL/UL: ",M34," - (",N34,")  - ", O34," MHz |  Bandwidth: ",P34,"MHz")</f>
        <v>ID: TD 1900 | DL/UL: 1900 - (1910)  - 1920 MHz |  Bandwidth: 20MHz</v>
      </c>
    </row>
    <row r="35" spans="1:24" ht="18.75" x14ac:dyDescent="0.25">
      <c r="A35" s="4">
        <v>34</v>
      </c>
      <c r="C35" s="20" t="str">
        <f t="shared" si="1"/>
        <v>N</v>
      </c>
      <c r="D35" s="20"/>
      <c r="E35" s="20" t="str">
        <f t="shared" si="2"/>
        <v>N</v>
      </c>
      <c r="G35" s="20" t="str">
        <f t="shared" si="3"/>
        <v>N</v>
      </c>
      <c r="I35" s="20" t="str">
        <f t="shared" si="4"/>
        <v>N</v>
      </c>
      <c r="J35" s="4" t="str">
        <f t="shared" si="5"/>
        <v>ID: TD 2000 | DL/UL: 2010 - (2017.5)  - 2025 MHz |  Bandwidth: 15MHz</v>
      </c>
      <c r="K35" s="4">
        <v>34</v>
      </c>
      <c r="L35" s="4" t="s">
        <v>185</v>
      </c>
      <c r="M35" s="4">
        <v>2010</v>
      </c>
      <c r="N35" s="4">
        <v>2017.5</v>
      </c>
      <c r="O35" s="4">
        <v>2025</v>
      </c>
      <c r="P35" s="4">
        <v>15</v>
      </c>
      <c r="U35" s="4" t="s">
        <v>160</v>
      </c>
      <c r="V35" s="4">
        <v>8</v>
      </c>
      <c r="X35" s="4" t="str">
        <f t="shared" si="7"/>
        <v>ID: TD 2000 | DL/UL: 2010 - (2017.5)  - 2025 MHz |  Bandwidth: 15MHz</v>
      </c>
    </row>
    <row r="36" spans="1:24" ht="18.75" x14ac:dyDescent="0.25">
      <c r="A36" s="4">
        <v>35</v>
      </c>
      <c r="C36" s="20" t="str">
        <f t="shared" si="1"/>
        <v>N</v>
      </c>
      <c r="D36" s="20"/>
      <c r="E36" s="20" t="str">
        <f t="shared" si="2"/>
        <v>N</v>
      </c>
      <c r="G36" s="20" t="str">
        <f t="shared" si="3"/>
        <v>N</v>
      </c>
      <c r="I36" s="20" t="str">
        <f t="shared" si="4"/>
        <v>N</v>
      </c>
      <c r="J36" s="4" t="str">
        <f t="shared" si="5"/>
        <v>ID: TD PCS Lower | DL/UL: 1850 - (1880)  - 1910 MHz |  Bandwidth: 60MHz</v>
      </c>
      <c r="K36" s="4">
        <v>35</v>
      </c>
      <c r="L36" s="4" t="s">
        <v>186</v>
      </c>
      <c r="M36" s="4">
        <v>1850</v>
      </c>
      <c r="N36" s="4">
        <v>1880</v>
      </c>
      <c r="O36" s="4">
        <v>1910</v>
      </c>
      <c r="P36" s="4">
        <v>60</v>
      </c>
      <c r="U36" s="4" t="s">
        <v>155</v>
      </c>
      <c r="V36" s="4">
        <v>8</v>
      </c>
      <c r="X36" s="4" t="str">
        <f t="shared" si="7"/>
        <v>ID: TD PCS Lower | DL/UL: 1850 - (1880)  - 1910 MHz |  Bandwidth: 60MHz</v>
      </c>
    </row>
    <row r="37" spans="1:24" ht="18.75" x14ac:dyDescent="0.25">
      <c r="A37" s="4">
        <v>36</v>
      </c>
      <c r="C37" s="20" t="str">
        <f t="shared" si="1"/>
        <v>N</v>
      </c>
      <c r="D37" s="20"/>
      <c r="E37" s="20" t="str">
        <f t="shared" si="2"/>
        <v>N</v>
      </c>
      <c r="G37" s="20" t="str">
        <f t="shared" si="3"/>
        <v>N</v>
      </c>
      <c r="I37" s="20" t="str">
        <f t="shared" si="4"/>
        <v>N</v>
      </c>
      <c r="J37" s="4" t="str">
        <f t="shared" si="5"/>
        <v>ID: TD PCS Upper | DL/UL: 1930 - (1960)  - 1990 MHz |  Bandwidth: 60MHz</v>
      </c>
      <c r="K37" s="4">
        <v>36</v>
      </c>
      <c r="L37" s="4" t="s">
        <v>187</v>
      </c>
      <c r="M37" s="4">
        <v>1930</v>
      </c>
      <c r="N37" s="4">
        <v>1960</v>
      </c>
      <c r="O37" s="4">
        <v>1990</v>
      </c>
      <c r="P37" s="4">
        <v>60</v>
      </c>
      <c r="U37" s="4" t="s">
        <v>155</v>
      </c>
      <c r="V37" s="4">
        <v>8</v>
      </c>
      <c r="X37" s="4" t="str">
        <f t="shared" si="7"/>
        <v>ID: TD PCS Upper | DL/UL: 1930 - (1960)  - 1990 MHz |  Bandwidth: 60MHz</v>
      </c>
    </row>
    <row r="38" spans="1:24" ht="18.75" x14ac:dyDescent="0.25">
      <c r="A38" s="4">
        <v>37</v>
      </c>
      <c r="C38" s="20" t="str">
        <f t="shared" si="1"/>
        <v>N</v>
      </c>
      <c r="D38" s="20"/>
      <c r="E38" s="20" t="str">
        <f t="shared" si="2"/>
        <v>N</v>
      </c>
      <c r="G38" s="20" t="str">
        <f t="shared" si="3"/>
        <v>N</v>
      </c>
      <c r="I38" s="20" t="str">
        <f t="shared" si="4"/>
        <v>N</v>
      </c>
      <c r="J38" s="4" t="str">
        <f t="shared" si="5"/>
        <v>ID: TD PCS Center gap | DL/UL: 1910 - (1920)  - 1930 MHz |  Bandwidth: 20MHz</v>
      </c>
      <c r="K38" s="4">
        <v>37</v>
      </c>
      <c r="L38" s="4" t="s">
        <v>188</v>
      </c>
      <c r="M38" s="4">
        <v>1910</v>
      </c>
      <c r="N38" s="4">
        <v>1920</v>
      </c>
      <c r="O38" s="4">
        <v>1930</v>
      </c>
      <c r="P38" s="4">
        <v>20</v>
      </c>
      <c r="U38" s="4" t="s">
        <v>155</v>
      </c>
      <c r="V38" s="4">
        <v>8</v>
      </c>
      <c r="X38" s="4" t="str">
        <f t="shared" si="7"/>
        <v>ID: TD PCS Center gap | DL/UL: 1910 - (1920)  - 1930 MHz |  Bandwidth: 20MHz</v>
      </c>
    </row>
    <row r="39" spans="1:24" ht="18.75" x14ac:dyDescent="0.25">
      <c r="A39" s="4">
        <v>38</v>
      </c>
      <c r="C39" s="20" t="str">
        <f t="shared" si="1"/>
        <v>N</v>
      </c>
      <c r="D39" s="20"/>
      <c r="E39" s="20" t="str">
        <f t="shared" si="2"/>
        <v>N</v>
      </c>
      <c r="G39" s="20" t="str">
        <f t="shared" si="3"/>
        <v>N</v>
      </c>
      <c r="I39" s="20" t="str">
        <f t="shared" si="4"/>
        <v>N</v>
      </c>
      <c r="J39" s="4" t="str">
        <f t="shared" si="5"/>
        <v>ID: TD 2600 | DL/UL: 2570 - (2595)  - 2620 MHz |  Bandwidth: 50MHz</v>
      </c>
      <c r="K39" s="4">
        <v>38</v>
      </c>
      <c r="L39" s="4" t="s">
        <v>189</v>
      </c>
      <c r="M39" s="4">
        <v>2570</v>
      </c>
      <c r="N39" s="4">
        <v>2595</v>
      </c>
      <c r="O39" s="4">
        <v>2620</v>
      </c>
      <c r="P39" s="4">
        <v>50</v>
      </c>
      <c r="U39" s="4" t="s">
        <v>160</v>
      </c>
      <c r="V39" s="4">
        <v>8</v>
      </c>
      <c r="X39" s="4" t="str">
        <f t="shared" si="7"/>
        <v>ID: TD 2600 | DL/UL: 2570 - (2595)  - 2620 MHz |  Bandwidth: 50MHz</v>
      </c>
    </row>
    <row r="40" spans="1:24" ht="18.75" x14ac:dyDescent="0.25">
      <c r="A40" s="4">
        <v>39</v>
      </c>
      <c r="C40" s="20" t="str">
        <f t="shared" si="1"/>
        <v>N</v>
      </c>
      <c r="E40" s="20" t="str">
        <f t="shared" si="2"/>
        <v>N</v>
      </c>
      <c r="G40" s="20" t="str">
        <f t="shared" si="3"/>
        <v>N</v>
      </c>
      <c r="I40" s="20" t="str">
        <f t="shared" si="4"/>
        <v>N</v>
      </c>
      <c r="J40" s="4" t="str">
        <f t="shared" si="5"/>
        <v>ID: TD 1900+ | DL/UL: 1880 - (1900)  - 1920 MHz |  Bandwidth: 40MHz</v>
      </c>
      <c r="K40" s="4">
        <v>39</v>
      </c>
      <c r="L40" s="4" t="s">
        <v>190</v>
      </c>
      <c r="M40" s="4">
        <v>1880</v>
      </c>
      <c r="N40" s="4">
        <v>1900</v>
      </c>
      <c r="O40" s="4">
        <v>1920</v>
      </c>
      <c r="P40" s="4">
        <v>40</v>
      </c>
      <c r="U40" s="4" t="s">
        <v>191</v>
      </c>
      <c r="V40" s="4">
        <v>8</v>
      </c>
      <c r="X40" s="4" t="str">
        <f t="shared" si="7"/>
        <v>ID: TD 1900+ | DL/UL: 1880 - (1900)  - 1920 MHz |  Bandwidth: 40MHz</v>
      </c>
    </row>
    <row r="41" spans="1:24" ht="18.75" x14ac:dyDescent="0.25">
      <c r="A41" s="4">
        <v>40</v>
      </c>
      <c r="C41" s="20" t="str">
        <f t="shared" si="1"/>
        <v>N</v>
      </c>
      <c r="E41" s="20" t="str">
        <f t="shared" si="2"/>
        <v>N</v>
      </c>
      <c r="G41" s="20" t="str">
        <f t="shared" si="3"/>
        <v>N</v>
      </c>
      <c r="I41" s="20" t="str">
        <f t="shared" si="4"/>
        <v>N</v>
      </c>
      <c r="J41" s="4" t="str">
        <f t="shared" si="5"/>
        <v>ID: TD 2300 | DL/UL: 2300 - (2350)  - 2400 MHz |  Bandwidth: 100MHz</v>
      </c>
      <c r="K41" s="4">
        <v>40</v>
      </c>
      <c r="L41" s="4" t="s">
        <v>192</v>
      </c>
      <c r="M41" s="4">
        <v>2300</v>
      </c>
      <c r="N41" s="4">
        <v>2350</v>
      </c>
      <c r="O41" s="4">
        <v>2400</v>
      </c>
      <c r="P41" s="4">
        <v>100</v>
      </c>
      <c r="U41" s="4" t="s">
        <v>191</v>
      </c>
      <c r="V41" s="4">
        <v>8</v>
      </c>
      <c r="X41" s="4" t="str">
        <f t="shared" si="7"/>
        <v>ID: TD 2300 | DL/UL: 2300 - (2350)  - 2400 MHz |  Bandwidth: 100MHz</v>
      </c>
    </row>
    <row r="42" spans="1:24" ht="18.75" x14ac:dyDescent="0.25">
      <c r="A42" s="4">
        <v>41</v>
      </c>
      <c r="C42" s="20" t="str">
        <f t="shared" si="1"/>
        <v>N</v>
      </c>
      <c r="E42" s="20" t="str">
        <f t="shared" si="2"/>
        <v>N</v>
      </c>
      <c r="F42" s="4">
        <v>41</v>
      </c>
      <c r="G42" s="20" t="str">
        <f t="shared" si="3"/>
        <v>Y</v>
      </c>
      <c r="I42" s="20" t="str">
        <f t="shared" si="4"/>
        <v>N</v>
      </c>
      <c r="J42" s="4" t="str">
        <f t="shared" si="5"/>
        <v>ID: TD 2600+ | DL/UL: 2496 - (2593)  - 2690 MHz |  Bandwidth: 194MHz</v>
      </c>
      <c r="K42" s="4">
        <v>41</v>
      </c>
      <c r="L42" s="4" t="s">
        <v>193</v>
      </c>
      <c r="M42" s="4">
        <v>2496</v>
      </c>
      <c r="N42" s="4">
        <v>2593</v>
      </c>
      <c r="O42" s="4">
        <v>2690</v>
      </c>
      <c r="P42" s="4">
        <v>194</v>
      </c>
      <c r="U42" s="4" t="s">
        <v>153</v>
      </c>
      <c r="V42" s="4">
        <v>10</v>
      </c>
      <c r="X42" s="4" t="str">
        <f t="shared" si="7"/>
        <v>ID: TD 2600+ | DL/UL: 2496 - (2593)  - 2690 MHz |  Bandwidth: 194MHz</v>
      </c>
    </row>
    <row r="43" spans="1:24" ht="18.75" x14ac:dyDescent="0.25">
      <c r="A43" s="4">
        <v>42</v>
      </c>
      <c r="C43" s="20" t="str">
        <f t="shared" si="1"/>
        <v>N</v>
      </c>
      <c r="E43" s="20" t="str">
        <f t="shared" si="2"/>
        <v>N</v>
      </c>
      <c r="G43" s="20" t="str">
        <f t="shared" si="3"/>
        <v>N</v>
      </c>
      <c r="I43" s="20" t="str">
        <f t="shared" si="4"/>
        <v>N</v>
      </c>
      <c r="J43" s="4" t="str">
        <f t="shared" si="5"/>
        <v>ID: TD 3500 | DL/UL: 3400 - (3500)  - 3600 MHz |  Bandwidth: 200MHz</v>
      </c>
      <c r="K43" s="4">
        <v>42</v>
      </c>
      <c r="L43" s="4" t="s">
        <v>194</v>
      </c>
      <c r="M43" s="4">
        <v>3400</v>
      </c>
      <c r="N43" s="4">
        <v>3500</v>
      </c>
      <c r="O43" s="4">
        <v>3600</v>
      </c>
      <c r="P43" s="4">
        <v>200</v>
      </c>
      <c r="V43" s="4">
        <v>10</v>
      </c>
      <c r="X43" s="4" t="str">
        <f t="shared" si="7"/>
        <v>ID: TD 3500 | DL/UL: 3400 - (3500)  - 3600 MHz |  Bandwidth: 200MHz</v>
      </c>
    </row>
    <row r="44" spans="1:24" ht="18.75" x14ac:dyDescent="0.25">
      <c r="A44" s="4">
        <v>43</v>
      </c>
      <c r="C44" s="20" t="str">
        <f t="shared" si="1"/>
        <v>N</v>
      </c>
      <c r="E44" s="20" t="str">
        <f t="shared" si="2"/>
        <v>N</v>
      </c>
      <c r="G44" s="20" t="str">
        <f t="shared" si="3"/>
        <v>N</v>
      </c>
      <c r="I44" s="20" t="str">
        <f t="shared" si="4"/>
        <v>N</v>
      </c>
      <c r="J44" s="4" t="str">
        <f t="shared" si="5"/>
        <v>ID: TD 3700 | DL/UL: 3600 - (3700)  - 3800 MHz |  Bandwidth: 200MHz</v>
      </c>
      <c r="K44" s="4">
        <v>43</v>
      </c>
      <c r="L44" s="4" t="s">
        <v>195</v>
      </c>
      <c r="M44" s="4">
        <v>3600</v>
      </c>
      <c r="N44" s="4">
        <v>3700</v>
      </c>
      <c r="O44" s="4">
        <v>3800</v>
      </c>
      <c r="P44" s="4">
        <v>200</v>
      </c>
      <c r="V44" s="4">
        <v>10</v>
      </c>
      <c r="X44" s="4" t="str">
        <f t="shared" si="7"/>
        <v>ID: TD 3700 | DL/UL: 3600 - (3700)  - 3800 MHz |  Bandwidth: 200MHz</v>
      </c>
    </row>
    <row r="45" spans="1:24" ht="18.75" x14ac:dyDescent="0.25">
      <c r="A45" s="4">
        <v>44</v>
      </c>
      <c r="C45" s="20" t="str">
        <f t="shared" si="1"/>
        <v>N</v>
      </c>
      <c r="E45" s="20" t="str">
        <f t="shared" si="2"/>
        <v>N</v>
      </c>
      <c r="G45" s="20" t="str">
        <f t="shared" si="3"/>
        <v>N</v>
      </c>
      <c r="I45" s="20" t="str">
        <f t="shared" si="4"/>
        <v>N</v>
      </c>
      <c r="J45" s="4" t="str">
        <f t="shared" si="5"/>
        <v>ID: TD 700 | DL/UL: 703 - (753)  - 803 MHz |  Bandwidth: 100MHz</v>
      </c>
      <c r="K45" s="4">
        <v>44</v>
      </c>
      <c r="L45" s="4" t="s">
        <v>196</v>
      </c>
      <c r="M45" s="4">
        <v>703</v>
      </c>
      <c r="N45" s="4">
        <v>753</v>
      </c>
      <c r="O45" s="4">
        <v>803</v>
      </c>
      <c r="P45" s="4">
        <v>100</v>
      </c>
      <c r="U45" s="4" t="s">
        <v>159</v>
      </c>
      <c r="V45" s="4">
        <v>11.1</v>
      </c>
      <c r="X45" s="4" t="str">
        <f t="shared" si="7"/>
        <v>ID: TD 700 | DL/UL: 703 - (753)  - 803 MHz |  Bandwidth: 100MHz</v>
      </c>
    </row>
    <row r="46" spans="1:24" ht="18.75" x14ac:dyDescent="0.25">
      <c r="A46" s="4">
        <v>45</v>
      </c>
      <c r="C46" s="20" t="str">
        <f t="shared" si="1"/>
        <v>N</v>
      </c>
      <c r="E46" s="20" t="str">
        <f t="shared" si="2"/>
        <v>N</v>
      </c>
      <c r="G46" s="20" t="str">
        <f t="shared" si="3"/>
        <v>N</v>
      </c>
      <c r="I46" s="20" t="str">
        <f t="shared" si="4"/>
        <v>N</v>
      </c>
      <c r="J46" s="4" t="str">
        <f t="shared" si="5"/>
        <v>ID: TD 1500 | DL/UL: 1447 - (1457)  - 1467 MHz |  Bandwidth: 20MHz</v>
      </c>
      <c r="K46" s="4">
        <v>45</v>
      </c>
      <c r="L46" s="4" t="s">
        <v>197</v>
      </c>
      <c r="M46" s="4">
        <v>1447</v>
      </c>
      <c r="N46" s="4">
        <v>1457</v>
      </c>
      <c r="O46" s="4">
        <v>1467</v>
      </c>
      <c r="P46" s="4">
        <v>20</v>
      </c>
      <c r="U46" s="4" t="s">
        <v>191</v>
      </c>
      <c r="V46" s="4">
        <v>13.2</v>
      </c>
      <c r="X46" s="4" t="str">
        <f t="shared" si="7"/>
        <v>ID: TD 1500 | DL/UL: 1447 - (1457)  - 1467 MHz |  Bandwidth: 20MHz</v>
      </c>
    </row>
    <row r="47" spans="1:24" ht="18.75" x14ac:dyDescent="0.25">
      <c r="A47" s="4">
        <v>46</v>
      </c>
      <c r="B47" s="4">
        <v>46</v>
      </c>
      <c r="C47" s="20" t="str">
        <f t="shared" si="1"/>
        <v>Y</v>
      </c>
      <c r="D47" s="4">
        <v>46</v>
      </c>
      <c r="E47" s="20" t="str">
        <f t="shared" si="2"/>
        <v>Y</v>
      </c>
      <c r="G47" s="20" t="str">
        <f t="shared" si="3"/>
        <v>N</v>
      </c>
      <c r="I47" s="20" t="str">
        <f t="shared" si="4"/>
        <v>N</v>
      </c>
      <c r="J47" s="4" t="str">
        <f t="shared" si="5"/>
        <v>ID: TD Unlicensed | DL/UL: 5150 - (5537.5)  - 5925 MHz |  Bandwidth: 775MHz</v>
      </c>
      <c r="K47" s="4">
        <v>46</v>
      </c>
      <c r="L47" s="4" t="s">
        <v>198</v>
      </c>
      <c r="M47" s="4">
        <v>5150</v>
      </c>
      <c r="N47" s="4">
        <v>5537.5</v>
      </c>
      <c r="O47" s="4">
        <v>5925</v>
      </c>
      <c r="P47" s="4">
        <v>775</v>
      </c>
      <c r="U47" s="4" t="s">
        <v>153</v>
      </c>
      <c r="V47" s="4">
        <v>13.2</v>
      </c>
      <c r="X47" s="4" t="str">
        <f t="shared" si="7"/>
        <v>ID: TD Unlicensed | DL/UL: 5150 - (5537.5)  - 5925 MHz |  Bandwidth: 775MHz</v>
      </c>
    </row>
    <row r="48" spans="1:24" ht="18.75" x14ac:dyDescent="0.25">
      <c r="A48" s="4">
        <v>47</v>
      </c>
      <c r="C48" s="20" t="str">
        <f t="shared" si="1"/>
        <v>N</v>
      </c>
      <c r="E48" s="20" t="str">
        <f t="shared" si="2"/>
        <v>N</v>
      </c>
      <c r="G48" s="20" t="str">
        <f t="shared" si="3"/>
        <v>N</v>
      </c>
      <c r="I48" s="20" t="str">
        <f t="shared" si="4"/>
        <v>N</v>
      </c>
      <c r="J48" s="4" t="str">
        <f t="shared" si="5"/>
        <v>ID: TD V2X | DL/UL: 5855 - (5890)  - 5925 MHz |  Bandwidth: 70MHz</v>
      </c>
      <c r="K48" s="4">
        <v>47</v>
      </c>
      <c r="L48" s="4" t="s">
        <v>199</v>
      </c>
      <c r="M48" s="4">
        <v>5855</v>
      </c>
      <c r="N48" s="4">
        <v>5890</v>
      </c>
      <c r="O48" s="4">
        <v>5925</v>
      </c>
      <c r="P48" s="4">
        <v>70</v>
      </c>
      <c r="U48" s="4" t="s">
        <v>153</v>
      </c>
      <c r="V48" s="4">
        <v>14.1</v>
      </c>
      <c r="X48" s="4" t="str">
        <f t="shared" si="7"/>
        <v>ID: TD V2X | DL/UL: 5855 - (5890)  - 5925 MHz |  Bandwidth: 70MHz</v>
      </c>
    </row>
    <row r="49" spans="1:24" ht="18.75" x14ac:dyDescent="0.25">
      <c r="A49" s="4">
        <v>48</v>
      </c>
      <c r="C49" s="20" t="str">
        <f t="shared" si="1"/>
        <v>N</v>
      </c>
      <c r="E49" s="20" t="str">
        <f t="shared" si="2"/>
        <v>N</v>
      </c>
      <c r="G49" s="20" t="str">
        <f t="shared" si="3"/>
        <v>N</v>
      </c>
      <c r="I49" s="20" t="str">
        <f t="shared" si="4"/>
        <v>N</v>
      </c>
      <c r="J49" s="4" t="str">
        <f t="shared" si="5"/>
        <v>ID: TD 3600 | DL/UL: 3550 - (3625)  - 3700 MHz |  Bandwidth: 150MHz</v>
      </c>
      <c r="K49" s="4">
        <v>48</v>
      </c>
      <c r="L49" s="4" t="s">
        <v>200</v>
      </c>
      <c r="M49" s="4">
        <v>3550</v>
      </c>
      <c r="N49" s="4">
        <v>3625</v>
      </c>
      <c r="O49" s="4">
        <v>3700</v>
      </c>
      <c r="P49" s="4">
        <v>150</v>
      </c>
      <c r="U49" s="4" t="s">
        <v>153</v>
      </c>
      <c r="V49" s="4">
        <v>14.2</v>
      </c>
      <c r="X49" s="4" t="str">
        <f t="shared" si="7"/>
        <v>ID: TD 3600 | DL/UL: 3550 - (3625)  - 3700 MHz |  Bandwidth: 150MHz</v>
      </c>
    </row>
    <row r="50" spans="1:24" ht="18.75" x14ac:dyDescent="0.25">
      <c r="A50" s="4">
        <v>49</v>
      </c>
      <c r="C50" s="20" t="str">
        <f t="shared" si="1"/>
        <v>N</v>
      </c>
      <c r="E50" s="20" t="str">
        <f t="shared" si="2"/>
        <v>N</v>
      </c>
      <c r="G50" s="20" t="str">
        <f t="shared" si="3"/>
        <v>N</v>
      </c>
      <c r="I50" s="20" t="str">
        <f t="shared" si="4"/>
        <v>N</v>
      </c>
      <c r="J50" s="4" t="str">
        <f t="shared" si="5"/>
        <v>ID: TD 3600r | DL/UL: 3550 - (3625)  - 3700 MHz |  Bandwidth: 150MHz</v>
      </c>
      <c r="K50" s="4">
        <v>49</v>
      </c>
      <c r="L50" s="4" t="s">
        <v>201</v>
      </c>
      <c r="M50" s="4">
        <v>3550</v>
      </c>
      <c r="N50" s="4">
        <v>3625</v>
      </c>
      <c r="O50" s="4">
        <v>3700</v>
      </c>
      <c r="P50" s="4">
        <v>150</v>
      </c>
      <c r="U50" s="4" t="s">
        <v>153</v>
      </c>
      <c r="V50" s="4">
        <v>15.1</v>
      </c>
      <c r="X50" s="4" t="str">
        <f t="shared" si="7"/>
        <v>ID: TD 3600r | DL/UL: 3550 - (3625)  - 3700 MHz |  Bandwidth: 150MHz</v>
      </c>
    </row>
    <row r="51" spans="1:24" ht="18.75" x14ac:dyDescent="0.25">
      <c r="A51" s="4">
        <v>50</v>
      </c>
      <c r="C51" s="20" t="str">
        <f t="shared" si="1"/>
        <v>N</v>
      </c>
      <c r="E51" s="20" t="str">
        <f t="shared" si="2"/>
        <v>N</v>
      </c>
      <c r="G51" s="20" t="str">
        <f t="shared" si="3"/>
        <v>N</v>
      </c>
      <c r="I51" s="20" t="str">
        <f t="shared" si="4"/>
        <v>N</v>
      </c>
      <c r="J51" s="4" t="str">
        <f t="shared" si="5"/>
        <v>ID: TD 1500+ | DL/UL: 1432 - (1474.5)  - 1517 MHz |  Bandwidth: 85MHz</v>
      </c>
      <c r="K51" s="4">
        <v>50</v>
      </c>
      <c r="L51" s="4" t="s">
        <v>202</v>
      </c>
      <c r="M51" s="4">
        <v>1432</v>
      </c>
      <c r="N51" s="4">
        <v>1474.5</v>
      </c>
      <c r="O51" s="4">
        <v>1517</v>
      </c>
      <c r="P51" s="4">
        <v>85</v>
      </c>
      <c r="V51" s="4">
        <v>15</v>
      </c>
      <c r="X51" s="4" t="str">
        <f t="shared" si="7"/>
        <v>ID: TD 1500+ | DL/UL: 1432 - (1474.5)  - 1517 MHz |  Bandwidth: 85MHz</v>
      </c>
    </row>
    <row r="52" spans="1:24" ht="18.75" x14ac:dyDescent="0.25">
      <c r="A52" s="4">
        <v>51</v>
      </c>
      <c r="C52" s="20" t="str">
        <f t="shared" si="1"/>
        <v>N</v>
      </c>
      <c r="E52" s="20" t="str">
        <f t="shared" si="2"/>
        <v>N</v>
      </c>
      <c r="G52" s="20" t="str">
        <f t="shared" si="3"/>
        <v>N</v>
      </c>
      <c r="I52" s="20" t="str">
        <f t="shared" si="4"/>
        <v>N</v>
      </c>
      <c r="J52" s="4" t="str">
        <f t="shared" si="5"/>
        <v>ID: TD 1500- | DL/UL: 1427 - (1429.5)  - 1432 MHz |  Bandwidth: 5MHz</v>
      </c>
      <c r="K52" s="4">
        <v>51</v>
      </c>
      <c r="L52" s="4" t="s">
        <v>203</v>
      </c>
      <c r="M52" s="4">
        <v>1427</v>
      </c>
      <c r="N52" s="4">
        <v>1429.5</v>
      </c>
      <c r="O52" s="4">
        <v>1432</v>
      </c>
      <c r="P52" s="4">
        <v>5</v>
      </c>
      <c r="V52" s="4">
        <v>15</v>
      </c>
      <c r="X52" s="4" t="str">
        <f t="shared" si="7"/>
        <v>ID: TD 1500- | DL/UL: 1427 - (1429.5)  - 1432 MHz |  Bandwidth: 5MHz</v>
      </c>
    </row>
    <row r="53" spans="1:24" ht="18.75" x14ac:dyDescent="0.25">
      <c r="A53" s="4">
        <v>52</v>
      </c>
      <c r="C53" s="20" t="str">
        <f t="shared" si="1"/>
        <v>N</v>
      </c>
      <c r="E53" s="20" t="str">
        <f t="shared" si="2"/>
        <v>N</v>
      </c>
      <c r="G53" s="20" t="str">
        <f t="shared" si="3"/>
        <v>N</v>
      </c>
      <c r="I53" s="20" t="str">
        <f t="shared" si="4"/>
        <v>N</v>
      </c>
      <c r="J53" s="4" t="str">
        <f t="shared" si="5"/>
        <v>ID: TD 3300 | DL/UL: 3300 - (3350)  - 3400 MHz |  Bandwidth: 100MHz</v>
      </c>
      <c r="K53" s="4">
        <v>52</v>
      </c>
      <c r="L53" s="4" t="s">
        <v>204</v>
      </c>
      <c r="M53" s="4">
        <v>3300</v>
      </c>
      <c r="N53" s="4">
        <v>3350</v>
      </c>
      <c r="O53" s="4">
        <v>3400</v>
      </c>
      <c r="P53" s="4">
        <v>100</v>
      </c>
      <c r="V53" s="4">
        <v>15.2</v>
      </c>
      <c r="X53" s="4" t="str">
        <f t="shared" si="7"/>
        <v>ID: TD 3300 | DL/UL: 3300 - (3350)  - 3400 MHz |  Bandwidth: 100MHz</v>
      </c>
    </row>
    <row r="54" spans="1:24" ht="18.75" x14ac:dyDescent="0.25">
      <c r="A54" s="4">
        <v>53</v>
      </c>
      <c r="C54" s="20" t="str">
        <f t="shared" si="1"/>
        <v>N</v>
      </c>
      <c r="E54" s="20" t="str">
        <f t="shared" si="2"/>
        <v>N</v>
      </c>
      <c r="G54" s="20" t="str">
        <f t="shared" si="3"/>
        <v>N</v>
      </c>
      <c r="I54" s="20" t="str">
        <f t="shared" si="4"/>
        <v>N</v>
      </c>
      <c r="J54" s="4" t="str">
        <f t="shared" si="5"/>
        <v>ID: TD 2500 | DL/UL: 2483.5 - (2489.5)  - 2495 MHz |  Bandwidth: 11.5MHz</v>
      </c>
      <c r="K54" s="4">
        <v>53</v>
      </c>
      <c r="L54" s="4" t="s">
        <v>205</v>
      </c>
      <c r="M54" s="4">
        <v>2483.5</v>
      </c>
      <c r="N54" s="4">
        <v>2489.5</v>
      </c>
      <c r="O54" s="4">
        <v>2495</v>
      </c>
      <c r="P54" s="4">
        <v>11.5</v>
      </c>
      <c r="V54" s="4">
        <v>16</v>
      </c>
      <c r="X54" s="4" t="str">
        <f t="shared" si="7"/>
        <v>ID: TD 2500 | DL/UL: 2483.5 - (2489.5)  - 2495 MHz |  Bandwidth: 11.5MHz</v>
      </c>
    </row>
    <row r="55" spans="1:24" ht="18.75" x14ac:dyDescent="0.25">
      <c r="A55" s="4">
        <v>54</v>
      </c>
      <c r="C55" s="20" t="str">
        <f t="shared" si="1"/>
        <v>N</v>
      </c>
      <c r="E55" s="20" t="str">
        <f t="shared" si="2"/>
        <v>N</v>
      </c>
      <c r="G55" s="20" t="str">
        <f t="shared" si="3"/>
        <v>N</v>
      </c>
      <c r="I55" s="20" t="str">
        <f t="shared" si="4"/>
        <v>N</v>
      </c>
      <c r="J55" s="4">
        <f t="shared" si="5"/>
        <v>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4" ht="18.75" x14ac:dyDescent="0.25">
      <c r="A56" s="4">
        <v>55</v>
      </c>
      <c r="C56" s="20" t="str">
        <f t="shared" si="1"/>
        <v>N</v>
      </c>
      <c r="E56" s="20" t="str">
        <f t="shared" si="2"/>
        <v>N</v>
      </c>
      <c r="G56" s="20" t="str">
        <f t="shared" si="3"/>
        <v>N</v>
      </c>
      <c r="I56" s="20" t="str">
        <f t="shared" si="4"/>
        <v>N</v>
      </c>
      <c r="J56" s="4">
        <f t="shared" si="5"/>
        <v>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4" ht="18.75" x14ac:dyDescent="0.25">
      <c r="A57" s="4">
        <v>56</v>
      </c>
      <c r="C57" s="20" t="str">
        <f t="shared" si="1"/>
        <v>N</v>
      </c>
      <c r="E57" s="20" t="str">
        <f t="shared" si="2"/>
        <v>N</v>
      </c>
      <c r="G57" s="20" t="str">
        <f t="shared" si="3"/>
        <v>N</v>
      </c>
      <c r="I57" s="20" t="str">
        <f t="shared" si="4"/>
        <v>N</v>
      </c>
      <c r="J57" s="4">
        <f t="shared" si="5"/>
        <v>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4" ht="18.75" x14ac:dyDescent="0.25">
      <c r="A58" s="4">
        <v>57</v>
      </c>
      <c r="C58" s="20" t="str">
        <f t="shared" si="1"/>
        <v>N</v>
      </c>
      <c r="E58" s="20" t="str">
        <f t="shared" si="2"/>
        <v>N</v>
      </c>
      <c r="G58" s="20" t="str">
        <f t="shared" si="3"/>
        <v>N</v>
      </c>
      <c r="I58" s="20" t="str">
        <f t="shared" si="4"/>
        <v>N</v>
      </c>
      <c r="J58" s="4">
        <f t="shared" si="5"/>
        <v>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4" ht="18.75" x14ac:dyDescent="0.25">
      <c r="A59" s="4">
        <v>58</v>
      </c>
      <c r="C59" s="20" t="str">
        <f t="shared" si="1"/>
        <v>N</v>
      </c>
      <c r="E59" s="20" t="str">
        <f t="shared" si="2"/>
        <v>N</v>
      </c>
      <c r="G59" s="20" t="str">
        <f t="shared" si="3"/>
        <v>N</v>
      </c>
      <c r="I59" s="20" t="str">
        <f t="shared" si="4"/>
        <v>N</v>
      </c>
      <c r="J59" s="4">
        <f t="shared" si="5"/>
        <v>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4" ht="18.75" x14ac:dyDescent="0.25">
      <c r="A60" s="4">
        <v>59</v>
      </c>
      <c r="C60" s="20" t="str">
        <f t="shared" si="1"/>
        <v>N</v>
      </c>
      <c r="E60" s="20" t="str">
        <f t="shared" si="2"/>
        <v>N</v>
      </c>
      <c r="G60" s="20" t="str">
        <f t="shared" si="3"/>
        <v>N</v>
      </c>
      <c r="I60" s="20" t="str">
        <f t="shared" si="4"/>
        <v>N</v>
      </c>
      <c r="J60" s="4">
        <f t="shared" si="5"/>
        <v>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4" ht="18.75" x14ac:dyDescent="0.25">
      <c r="A61" s="4">
        <v>60</v>
      </c>
      <c r="C61" s="20" t="str">
        <f t="shared" si="1"/>
        <v>N</v>
      </c>
      <c r="E61" s="20" t="str">
        <f t="shared" si="2"/>
        <v>N</v>
      </c>
      <c r="G61" s="20" t="str">
        <f t="shared" si="3"/>
        <v>N</v>
      </c>
      <c r="I61" s="20" t="str">
        <f t="shared" si="4"/>
        <v>N</v>
      </c>
      <c r="J61" s="4">
        <f t="shared" si="5"/>
        <v>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4" ht="18.75" x14ac:dyDescent="0.25">
      <c r="A62" s="4">
        <v>61</v>
      </c>
      <c r="C62" s="20" t="str">
        <f t="shared" si="1"/>
        <v>N</v>
      </c>
      <c r="E62" s="20" t="str">
        <f t="shared" si="2"/>
        <v>N</v>
      </c>
      <c r="G62" s="20" t="str">
        <f t="shared" si="3"/>
        <v>N</v>
      </c>
      <c r="I62" s="20" t="str">
        <f t="shared" si="4"/>
        <v>N</v>
      </c>
      <c r="J62" s="4">
        <f t="shared" si="5"/>
        <v>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4" ht="18.75" x14ac:dyDescent="0.25">
      <c r="A63" s="4">
        <v>62</v>
      </c>
      <c r="C63" s="20" t="str">
        <f t="shared" si="1"/>
        <v>N</v>
      </c>
      <c r="E63" s="20" t="str">
        <f t="shared" si="2"/>
        <v>N</v>
      </c>
      <c r="G63" s="20" t="str">
        <f t="shared" si="3"/>
        <v>N</v>
      </c>
      <c r="I63" s="20" t="str">
        <f t="shared" si="4"/>
        <v>N</v>
      </c>
      <c r="J63" s="4">
        <f t="shared" si="5"/>
        <v>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ht="18.75" x14ac:dyDescent="0.25">
      <c r="A64" s="4">
        <v>63</v>
      </c>
      <c r="C64" s="20" t="str">
        <f t="shared" si="1"/>
        <v>N</v>
      </c>
      <c r="E64" s="20" t="str">
        <f t="shared" si="2"/>
        <v>N</v>
      </c>
      <c r="G64" s="20" t="str">
        <f t="shared" si="3"/>
        <v>N</v>
      </c>
      <c r="I64" s="20" t="str">
        <f t="shared" si="4"/>
        <v>N</v>
      </c>
      <c r="J64" s="4">
        <f t="shared" si="5"/>
        <v>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4" ht="18.75" x14ac:dyDescent="0.25">
      <c r="A65" s="4">
        <v>64</v>
      </c>
      <c r="C65" s="20" t="str">
        <f t="shared" si="1"/>
        <v>N</v>
      </c>
      <c r="E65" s="20" t="str">
        <f t="shared" si="2"/>
        <v>N</v>
      </c>
      <c r="G65" s="20" t="str">
        <f t="shared" si="3"/>
        <v>N</v>
      </c>
      <c r="I65" s="20" t="str">
        <f t="shared" si="4"/>
        <v>N</v>
      </c>
      <c r="J65" s="4">
        <f t="shared" si="5"/>
        <v>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4" ht="18.75" x14ac:dyDescent="0.25">
      <c r="A66" s="4">
        <v>65</v>
      </c>
      <c r="C66" s="20" t="str">
        <f t="shared" si="1"/>
        <v>N</v>
      </c>
      <c r="E66" s="20" t="str">
        <f t="shared" si="2"/>
        <v>N</v>
      </c>
      <c r="G66" s="20" t="str">
        <f t="shared" si="3"/>
        <v>N</v>
      </c>
      <c r="I66" s="20" t="str">
        <f t="shared" si="4"/>
        <v>N</v>
      </c>
      <c r="J66" s="4" t="str">
        <f t="shared" si="5"/>
        <v>ID: 2100+ | DL: 2110 - (2155) - 2200 MHz | UL: 1920 - (1965) - 2010 MHz | Bandwidth: 90MHz  | Duplex Spacing: 190 MHz</v>
      </c>
      <c r="K66" s="4">
        <v>65</v>
      </c>
      <c r="L66" s="4" t="s">
        <v>206</v>
      </c>
      <c r="M66" s="4">
        <v>2110</v>
      </c>
      <c r="N66" s="4">
        <v>2155</v>
      </c>
      <c r="O66" s="4">
        <v>2200</v>
      </c>
      <c r="P66" s="4">
        <v>90</v>
      </c>
      <c r="Q66" s="4">
        <v>1920</v>
      </c>
      <c r="R66" s="4">
        <v>1965</v>
      </c>
      <c r="S66" s="4">
        <v>2010</v>
      </c>
      <c r="T66" s="4">
        <v>190</v>
      </c>
      <c r="U66" s="4" t="s">
        <v>153</v>
      </c>
      <c r="V66" s="4">
        <v>13.2</v>
      </c>
      <c r="X66" s="4" t="str">
        <f>CONCATENATE("ID: ",L66," | DL: ",M66," - (",N66,") - ", O66," MHz | UL: ",Q66," - (",R66,") - ",S66," MHz | Bandwidth: ",P66,"MHz  | Duplex Spacing: ",T66," MHz")</f>
        <v>ID: 2100+ | DL: 2110 - (2155) - 2200 MHz | UL: 1920 - (1965) - 2010 MHz | Bandwidth: 90MHz  | Duplex Spacing: 190 MHz</v>
      </c>
    </row>
    <row r="67" spans="1:24" ht="18.75" x14ac:dyDescent="0.25">
      <c r="A67" s="4">
        <v>66</v>
      </c>
      <c r="B67" s="4">
        <v>66</v>
      </c>
      <c r="C67" s="20" t="str">
        <f t="shared" ref="C67:C80" si="8">IF(B67&gt;0,"Y","N")</f>
        <v>Y</v>
      </c>
      <c r="D67" s="4">
        <v>66</v>
      </c>
      <c r="E67" s="20" t="str">
        <f t="shared" ref="E67:E80" si="9">IF(D67&gt;0,"Y","N")</f>
        <v>Y</v>
      </c>
      <c r="G67" s="20" t="str">
        <f t="shared" ref="G67:G80" si="10">IF(F67&gt;0,"Y","N")</f>
        <v>N</v>
      </c>
      <c r="H67" s="4">
        <v>66</v>
      </c>
      <c r="I67" s="20" t="str">
        <f t="shared" ref="I67:I80" si="11">IF(H67&gt;0,"Y","N")</f>
        <v>Y</v>
      </c>
      <c r="J67" s="4" t="str">
        <f t="shared" ref="J67:J91" si="12">X67</f>
        <v>ID: AWS-3 | DL: 2110 - (2155) - 2200 MHz | UL: 1710 - (1745) - 1780 MHz | Bandwidth: 90 / 70MHz  | Duplex Spacing: 400 MHz</v>
      </c>
      <c r="K67" s="4">
        <v>66</v>
      </c>
      <c r="L67" s="4" t="s">
        <v>207</v>
      </c>
      <c r="M67" s="4">
        <v>2110</v>
      </c>
      <c r="N67" s="4">
        <v>2155</v>
      </c>
      <c r="O67" s="4">
        <v>2200</v>
      </c>
      <c r="P67" s="4" t="s">
        <v>208</v>
      </c>
      <c r="Q67" s="4">
        <v>1710</v>
      </c>
      <c r="R67" s="4">
        <v>1745</v>
      </c>
      <c r="S67" s="4">
        <v>1780</v>
      </c>
      <c r="T67" s="4">
        <v>400</v>
      </c>
      <c r="U67" s="4" t="s">
        <v>155</v>
      </c>
      <c r="V67" s="4">
        <v>13.2</v>
      </c>
      <c r="X67" s="4" t="str">
        <f>CONCATENATE("ID: ",L67," | DL: ",M67," - (",N67,") - ", O67," MHz | UL: ",Q67," - (",R67,") - ",S67," MHz | Bandwidth: ",P67,"MHz  | Duplex Spacing: ",T67," MHz")</f>
        <v>ID: AWS-3 | DL: 2110 - (2155) - 2200 MHz | UL: 1710 - (1745) - 1780 MHz | Bandwidth: 90 / 70MHz  | Duplex Spacing: 400 MHz</v>
      </c>
    </row>
    <row r="68" spans="1:24" ht="18.75" x14ac:dyDescent="0.25">
      <c r="A68" s="4">
        <v>67</v>
      </c>
      <c r="C68" s="20" t="str">
        <f t="shared" si="8"/>
        <v>N</v>
      </c>
      <c r="E68" s="20" t="str">
        <f t="shared" si="9"/>
        <v>N</v>
      </c>
      <c r="G68" s="20" t="str">
        <f t="shared" si="10"/>
        <v>N</v>
      </c>
      <c r="I68" s="20" t="str">
        <f t="shared" si="11"/>
        <v>N</v>
      </c>
      <c r="J68" s="4" t="str">
        <f t="shared" si="12"/>
        <v>ID: 700 EU | DL: 738 - (748) - 758 MHz | UL: Downlink only -  MHz | Bandwidth: 20MHz</v>
      </c>
      <c r="K68" s="4">
        <v>67</v>
      </c>
      <c r="L68" s="4" t="s">
        <v>209</v>
      </c>
      <c r="M68" s="4">
        <v>738</v>
      </c>
      <c r="N68" s="4">
        <v>748</v>
      </c>
      <c r="O68" s="4">
        <v>758</v>
      </c>
      <c r="P68" s="4">
        <v>20</v>
      </c>
      <c r="Q68" s="4" t="s">
        <v>181</v>
      </c>
      <c r="U68" s="4" t="s">
        <v>160</v>
      </c>
      <c r="V68" s="4">
        <v>13.2</v>
      </c>
      <c r="X68" s="4" t="str">
        <f>CONCATENATE("ID: ",L68," | DL: ",M68," - (",N68,") - ", O68," MHz | UL: ",Q68," - ",S68," MHz | Bandwidth: ",P68,"MHz")</f>
        <v>ID: 700 EU | DL: 738 - (748) - 758 MHz | UL: Downlink only -  MHz | Bandwidth: 20MHz</v>
      </c>
    </row>
    <row r="69" spans="1:24" ht="18.75" x14ac:dyDescent="0.25">
      <c r="A69" s="4">
        <v>68</v>
      </c>
      <c r="C69" s="20" t="str">
        <f t="shared" si="8"/>
        <v>N</v>
      </c>
      <c r="E69" s="20" t="str">
        <f t="shared" si="9"/>
        <v>N</v>
      </c>
      <c r="G69" s="20" t="str">
        <f t="shared" si="10"/>
        <v>N</v>
      </c>
      <c r="I69" s="20" t="str">
        <f t="shared" si="11"/>
        <v>N</v>
      </c>
      <c r="J69" s="4" t="str">
        <f t="shared" si="12"/>
        <v>ID: 700 ME | DL: 753 - (768) - 783 MHz | UL: 698 - (713) - 728 MHz | Bandwidth: 30MHz  | Duplex Spacing: 55 MHz</v>
      </c>
      <c r="K69" s="4">
        <v>68</v>
      </c>
      <c r="L69" s="4" t="s">
        <v>210</v>
      </c>
      <c r="M69" s="4">
        <v>753</v>
      </c>
      <c r="N69" s="4">
        <v>768</v>
      </c>
      <c r="O69" s="4">
        <v>783</v>
      </c>
      <c r="P69" s="4">
        <v>30</v>
      </c>
      <c r="Q69" s="4">
        <v>698</v>
      </c>
      <c r="R69" s="4">
        <v>713</v>
      </c>
      <c r="S69" s="4">
        <v>728</v>
      </c>
      <c r="T69" s="4">
        <v>55</v>
      </c>
      <c r="U69" s="4" t="s">
        <v>160</v>
      </c>
      <c r="V69" s="4">
        <v>13.3</v>
      </c>
      <c r="X69" s="4" t="str">
        <f>CONCATENATE("ID: ",L69," | DL: ",M69," - (",N69,") - ", O69," MHz | UL: ",Q69," - (",R69,") - ",S69," MHz | Bandwidth: ",P69,"MHz  | Duplex Spacing: ",T69," MHz")</f>
        <v>ID: 700 ME | DL: 753 - (768) - 783 MHz | UL: 698 - (713) - 728 MHz | Bandwidth: 30MHz  | Duplex Spacing: 55 MHz</v>
      </c>
    </row>
    <row r="70" spans="1:24" ht="18.75" x14ac:dyDescent="0.25">
      <c r="A70" s="4">
        <v>69</v>
      </c>
      <c r="C70" s="20" t="str">
        <f t="shared" si="8"/>
        <v>N</v>
      </c>
      <c r="E70" s="20" t="str">
        <f t="shared" si="9"/>
        <v>N</v>
      </c>
      <c r="G70" s="20" t="str">
        <f t="shared" si="10"/>
        <v>N</v>
      </c>
      <c r="I70" s="20" t="str">
        <f t="shared" si="11"/>
        <v>N</v>
      </c>
      <c r="J70" s="4" t="str">
        <f t="shared" si="12"/>
        <v>ID: DL 2500 | DL: 2570 - (2595) - 2620 MHz | UL: Downlink only -  MHz | Bandwidth: 50MHz</v>
      </c>
      <c r="K70" s="4">
        <v>69</v>
      </c>
      <c r="L70" s="4" t="s">
        <v>211</v>
      </c>
      <c r="M70" s="4">
        <v>2570</v>
      </c>
      <c r="N70" s="4">
        <v>2595</v>
      </c>
      <c r="O70" s="4">
        <v>2620</v>
      </c>
      <c r="P70" s="4">
        <v>50</v>
      </c>
      <c r="Q70" s="4" t="s">
        <v>181</v>
      </c>
      <c r="V70" s="4">
        <v>14</v>
      </c>
      <c r="X70" s="4" t="str">
        <f>CONCATENATE("ID: ",L70," | DL: ",M70," - (",N70,") - ", O70," MHz | UL: ",Q70," - ",S70," MHz | Bandwidth: ",P70,"MHz")</f>
        <v>ID: DL 2500 | DL: 2570 - (2595) - 2620 MHz | UL: Downlink only -  MHz | Bandwidth: 50MHz</v>
      </c>
    </row>
    <row r="71" spans="1:24" ht="18.75" x14ac:dyDescent="0.25">
      <c r="A71" s="4">
        <v>70</v>
      </c>
      <c r="C71" s="20" t="str">
        <f t="shared" si="8"/>
        <v>N</v>
      </c>
      <c r="E71" s="20" t="str">
        <f t="shared" si="9"/>
        <v>N</v>
      </c>
      <c r="G71" s="20" t="str">
        <f t="shared" si="10"/>
        <v>N</v>
      </c>
      <c r="I71" s="20" t="str">
        <f t="shared" si="11"/>
        <v>N</v>
      </c>
      <c r="J71" s="4" t="str">
        <f t="shared" si="12"/>
        <v>ID: AWS-4 | DL: 1995 - (2007.5) - 2020 MHz | UL: 1695 - (1702.5) - 1710 MHz | Bandwidth: 25 / 15MHz  | Duplex Spacing: 300 MHz</v>
      </c>
      <c r="K71" s="4">
        <v>70</v>
      </c>
      <c r="L71" s="4" t="s">
        <v>212</v>
      </c>
      <c r="M71" s="4">
        <v>1995</v>
      </c>
      <c r="N71" s="4">
        <v>2007.5</v>
      </c>
      <c r="O71" s="4">
        <v>2020</v>
      </c>
      <c r="P71" s="4" t="s">
        <v>213</v>
      </c>
      <c r="Q71" s="4">
        <v>1695</v>
      </c>
      <c r="R71" s="4">
        <v>1702.5</v>
      </c>
      <c r="S71" s="4">
        <v>1710</v>
      </c>
      <c r="T71" s="4">
        <v>300</v>
      </c>
      <c r="U71" s="4" t="s">
        <v>155</v>
      </c>
      <c r="V71" s="4">
        <v>14</v>
      </c>
      <c r="X71" s="4" t="str">
        <f>CONCATENATE("ID: ",L71," | DL: ",M71," - (",N71,") - ", O71," MHz | UL: ",Q71," - (",R71,") - ",S71," MHz | Bandwidth: ",P71,"MHz  | Duplex Spacing: ",T71," MHz")</f>
        <v>ID: AWS-4 | DL: 1995 - (2007.5) - 2020 MHz | UL: 1695 - (1702.5) - 1710 MHz | Bandwidth: 25 / 15MHz  | Duplex Spacing: 300 MHz</v>
      </c>
    </row>
    <row r="72" spans="1:24" ht="18.75" x14ac:dyDescent="0.25">
      <c r="A72" s="4">
        <v>71</v>
      </c>
      <c r="C72" s="20" t="str">
        <f t="shared" si="8"/>
        <v>N</v>
      </c>
      <c r="E72" s="20" t="str">
        <f t="shared" si="9"/>
        <v>N</v>
      </c>
      <c r="G72" s="20" t="str">
        <f t="shared" si="10"/>
        <v>N</v>
      </c>
      <c r="H72" s="4">
        <v>71</v>
      </c>
      <c r="I72" s="20" t="str">
        <f t="shared" si="11"/>
        <v>Y</v>
      </c>
      <c r="J72" s="4" t="str">
        <f t="shared" si="12"/>
        <v>ID: 600 | DL: 617 - (634.5) - 652 MHz | UL: 663 - (680.5) - 698 MHz | Bandwidth: 35MHz  | Duplex Spacing: -46 MHz</v>
      </c>
      <c r="K72" s="4">
        <v>71</v>
      </c>
      <c r="L72" s="4">
        <v>600</v>
      </c>
      <c r="M72" s="4">
        <v>617</v>
      </c>
      <c r="N72" s="4">
        <v>634.5</v>
      </c>
      <c r="O72" s="4">
        <v>652</v>
      </c>
      <c r="P72" s="4">
        <v>35</v>
      </c>
      <c r="Q72" s="4">
        <v>663</v>
      </c>
      <c r="R72" s="4">
        <v>680.5</v>
      </c>
      <c r="S72" s="4">
        <v>698</v>
      </c>
      <c r="T72" s="4">
        <v>-46</v>
      </c>
      <c r="U72" s="4" t="s">
        <v>155</v>
      </c>
      <c r="V72" s="4">
        <v>15</v>
      </c>
      <c r="X72" s="4" t="str">
        <f>CONCATENATE("ID: ",L72," | DL: ",M72," - (",N72,") - ", O72," MHz | UL: ",Q72," - (",R72,") - ",S72," MHz | Bandwidth: ",P72,"MHz  | Duplex Spacing: ",T72," MHz")</f>
        <v>ID: 600 | DL: 617 - (634.5) - 652 MHz | UL: 663 - (680.5) - 698 MHz | Bandwidth: 35MHz  | Duplex Spacing: -46 MHz</v>
      </c>
    </row>
    <row r="73" spans="1:24" ht="18.75" x14ac:dyDescent="0.25">
      <c r="A73" s="4">
        <v>72</v>
      </c>
      <c r="C73" s="20" t="str">
        <f t="shared" si="8"/>
        <v>N</v>
      </c>
      <c r="E73" s="20" t="str">
        <f t="shared" si="9"/>
        <v>N</v>
      </c>
      <c r="G73" s="20" t="str">
        <f t="shared" si="10"/>
        <v>N</v>
      </c>
      <c r="I73" s="20" t="str">
        <f t="shared" si="11"/>
        <v>N</v>
      </c>
      <c r="J73" s="4" t="str">
        <f t="shared" si="12"/>
        <v>ID: 450 PMR/PAMR | DL: 461 - (463.5) - 466 MHz | UL: 451 - (453.5) - 456 MHz | Bandwidth: 5MHz  | Duplex Spacing: 10 MHz</v>
      </c>
      <c r="K73" s="4">
        <v>72</v>
      </c>
      <c r="L73" s="4" t="s">
        <v>214</v>
      </c>
      <c r="M73" s="4">
        <v>461</v>
      </c>
      <c r="N73" s="4">
        <v>463.5</v>
      </c>
      <c r="O73" s="4">
        <v>466</v>
      </c>
      <c r="P73" s="4">
        <v>5</v>
      </c>
      <c r="Q73" s="4">
        <v>451</v>
      </c>
      <c r="R73" s="4">
        <v>453.5</v>
      </c>
      <c r="S73" s="4">
        <v>456</v>
      </c>
      <c r="T73" s="4">
        <v>10</v>
      </c>
      <c r="U73" s="4" t="s">
        <v>160</v>
      </c>
      <c r="V73" s="4">
        <v>15</v>
      </c>
      <c r="X73" s="4" t="str">
        <f>CONCATENATE("ID: ",L73," | DL: ",M73," - (",N73,") - ", O73," MHz | UL: ",Q73," - (",R73,") - ",S73," MHz | Bandwidth: ",P73,"MHz  | Duplex Spacing: ",T73," MHz")</f>
        <v>ID: 450 PMR/PAMR | DL: 461 - (463.5) - 466 MHz | UL: 451 - (453.5) - 456 MHz | Bandwidth: 5MHz  | Duplex Spacing: 10 MHz</v>
      </c>
    </row>
    <row r="74" spans="1:24" ht="18.75" x14ac:dyDescent="0.25">
      <c r="A74" s="4">
        <v>73</v>
      </c>
      <c r="C74" s="20" t="str">
        <f t="shared" si="8"/>
        <v>N</v>
      </c>
      <c r="E74" s="20" t="str">
        <f t="shared" si="9"/>
        <v>N</v>
      </c>
      <c r="G74" s="20" t="str">
        <f t="shared" si="10"/>
        <v>N</v>
      </c>
      <c r="I74" s="20" t="str">
        <f t="shared" si="11"/>
        <v>N</v>
      </c>
      <c r="J74" s="4" t="str">
        <f t="shared" si="12"/>
        <v>ID: 450 APAC | DL: 460 - (462.5) - 465 MHz | UL: 450 - (452.5) - 455 MHz | Bandwidth: 5MHz  | Duplex Spacing: 10 MHz</v>
      </c>
      <c r="K74" s="4">
        <v>73</v>
      </c>
      <c r="L74" s="4" t="s">
        <v>215</v>
      </c>
      <c r="M74" s="4">
        <v>460</v>
      </c>
      <c r="N74" s="4">
        <v>462.5</v>
      </c>
      <c r="O74" s="4">
        <v>465</v>
      </c>
      <c r="P74" s="4">
        <v>5</v>
      </c>
      <c r="Q74" s="4">
        <v>450</v>
      </c>
      <c r="R74" s="4">
        <v>452.5</v>
      </c>
      <c r="S74" s="4">
        <v>455</v>
      </c>
      <c r="T74" s="4">
        <v>10</v>
      </c>
      <c r="U74" s="4" t="s">
        <v>159</v>
      </c>
      <c r="V74" s="4">
        <v>15</v>
      </c>
      <c r="X74" s="4" t="str">
        <f>CONCATENATE("ID: ",L74," | DL: ",M74," - (",N74,") - ", O74," MHz | UL: ",Q74," - (",R74,") - ",S74," MHz | Bandwidth: ",P74,"MHz  | Duplex Spacing: ",T74," MHz")</f>
        <v>ID: 450 APAC | DL: 460 - (462.5) - 465 MHz | UL: 450 - (452.5) - 455 MHz | Bandwidth: 5MHz  | Duplex Spacing: 10 MHz</v>
      </c>
    </row>
    <row r="75" spans="1:24" ht="18.75" x14ac:dyDescent="0.25">
      <c r="A75" s="4">
        <v>74</v>
      </c>
      <c r="C75" s="20" t="str">
        <f t="shared" si="8"/>
        <v>N</v>
      </c>
      <c r="E75" s="20" t="str">
        <f t="shared" si="9"/>
        <v>N</v>
      </c>
      <c r="G75" s="20" t="str">
        <f t="shared" si="10"/>
        <v>N</v>
      </c>
      <c r="I75" s="20" t="str">
        <f t="shared" si="11"/>
        <v>N</v>
      </c>
      <c r="J75" s="4" t="str">
        <f t="shared" si="12"/>
        <v>ID: L-band | DL: 1475 - (1496.5) - 1518 MHz | UL: 1427 - (1448.5) - 1470 MHz | Bandwidth: 43MHz  | Duplex Spacing: 48 MHz</v>
      </c>
      <c r="K75" s="4">
        <v>74</v>
      </c>
      <c r="L75" s="4" t="s">
        <v>216</v>
      </c>
      <c r="M75" s="4">
        <v>1475</v>
      </c>
      <c r="N75" s="4">
        <v>1496.5</v>
      </c>
      <c r="O75" s="4">
        <v>1518</v>
      </c>
      <c r="P75" s="4">
        <v>43</v>
      </c>
      <c r="Q75" s="4">
        <v>1427</v>
      </c>
      <c r="R75" s="4">
        <v>1448.5</v>
      </c>
      <c r="S75" s="4">
        <v>1470</v>
      </c>
      <c r="T75" s="4">
        <v>48</v>
      </c>
      <c r="U75" s="4" t="s">
        <v>155</v>
      </c>
      <c r="V75" s="4">
        <v>15</v>
      </c>
      <c r="X75" s="4" t="str">
        <f>CONCATENATE("ID: ",L75," | DL: ",M75," - (",N75,") - ", O75," MHz | UL: ",Q75," - (",R75,") - ",S75," MHz | Bandwidth: ",P75,"MHz  | Duplex Spacing: ",T75," MHz")</f>
        <v>ID: L-band | DL: 1475 - (1496.5) - 1518 MHz | UL: 1427 - (1448.5) - 1470 MHz | Bandwidth: 43MHz  | Duplex Spacing: 48 MHz</v>
      </c>
    </row>
    <row r="76" spans="1:24" ht="18.75" x14ac:dyDescent="0.25">
      <c r="A76" s="4">
        <v>75</v>
      </c>
      <c r="C76" s="20" t="str">
        <f t="shared" si="8"/>
        <v>N</v>
      </c>
      <c r="E76" s="20" t="str">
        <f t="shared" si="9"/>
        <v>N</v>
      </c>
      <c r="G76" s="20" t="str">
        <f t="shared" si="10"/>
        <v>N</v>
      </c>
      <c r="I76" s="20" t="str">
        <f t="shared" si="11"/>
        <v>N</v>
      </c>
      <c r="J76" s="4" t="str">
        <f t="shared" si="12"/>
        <v>ID: DL 1500+ | DL: 1432 - (1474.5) - 1517 MHz | UL: Downlink only -  MHz | Bandwidth: 85MHz</v>
      </c>
      <c r="K76" s="4">
        <v>75</v>
      </c>
      <c r="L76" s="4" t="s">
        <v>217</v>
      </c>
      <c r="M76" s="4">
        <v>1432</v>
      </c>
      <c r="N76" s="4">
        <v>1474.5</v>
      </c>
      <c r="O76" s="4">
        <v>1517</v>
      </c>
      <c r="P76" s="4">
        <v>85</v>
      </c>
      <c r="Q76" s="4" t="s">
        <v>181</v>
      </c>
      <c r="U76" s="4" t="s">
        <v>155</v>
      </c>
      <c r="V76" s="4">
        <v>15</v>
      </c>
      <c r="X76" s="4" t="str">
        <f>CONCATENATE("ID: ",L76," | DL: ",M76," - (",N76,") - ", O76," MHz | UL: ",Q76," - ",S76," MHz | Bandwidth: ",P76,"MHz")</f>
        <v>ID: DL 1500+ | DL: 1432 - (1474.5) - 1517 MHz | UL: Downlink only -  MHz | Bandwidth: 85MHz</v>
      </c>
    </row>
    <row r="77" spans="1:24" ht="18.75" x14ac:dyDescent="0.25">
      <c r="A77" s="4">
        <v>76</v>
      </c>
      <c r="C77" s="20" t="str">
        <f t="shared" si="8"/>
        <v>N</v>
      </c>
      <c r="E77" s="20" t="str">
        <f t="shared" si="9"/>
        <v>N</v>
      </c>
      <c r="G77" s="20" t="str">
        <f t="shared" si="10"/>
        <v>N</v>
      </c>
      <c r="I77" s="20" t="str">
        <f t="shared" si="11"/>
        <v>N</v>
      </c>
      <c r="J77" s="4" t="str">
        <f t="shared" si="12"/>
        <v>ID: DL 1500- | DL: 1427 - (1429.5) - 1432 MHz | UL: Downlink only -  MHz | Bandwidth: 5MHz</v>
      </c>
      <c r="K77" s="4">
        <v>76</v>
      </c>
      <c r="L77" s="4" t="s">
        <v>218</v>
      </c>
      <c r="M77" s="4">
        <v>1427</v>
      </c>
      <c r="N77" s="4">
        <v>1429.5</v>
      </c>
      <c r="O77" s="4">
        <v>1432</v>
      </c>
      <c r="P77" s="4">
        <v>5</v>
      </c>
      <c r="Q77" s="4" t="s">
        <v>181</v>
      </c>
      <c r="U77" s="4" t="s">
        <v>155</v>
      </c>
      <c r="V77" s="4">
        <v>15</v>
      </c>
      <c r="X77" s="4" t="str">
        <f>CONCATENATE("ID: ",L77," | DL: ",M77," - (",N77,") - ", O77," MHz | UL: ",Q77," - ",S77," MHz | Bandwidth: ",P77,"MHz")</f>
        <v>ID: DL 1500- | DL: 1427 - (1429.5) - 1432 MHz | UL: Downlink only -  MHz | Bandwidth: 5MHz</v>
      </c>
    </row>
    <row r="78" spans="1:24" ht="18.75" x14ac:dyDescent="0.25">
      <c r="A78" s="4">
        <v>77</v>
      </c>
      <c r="C78" s="20" t="str">
        <f t="shared" si="8"/>
        <v>N</v>
      </c>
      <c r="E78" s="20" t="str">
        <f t="shared" si="9"/>
        <v>N</v>
      </c>
      <c r="G78" s="20" t="str">
        <f t="shared" si="10"/>
        <v>N</v>
      </c>
      <c r="I78" s="20" t="str">
        <f t="shared" si="11"/>
        <v>N</v>
      </c>
      <c r="J78" s="4" t="str">
        <f t="shared" si="12"/>
        <v>ID:  | DL: - MHz | UL: - MHz | Bandwidth: MHz  | Duplex Spacing:  MHz</v>
      </c>
      <c r="K78" s="4">
        <v>77</v>
      </c>
      <c r="X78" s="4" t="str">
        <f t="shared" ref="X78:X85" si="13">CONCATENATE("ID: ",L78," | DL: ",M78,"-", O78," MHz | UL: ",Q78,"-",S78," MHz | Bandwidth: ",P78,"MHz  | Duplex Spacing: ",T78," MHz")</f>
        <v>ID:  | DL: - MHz | UL: - MHz | Bandwidth: MHz  | Duplex Spacing:  MHz</v>
      </c>
    </row>
    <row r="79" spans="1:24" ht="18.75" x14ac:dyDescent="0.25">
      <c r="A79" s="4">
        <v>78</v>
      </c>
      <c r="C79" s="20" t="str">
        <f t="shared" si="8"/>
        <v>N</v>
      </c>
      <c r="E79" s="20" t="str">
        <f t="shared" si="9"/>
        <v>N</v>
      </c>
      <c r="G79" s="20" t="str">
        <f t="shared" si="10"/>
        <v>N</v>
      </c>
      <c r="I79" s="20" t="str">
        <f t="shared" si="11"/>
        <v>N</v>
      </c>
      <c r="J79" s="4" t="str">
        <f t="shared" si="12"/>
        <v>ID:  | DL: - MHz | UL: - MHz | Bandwidth: MHz  | Duplex Spacing:  MHz</v>
      </c>
      <c r="K79" s="4">
        <v>78</v>
      </c>
      <c r="X79" s="4" t="str">
        <f t="shared" si="13"/>
        <v>ID:  | DL: - MHz | UL: - MHz | Bandwidth: MHz  | Duplex Spacing:  MHz</v>
      </c>
    </row>
    <row r="80" spans="1:24" ht="18.75" x14ac:dyDescent="0.25">
      <c r="A80" s="4">
        <v>79</v>
      </c>
      <c r="C80" s="20" t="str">
        <f t="shared" si="8"/>
        <v>N</v>
      </c>
      <c r="E80" s="20" t="str">
        <f t="shared" si="9"/>
        <v>N</v>
      </c>
      <c r="G80" s="20" t="str">
        <f t="shared" si="10"/>
        <v>N</v>
      </c>
      <c r="I80" s="20" t="str">
        <f t="shared" si="11"/>
        <v>N</v>
      </c>
      <c r="J80" s="4" t="str">
        <f t="shared" si="12"/>
        <v>ID:  | DL: - MHz | UL: - MHz | Bandwidth: MHz  | Duplex Spacing:  MHz</v>
      </c>
      <c r="K80" s="4">
        <v>79</v>
      </c>
      <c r="X80" s="4" t="str">
        <f t="shared" si="13"/>
        <v>ID:  | DL: - MHz | UL: - MHz | Bandwidth: MHz  | Duplex Spacing:  MHz</v>
      </c>
    </row>
    <row r="81" spans="1:24" ht="18.75" x14ac:dyDescent="0.25">
      <c r="A81" s="4">
        <v>80</v>
      </c>
      <c r="C81" s="20" t="str">
        <f t="shared" ref="C81:C91" si="14">IF(B81&gt;0,"Y","N")</f>
        <v>N</v>
      </c>
      <c r="E81" s="20" t="str">
        <f t="shared" ref="E81:E91" si="15">IF(D81&gt;0,"Y","N")</f>
        <v>N</v>
      </c>
      <c r="G81" s="20" t="str">
        <f t="shared" ref="G81:G91" si="16">IF(F81&gt;0,"Y","N")</f>
        <v>N</v>
      </c>
      <c r="I81" s="20" t="str">
        <f t="shared" ref="I81:I91" si="17">IF(H81&gt;0,"Y","N")</f>
        <v>N</v>
      </c>
      <c r="J81" s="4" t="str">
        <f t="shared" si="12"/>
        <v>ID:  | DL: - MHz | UL: - MHz | Bandwidth: MHz  | Duplex Spacing:  MHz</v>
      </c>
      <c r="K81" s="4">
        <v>80</v>
      </c>
      <c r="X81" s="4" t="str">
        <f t="shared" si="13"/>
        <v>ID:  | DL: - MHz | UL: - MHz | Bandwidth: MHz  | Duplex Spacing:  MHz</v>
      </c>
    </row>
    <row r="82" spans="1:24" ht="18.75" x14ac:dyDescent="0.25">
      <c r="A82" s="4">
        <v>81</v>
      </c>
      <c r="C82" s="20" t="str">
        <f t="shared" si="14"/>
        <v>N</v>
      </c>
      <c r="E82" s="20" t="str">
        <f t="shared" si="15"/>
        <v>N</v>
      </c>
      <c r="G82" s="20" t="str">
        <f t="shared" si="16"/>
        <v>N</v>
      </c>
      <c r="I82" s="20" t="str">
        <f t="shared" si="17"/>
        <v>N</v>
      </c>
      <c r="J82" s="4" t="str">
        <f t="shared" si="12"/>
        <v>ID:  | DL: - MHz | UL: - MHz | Bandwidth: MHz  | Duplex Spacing:  MHz</v>
      </c>
      <c r="K82" s="4">
        <v>81</v>
      </c>
      <c r="X82" s="4" t="str">
        <f t="shared" si="13"/>
        <v>ID:  | DL: - MHz | UL: - MHz | Bandwidth: MHz  | Duplex Spacing:  MHz</v>
      </c>
    </row>
    <row r="83" spans="1:24" ht="18.75" x14ac:dyDescent="0.25">
      <c r="A83" s="4">
        <v>82</v>
      </c>
      <c r="C83" s="20" t="str">
        <f t="shared" si="14"/>
        <v>N</v>
      </c>
      <c r="E83" s="20" t="str">
        <f t="shared" si="15"/>
        <v>N</v>
      </c>
      <c r="G83" s="20" t="str">
        <f t="shared" si="16"/>
        <v>N</v>
      </c>
      <c r="I83" s="20" t="str">
        <f t="shared" si="17"/>
        <v>N</v>
      </c>
      <c r="J83" s="4" t="str">
        <f t="shared" si="12"/>
        <v>ID:  | DL: - MHz | UL: - MHz | Bandwidth: MHz  | Duplex Spacing:  MHz</v>
      </c>
      <c r="K83" s="4">
        <v>82</v>
      </c>
      <c r="X83" s="4" t="str">
        <f t="shared" si="13"/>
        <v>ID:  | DL: - MHz | UL: - MHz | Bandwidth: MHz  | Duplex Spacing:  MHz</v>
      </c>
    </row>
    <row r="84" spans="1:24" ht="18.75" x14ac:dyDescent="0.25">
      <c r="A84" s="4">
        <v>83</v>
      </c>
      <c r="C84" s="20" t="str">
        <f t="shared" si="14"/>
        <v>N</v>
      </c>
      <c r="E84" s="20" t="str">
        <f t="shared" si="15"/>
        <v>N</v>
      </c>
      <c r="G84" s="20" t="str">
        <f t="shared" si="16"/>
        <v>N</v>
      </c>
      <c r="I84" s="20" t="str">
        <f t="shared" si="17"/>
        <v>N</v>
      </c>
      <c r="J84" s="4" t="str">
        <f t="shared" si="12"/>
        <v>ID:  | DL: - MHz | UL: - MHz | Bandwidth: MHz  | Duplex Spacing:  MHz</v>
      </c>
      <c r="K84" s="4">
        <v>83</v>
      </c>
      <c r="X84" s="4" t="str">
        <f t="shared" si="13"/>
        <v>ID:  | DL: - MHz | UL: - MHz | Bandwidth: MHz  | Duplex Spacing:  MHz</v>
      </c>
    </row>
    <row r="85" spans="1:24" ht="18.75" x14ac:dyDescent="0.25">
      <c r="A85" s="4">
        <v>84</v>
      </c>
      <c r="C85" s="20" t="str">
        <f t="shared" si="14"/>
        <v>N</v>
      </c>
      <c r="E85" s="20" t="str">
        <f t="shared" si="15"/>
        <v>N</v>
      </c>
      <c r="G85" s="20" t="str">
        <f t="shared" si="16"/>
        <v>N</v>
      </c>
      <c r="I85" s="20" t="str">
        <f t="shared" si="17"/>
        <v>N</v>
      </c>
      <c r="J85" s="4" t="str">
        <f t="shared" si="12"/>
        <v>ID:  | DL: - MHz | UL: - MHz | Bandwidth: MHz  | Duplex Spacing:  MHz</v>
      </c>
      <c r="K85" s="4">
        <v>84</v>
      </c>
      <c r="X85" s="4" t="str">
        <f t="shared" si="13"/>
        <v>ID:  | DL: - MHz | UL: - MHz | Bandwidth: MHz  | Duplex Spacing:  MHz</v>
      </c>
    </row>
    <row r="86" spans="1:24" ht="18.75" x14ac:dyDescent="0.25">
      <c r="A86" s="4">
        <v>85</v>
      </c>
      <c r="C86" s="20" t="str">
        <f t="shared" si="14"/>
        <v>N</v>
      </c>
      <c r="E86" s="20" t="str">
        <f t="shared" si="15"/>
        <v>N</v>
      </c>
      <c r="G86" s="20" t="str">
        <f t="shared" si="16"/>
        <v>N</v>
      </c>
      <c r="I86" s="20" t="str">
        <f t="shared" si="17"/>
        <v>N</v>
      </c>
      <c r="J86" s="4" t="str">
        <f t="shared" si="12"/>
        <v>ID: 700 a+ | DL: 728 - (737) - 746 MHz | UL: 698 - (707) - 716 MHz | Bandwidth: 18MHz  | Duplex Spacing: 30 MHz</v>
      </c>
      <c r="K86" s="4">
        <v>85</v>
      </c>
      <c r="L86" s="4" t="s">
        <v>219</v>
      </c>
      <c r="M86" s="4">
        <v>728</v>
      </c>
      <c r="N86" s="4">
        <v>737</v>
      </c>
      <c r="O86" s="4">
        <v>746</v>
      </c>
      <c r="P86" s="4">
        <v>18</v>
      </c>
      <c r="Q86" s="4">
        <v>698</v>
      </c>
      <c r="R86" s="4">
        <v>707</v>
      </c>
      <c r="S86" s="4">
        <v>716</v>
      </c>
      <c r="T86" s="4">
        <v>30</v>
      </c>
      <c r="U86" s="4" t="s">
        <v>155</v>
      </c>
      <c r="V86" s="4">
        <v>15.2</v>
      </c>
      <c r="X86" s="4" t="str">
        <f>CONCATENATE("ID: ",L86," | DL: ",M86," - (",N86,") - ", O86," MHz | UL: ",Q86," - (",R86,") - ",S86," MHz | Bandwidth: ",P86,"MHz  | Duplex Spacing: ",T86," MHz")</f>
        <v>ID: 700 a+ | DL: 728 - (737) - 746 MHz | UL: 698 - (707) - 716 MHz | Bandwidth: 18MHz  | Duplex Spacing: 30 MHz</v>
      </c>
    </row>
    <row r="87" spans="1:24" ht="18.75" x14ac:dyDescent="0.25">
      <c r="A87" s="4">
        <v>86</v>
      </c>
      <c r="C87" s="20" t="str">
        <f t="shared" si="14"/>
        <v>N</v>
      </c>
      <c r="E87" s="20" t="str">
        <f t="shared" si="15"/>
        <v>N</v>
      </c>
      <c r="G87" s="20" t="str">
        <f t="shared" si="16"/>
        <v>N</v>
      </c>
      <c r="I87" s="20" t="str">
        <f t="shared" si="17"/>
        <v>N</v>
      </c>
      <c r="J87" s="4" t="str">
        <f t="shared" si="12"/>
        <v>ID:  | DL: - MHz | UL: - MHz | Bandwidth: MHz  | Duplex Spacing:  MHz</v>
      </c>
      <c r="K87" s="4">
        <v>86</v>
      </c>
      <c r="X87" s="4" t="str">
        <f>CONCATENATE("ID: ",L87," | DL: ",M87,"-", O87," MHz | UL: ",Q87,"-",S87," MHz | Bandwidth: ",P87,"MHz  | Duplex Spacing: ",T87," MHz")</f>
        <v>ID:  | DL: - MHz | UL: - MHz | Bandwidth: MHz  | Duplex Spacing:  MHz</v>
      </c>
    </row>
    <row r="88" spans="1:24" ht="18.75" x14ac:dyDescent="0.25">
      <c r="A88" s="4">
        <v>87</v>
      </c>
      <c r="C88" s="20" t="str">
        <f t="shared" si="14"/>
        <v>N</v>
      </c>
      <c r="E88" s="20" t="str">
        <f t="shared" si="15"/>
        <v>N</v>
      </c>
      <c r="G88" s="20" t="str">
        <f t="shared" si="16"/>
        <v>N</v>
      </c>
      <c r="I88" s="20" t="str">
        <f t="shared" si="17"/>
        <v>N</v>
      </c>
      <c r="J88" s="4" t="str">
        <f t="shared" si="12"/>
        <v>ID: 410 | DL: 420 - (422.5) - 425 MHz | UL: 410 - (412.5) - 415 MHz | Bandwidth: 5MHz  | Duplex Spacing: 10 MHz</v>
      </c>
      <c r="K88" s="4">
        <v>87</v>
      </c>
      <c r="L88" s="4">
        <v>410</v>
      </c>
      <c r="M88" s="4">
        <v>420</v>
      </c>
      <c r="N88" s="4">
        <v>422.5</v>
      </c>
      <c r="O88" s="4">
        <v>425</v>
      </c>
      <c r="P88" s="4">
        <v>5</v>
      </c>
      <c r="Q88" s="4">
        <v>410</v>
      </c>
      <c r="R88" s="4">
        <v>412.5</v>
      </c>
      <c r="S88" s="4">
        <v>415</v>
      </c>
      <c r="T88" s="4">
        <v>10</v>
      </c>
      <c r="U88" s="4" t="s">
        <v>160</v>
      </c>
      <c r="V88" s="4">
        <v>16.2</v>
      </c>
      <c r="X88" s="4" t="str">
        <f>CONCATENATE("ID: ",L88," | DL: ",M88," - (",N88,") - ", O88," MHz | UL: ",Q88," - (",R88,") - ",S88," MHz | Bandwidth: ",P88,"MHz  | Duplex Spacing: ",T88," MHz")</f>
        <v>ID: 410 | DL: 420 - (422.5) - 425 MHz | UL: 410 - (412.5) - 415 MHz | Bandwidth: 5MHz  | Duplex Spacing: 10 MHz</v>
      </c>
    </row>
    <row r="89" spans="1:24" ht="18.75" x14ac:dyDescent="0.25">
      <c r="A89" s="4">
        <v>88</v>
      </c>
      <c r="C89" s="20" t="str">
        <f t="shared" si="14"/>
        <v>N</v>
      </c>
      <c r="E89" s="20" t="str">
        <f t="shared" si="15"/>
        <v>N</v>
      </c>
      <c r="G89" s="20" t="str">
        <f t="shared" si="16"/>
        <v>N</v>
      </c>
      <c r="I89" s="20" t="str">
        <f t="shared" si="17"/>
        <v>N</v>
      </c>
      <c r="J89" s="4" t="str">
        <f t="shared" si="12"/>
        <v>ID: 410+ | DL: 422 - (424.5) - 427 MHz | UL: 412 - (414.5) - 417 MHz | Bandwidth: 5MHz  | Duplex Spacing: 10 MHz</v>
      </c>
      <c r="K89" s="4">
        <v>88</v>
      </c>
      <c r="L89" s="4" t="s">
        <v>220</v>
      </c>
      <c r="M89" s="4">
        <v>422</v>
      </c>
      <c r="N89" s="4">
        <v>424.5</v>
      </c>
      <c r="O89" s="4">
        <v>427</v>
      </c>
      <c r="P89" s="4">
        <v>5</v>
      </c>
      <c r="Q89" s="4">
        <v>412</v>
      </c>
      <c r="R89" s="4">
        <v>414.5</v>
      </c>
      <c r="S89" s="4">
        <v>417</v>
      </c>
      <c r="T89" s="4">
        <v>10</v>
      </c>
      <c r="U89" s="4" t="s">
        <v>160</v>
      </c>
      <c r="V89" s="4">
        <v>16.2</v>
      </c>
      <c r="X89" s="4" t="str">
        <f>CONCATENATE("ID: ",L89," | DL: ",M89," - (",N89,") - ", O89," MHz | UL: ",Q89," - (",R89,") - ",S89," MHz | Bandwidth: ",P89,"MHz  | Duplex Spacing: ",T89," MHz")</f>
        <v>ID: 410+ | DL: 422 - (424.5) - 427 MHz | UL: 412 - (414.5) - 417 MHz | Bandwidth: 5MHz  | Duplex Spacing: 10 MHz</v>
      </c>
    </row>
    <row r="90" spans="1:24" ht="18.75" x14ac:dyDescent="0.25">
      <c r="A90" s="4">
        <v>252</v>
      </c>
      <c r="C90" s="20" t="str">
        <f t="shared" si="14"/>
        <v>N</v>
      </c>
      <c r="E90" s="20" t="str">
        <f t="shared" si="15"/>
        <v>N</v>
      </c>
      <c r="G90" s="20" t="str">
        <f t="shared" si="16"/>
        <v>N</v>
      </c>
      <c r="I90" s="20" t="str">
        <f t="shared" si="17"/>
        <v>N</v>
      </c>
      <c r="J90" s="4" t="str">
        <f t="shared" si="12"/>
        <v>ID: Unlicensed NII-1 | DL: 5150 - (5200) - 5250 MHz | UL: Downlink only -  MHz | Bandwidth: 100MHz</v>
      </c>
      <c r="K90" s="4">
        <v>252</v>
      </c>
      <c r="L90" s="4" t="s">
        <v>221</v>
      </c>
      <c r="M90" s="4">
        <v>5150</v>
      </c>
      <c r="N90" s="4">
        <v>5200</v>
      </c>
      <c r="O90" s="4">
        <v>5250</v>
      </c>
      <c r="P90" s="4">
        <v>100</v>
      </c>
      <c r="Q90" s="4" t="s">
        <v>181</v>
      </c>
      <c r="U90" s="4" t="s">
        <v>153</v>
      </c>
      <c r="V90" s="4" t="s">
        <v>222</v>
      </c>
      <c r="X90" s="4" t="str">
        <f>CONCATENATE("ID: ",L90," | DL: ",M90," - (",N90,") - ", O90," MHz | UL: ",Q90," - ",S90," MHz | Bandwidth: ",P90,"MHz")</f>
        <v>ID: Unlicensed NII-1 | DL: 5150 - (5200) - 5250 MHz | UL: Downlink only -  MHz | Bandwidth: 100MHz</v>
      </c>
    </row>
    <row r="91" spans="1:24" ht="18.75" x14ac:dyDescent="0.25">
      <c r="A91" s="4">
        <v>253</v>
      </c>
      <c r="C91" s="20" t="str">
        <f t="shared" si="14"/>
        <v>N</v>
      </c>
      <c r="E91" s="20" t="str">
        <f t="shared" si="15"/>
        <v>N</v>
      </c>
      <c r="G91" s="20" t="str">
        <f t="shared" si="16"/>
        <v>N</v>
      </c>
      <c r="I91" s="20" t="str">
        <f t="shared" si="17"/>
        <v>N</v>
      </c>
      <c r="J91" s="4" t="str">
        <f t="shared" si="12"/>
        <v>ID: Unlicensed NII-3 | DL: 5725 - (5787.5) - 5850 MHz | UL: Downlink only -  MHz | Bandwidth: 125MHz</v>
      </c>
      <c r="K91" s="4">
        <v>255</v>
      </c>
      <c r="L91" s="4" t="s">
        <v>223</v>
      </c>
      <c r="M91" s="4">
        <v>5725</v>
      </c>
      <c r="N91" s="4">
        <v>5787.5</v>
      </c>
      <c r="O91" s="4">
        <v>5850</v>
      </c>
      <c r="P91" s="4">
        <v>125</v>
      </c>
      <c r="Q91" s="4" t="s">
        <v>181</v>
      </c>
      <c r="U91" s="4" t="s">
        <v>153</v>
      </c>
      <c r="V91" s="4" t="s">
        <v>222</v>
      </c>
      <c r="X91" s="4" t="str">
        <f>CONCATENATE("ID: ",L91," | DL: ",M91," - (",N91,") - ", O91," MHz | UL: ",Q91," - ",S91," MHz | Bandwidth: ",P91,"MHz")</f>
        <v>ID: Unlicensed NII-3 | DL: 5725 - (5787.5) - 5850 MHz | UL: Downlink only -  MHz | Bandwidth: 125MHz</v>
      </c>
    </row>
  </sheetData>
  <sheetProtection algorithmName="SHA-512" hashValue="Z6AlbW4m5xO4mt7MGtHGJ3gQw2oNIbHohRD0UE5OIe3F6D5d7fODgwiozukhEAPUWuUW3C2Y+YknUNdEu9TkSA==" saltValue="ImGse3E0r3r51vcKTu0c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 Bands</vt:lpstr>
      <vt:lpstr>Data</vt:lpstr>
      <vt:lpstr>Quectel Bands</vt:lpstr>
      <vt:lpstr>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2019-05-06T18:30:02Z</cp:lastPrinted>
  <dcterms:created xsi:type="dcterms:W3CDTF">2019-02-17T03:15:59Z</dcterms:created>
  <dcterms:modified xsi:type="dcterms:W3CDTF">2020-03-19T18:18:07Z</dcterms:modified>
</cp:coreProperties>
</file>